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6DF70D56-0688-4F48-AEB3-35C33310A06C}" xr6:coauthVersionLast="47" xr6:coauthVersionMax="47" xr10:uidLastSave="{00000000-0000-0000-0000-000000000000}"/>
  <bookViews>
    <workbookView xWindow="-108" yWindow="-108" windowWidth="23256" windowHeight="12456" firstSheet="10" activeTab="11" xr2:uid="{00000000-000D-0000-FFFF-FFFF00000000}"/>
  </bookViews>
  <sheets>
    <sheet name="Trial Balance" sheetId="1" state="hidden" r:id="rId1"/>
    <sheet name="RTUA &amp; Depreciation Q3 (2)" sheetId="18" state="hidden" r:id="rId2"/>
    <sheet name="House Rent Lead Q3" sheetId="8" state="hidden" r:id="rId3"/>
    <sheet name="Incremental Rent Q3" sheetId="10" state="hidden" r:id="rId4"/>
    <sheet name="RTUA &amp; Depreciation Q3" sheetId="12" state="hidden" r:id="rId5"/>
    <sheet name="Land Lease Lead" sheetId="9" state="hidden" r:id="rId6"/>
    <sheet name="Lease Liability &amp; Finance Cost" sheetId="11" state="hidden" r:id="rId7"/>
    <sheet name="FAR Working " sheetId="13" state="hidden" r:id="rId8"/>
    <sheet name="NFRS Adjustements" sheetId="14" state="hidden" r:id="rId9"/>
    <sheet name="Reco" sheetId="7" state="hidden" r:id="rId10"/>
    <sheet name="SOFP" sheetId="3" r:id="rId11"/>
    <sheet name="IS" sheetId="4" r:id="rId12"/>
    <sheet name="Sheet1" sheetId="19" state="hidden" r:id="rId13"/>
    <sheet name="TB Q1 " sheetId="5" state="hidden" r:id="rId14"/>
    <sheet name="Deferred TAx " sheetId="16" state="hidden" r:id="rId15"/>
    <sheet name="TAx Computatio" sheetId="15" state="hidden" r:id="rId16"/>
    <sheet name="FA Schedule" sheetId="6" state="hidden" r:id="rId17"/>
    <sheet name="Tax Depreciation" sheetId="17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</externalReferences>
  <definedNames>
    <definedName name="\A">#REF!</definedName>
    <definedName name="\B">#REF!</definedName>
    <definedName name="\C">#REF!</definedName>
    <definedName name="\DC">#REF!</definedName>
    <definedName name="\DR">#REF!</definedName>
    <definedName name="\F">#REF!</definedName>
    <definedName name="\I">[1]data!#REF!</definedName>
    <definedName name="\P">#REF!</definedName>
    <definedName name="\s">#REF!</definedName>
    <definedName name="\sap">#REF!</definedName>
    <definedName name="\T">#REF!</definedName>
    <definedName name="\V">#REF!</definedName>
    <definedName name="\X">#REF!</definedName>
    <definedName name="\Y">#REF!</definedName>
    <definedName name="\Z">#REF!</definedName>
    <definedName name="_">#REF!</definedName>
    <definedName name="______________sch4">#REF!</definedName>
    <definedName name="_____________SCH4">#REF!</definedName>
    <definedName name="_____________tax1">[2]Invoice!#REF!</definedName>
    <definedName name="_____________tax3">[2]Invoice!#REF!</definedName>
    <definedName name="____________a1" hidden="1">{"'Sheet1'!$A$1"}</definedName>
    <definedName name="____________FAS1" hidden="1">{"'Sheet1'!$A$1"}</definedName>
    <definedName name="____________mn1">#REF!</definedName>
    <definedName name="____________SCH4">#REF!</definedName>
    <definedName name="____________tax1">[2]Invoice!#REF!</definedName>
    <definedName name="____________tax3">[2]Invoice!#REF!</definedName>
    <definedName name="___________a1" hidden="1">{"'Sheet1'!$A$1"}</definedName>
    <definedName name="___________FAS1" hidden="1">{"'Sheet1'!$A$1"}</definedName>
    <definedName name="___________par1">#N/A</definedName>
    <definedName name="___________SCH4">#REF!</definedName>
    <definedName name="__________a1" hidden="1">{"'Sheet1'!$A$1"}</definedName>
    <definedName name="__________FAS1" hidden="1">{"'Sheet1'!$A$1"}</definedName>
    <definedName name="__________mn1">#REF!</definedName>
    <definedName name="__________par1">[3]!__________par1</definedName>
    <definedName name="__________SCH4">#REF!</definedName>
    <definedName name="__________tax1">[4]Invoice!#REF!</definedName>
    <definedName name="__________tax3">[4]Invoice!#REF!</definedName>
    <definedName name="_________a1" hidden="1">{"'Sheet1'!$A$1"}</definedName>
    <definedName name="_________A16400">#REF!</definedName>
    <definedName name="_________a16500">#REF!</definedName>
    <definedName name="_________FAS1" hidden="1">{"'Sheet1'!$A$1"}</definedName>
    <definedName name="_________MKT1">#REF!</definedName>
    <definedName name="_________MKT10">#REF!</definedName>
    <definedName name="_________MKT11">#REF!</definedName>
    <definedName name="_________MKT2">#REF!</definedName>
    <definedName name="_________MKT3">#REF!</definedName>
    <definedName name="_________MKT4">#REF!</definedName>
    <definedName name="_________MKT5">#REF!</definedName>
    <definedName name="_________MKT6">#REF!</definedName>
    <definedName name="_________MKT7">#REF!</definedName>
    <definedName name="_________MKT8">#REF!</definedName>
    <definedName name="_________MKT9">#REF!</definedName>
    <definedName name="_________mn1">#REF!</definedName>
    <definedName name="_________New1">#REF!</definedName>
    <definedName name="_________par1">#N/A</definedName>
    <definedName name="_________SCH4">#REF!</definedName>
    <definedName name="_________tax1">[2]Invoice!#REF!</definedName>
    <definedName name="_________tax3">[2]Invoice!#REF!</definedName>
    <definedName name="________a1" hidden="1">{"'Sheet1'!$A$1"}</definedName>
    <definedName name="________A16400">#REF!</definedName>
    <definedName name="________a16500">#REF!</definedName>
    <definedName name="________dep0809">[5]Vehicle!$AN$8</definedName>
    <definedName name="________dep0910">[5]Vehicle!$AR$8</definedName>
    <definedName name="________dep1">[6]corporate!$P$5</definedName>
    <definedName name="________dep10">'[7]ktm-branch'!$F$6</definedName>
    <definedName name="________dep2">'[7]ktm-branch'!$F$6</definedName>
    <definedName name="________FAS1" hidden="1">{"'Sheet1'!$A$1"}</definedName>
    <definedName name="________grp1">[5]life!$B$5</definedName>
    <definedName name="________grp10">[5]life!$B$15</definedName>
    <definedName name="________grp11">[5]life!$B$16</definedName>
    <definedName name="________grp2">[5]life!$B$6</definedName>
    <definedName name="________grp3">[5]life!$B$7</definedName>
    <definedName name="________grp4">[5]life!$B$8</definedName>
    <definedName name="________grp5">[5]life!$B$9</definedName>
    <definedName name="________grp6">[5]life!$B$11</definedName>
    <definedName name="________grp7">[5]life!$B$12</definedName>
    <definedName name="________grp8">[5]life!$B$13</definedName>
    <definedName name="________grp9">[5]life!$B$14</definedName>
    <definedName name="________MKT1">#REF!</definedName>
    <definedName name="________MKT10">#REF!</definedName>
    <definedName name="________MKT11">#REF!</definedName>
    <definedName name="________MKT2">#REF!</definedName>
    <definedName name="________MKT3">#REF!</definedName>
    <definedName name="________MKT4">#REF!</definedName>
    <definedName name="________MKT5">#REF!</definedName>
    <definedName name="________MKT6">#REF!</definedName>
    <definedName name="________MKT7">#REF!</definedName>
    <definedName name="________MKT8">#REF!</definedName>
    <definedName name="________MKT9">#REF!</definedName>
    <definedName name="________New1">#REF!</definedName>
    <definedName name="________par1" localSheetId="1">[8]!________par1</definedName>
    <definedName name="________par1">[8]!________par1</definedName>
    <definedName name="________SCH4">#REF!</definedName>
    <definedName name="________tax1">[4]Invoice!#REF!</definedName>
    <definedName name="________tax3">[4]Invoice!#REF!</definedName>
    <definedName name="_______a1" hidden="1">{"'Sheet1'!$A$1"}</definedName>
    <definedName name="_______A16400">#REF!</definedName>
    <definedName name="_______a16500">#REF!</definedName>
    <definedName name="_______dep0809">[5]Vehicle!$AN$8</definedName>
    <definedName name="_______dep0910">[5]Vehicle!$AR$8</definedName>
    <definedName name="_______dep1">[6]corporate!$P$5</definedName>
    <definedName name="_______dep10">'[7]ktm-branch'!$F$6</definedName>
    <definedName name="_______dep2">'[7]ktm-branch'!$F$6</definedName>
    <definedName name="_______FAS1" hidden="1">{"'Sheet1'!$A$1"}</definedName>
    <definedName name="_______grp1">[5]life!$B$5</definedName>
    <definedName name="_______grp10">[5]life!$B$15</definedName>
    <definedName name="_______grp11">[5]life!$B$16</definedName>
    <definedName name="_______grp2">[5]life!$B$6</definedName>
    <definedName name="_______grp3">[5]life!$B$7</definedName>
    <definedName name="_______grp4">[5]life!$B$8</definedName>
    <definedName name="_______grp5">[5]life!$B$9</definedName>
    <definedName name="_______grp6">[5]life!$B$11</definedName>
    <definedName name="_______grp7">[5]life!$B$12</definedName>
    <definedName name="_______grp8">[5]life!$B$13</definedName>
    <definedName name="_______grp9">[5]life!$B$14</definedName>
    <definedName name="_______MKT1">#REF!</definedName>
    <definedName name="_______MKT10">#REF!</definedName>
    <definedName name="_______MKT11">#REF!</definedName>
    <definedName name="_______MKT2">#REF!</definedName>
    <definedName name="_______MKT3">#REF!</definedName>
    <definedName name="_______MKT4">#REF!</definedName>
    <definedName name="_______MKT5">#REF!</definedName>
    <definedName name="_______MKT6">#REF!</definedName>
    <definedName name="_______MKT7">#REF!</definedName>
    <definedName name="_______MKT8">#REF!</definedName>
    <definedName name="_______MKT9">#REF!</definedName>
    <definedName name="_______mn1">#REF!</definedName>
    <definedName name="_______New1">#REF!</definedName>
    <definedName name="_______par1">#N/A</definedName>
    <definedName name="_______SCH4">#REF!</definedName>
    <definedName name="_______tax1">[4]Invoice!#REF!</definedName>
    <definedName name="_______tax3">[4]Invoice!#REF!</definedName>
    <definedName name="_______yr2">'[9]St. Line'!$T$3</definedName>
    <definedName name="_______yr3">'[9]St. Line'!$V$3</definedName>
    <definedName name="_______yr4">'[9]St. Line'!$X$3</definedName>
    <definedName name="_______yr5">'[9]St. Line'!$Z$3</definedName>
    <definedName name="_______yr6">'[9]St. Line'!$AC$3</definedName>
    <definedName name="______a1" hidden="1">{"'Sheet1'!$A$1"}</definedName>
    <definedName name="______A16400">#REF!</definedName>
    <definedName name="______a16500">#REF!</definedName>
    <definedName name="______dep0809">[5]Vehicle!$AN$8</definedName>
    <definedName name="______dep0910">[5]Vehicle!$AR$8</definedName>
    <definedName name="______dep1">[6]corporate!$P$5</definedName>
    <definedName name="______dep10">'[7]ktm-branch'!$F$6</definedName>
    <definedName name="______dep2">'[7]ktm-branch'!$F$6</definedName>
    <definedName name="______FAS1" hidden="1">{"'Sheet1'!$A$1"}</definedName>
    <definedName name="______grp1">[5]life!$B$5</definedName>
    <definedName name="______grp10">[5]life!$B$15</definedName>
    <definedName name="______grp11">[5]life!$B$16</definedName>
    <definedName name="______grp2">[5]life!$B$6</definedName>
    <definedName name="______grp3">[5]life!$B$7</definedName>
    <definedName name="______grp4">[5]life!$B$8</definedName>
    <definedName name="______grp5">[5]life!$B$9</definedName>
    <definedName name="______grp6">[5]life!$B$11</definedName>
    <definedName name="______grp7">[5]life!$B$12</definedName>
    <definedName name="______grp8">[5]life!$B$13</definedName>
    <definedName name="______grp9">[5]life!$B$14</definedName>
    <definedName name="______MKT1">#REF!</definedName>
    <definedName name="______MKT10">#REF!</definedName>
    <definedName name="______MKT11">#REF!</definedName>
    <definedName name="______MKT2">#REF!</definedName>
    <definedName name="______MKT3">#REF!</definedName>
    <definedName name="______MKT4">#REF!</definedName>
    <definedName name="______MKT5">#REF!</definedName>
    <definedName name="______MKT6">#REF!</definedName>
    <definedName name="______MKT7">#REF!</definedName>
    <definedName name="______MKT8">#REF!</definedName>
    <definedName name="______MKT9">#REF!</definedName>
    <definedName name="______New1">#REF!</definedName>
    <definedName name="______par1">#N/A</definedName>
    <definedName name="______SCH4">#REF!</definedName>
    <definedName name="______tax1">[4]Invoice!#REF!</definedName>
    <definedName name="______tax3">[4]Invoice!#REF!</definedName>
    <definedName name="______yr2">'[9]St. Line'!$T$3</definedName>
    <definedName name="______yr3">'[9]St. Line'!$V$3</definedName>
    <definedName name="______yr4">'[9]St. Line'!$X$3</definedName>
    <definedName name="______yr5">'[9]St. Line'!$Z$3</definedName>
    <definedName name="______yr6">'[9]St. Line'!$AC$3</definedName>
    <definedName name="_____a1" hidden="1">{"'Sheet1'!$A$1"}</definedName>
    <definedName name="_____A16400">#REF!</definedName>
    <definedName name="_____a16500">#REF!</definedName>
    <definedName name="_____dep0809">[10]Vehicle!$AN$8</definedName>
    <definedName name="_____dep0910">[10]Vehicle!$AR$8</definedName>
    <definedName name="_____dep1">[6]corporate!$P$5</definedName>
    <definedName name="_____dep10">'[7]ktm-branch'!$F$6</definedName>
    <definedName name="_____dep2">'[7]ktm-branch'!$F$6</definedName>
    <definedName name="_____FAS1" hidden="1">{"'Sheet1'!$A$1"}</definedName>
    <definedName name="_____grp1">[10]life!$B$5</definedName>
    <definedName name="_____grp10">[10]life!$B$15</definedName>
    <definedName name="_____grp11">[10]life!$B$16</definedName>
    <definedName name="_____grp2">[10]life!$B$6</definedName>
    <definedName name="_____grp3">[10]life!$B$7</definedName>
    <definedName name="_____grp4">[10]life!$B$8</definedName>
    <definedName name="_____grp5">[10]life!$B$9</definedName>
    <definedName name="_____grp6">[10]life!$B$11</definedName>
    <definedName name="_____grp7">[10]life!$B$12</definedName>
    <definedName name="_____grp8">[10]life!$B$13</definedName>
    <definedName name="_____grp9">[10]life!$B$14</definedName>
    <definedName name="_____MKT1">#REF!</definedName>
    <definedName name="_____MKT10">#REF!</definedName>
    <definedName name="_____MKT11">#REF!</definedName>
    <definedName name="_____MKT2">#REF!</definedName>
    <definedName name="_____MKT3">#REF!</definedName>
    <definedName name="_____MKT4">#REF!</definedName>
    <definedName name="_____MKT5">#REF!</definedName>
    <definedName name="_____MKT6">#REF!</definedName>
    <definedName name="_____MKT7">#REF!</definedName>
    <definedName name="_____MKT8">#REF!</definedName>
    <definedName name="_____MKT9">#REF!</definedName>
    <definedName name="_____mn1">#REF!</definedName>
    <definedName name="_____New1">#REF!</definedName>
    <definedName name="_____par1" localSheetId="1">[8]!_____par1</definedName>
    <definedName name="_____par1">[8]!_____par1</definedName>
    <definedName name="_____SCH4">#REF!</definedName>
    <definedName name="_____tax1">[4]Invoice!#REF!</definedName>
    <definedName name="_____tax3">[4]Invoice!#REF!</definedName>
    <definedName name="_____yr2">'[9]St. Line'!$T$3</definedName>
    <definedName name="_____yr3">'[9]St. Line'!$V$3</definedName>
    <definedName name="_____yr4">'[9]St. Line'!$X$3</definedName>
    <definedName name="_____yr5">'[9]St. Line'!$Z$3</definedName>
    <definedName name="_____yr6">'[9]St. Line'!$AC$3</definedName>
    <definedName name="____a1" hidden="1">{"'Sheet1'!$A$1"}</definedName>
    <definedName name="____A16400">#REF!</definedName>
    <definedName name="____a16500">#REF!</definedName>
    <definedName name="____DAT1">#REF!</definedName>
    <definedName name="____DAT10">#REF!</definedName>
    <definedName name="____DAT11">#REF!</definedName>
    <definedName name="____DAT112">'[11]DUMP '!$I$2:$I$243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'[12]Mar''.04'!#REF!</definedName>
    <definedName name="____DAT19">'[12]Mar''.04'!#REF!</definedName>
    <definedName name="____DAT2">#REF!</definedName>
    <definedName name="____DAT20">'[12]Mar''.04'!#REF!</definedName>
    <definedName name="____DAT21">'[12]Mar''.04'!#REF!</definedName>
    <definedName name="____DAT22">'[12]Mar''.04'!#REF!</definedName>
    <definedName name="____DAT23">'[12]Mar''.04'!#REF!</definedName>
    <definedName name="____DAT24">'[12]Mar''.04'!#REF!</definedName>
    <definedName name="____DAT25">'[12]Mar''.04'!#REF!</definedName>
    <definedName name="____DAT26">'[12]Mar''.04'!#REF!</definedName>
    <definedName name="____DAT27">'[13]Sale Register'!#REF!</definedName>
    <definedName name="____DAT28">'[13]Sale Register'!#REF!</definedName>
    <definedName name="____DAT29">'[13]Sale Register'!#REF!</definedName>
    <definedName name="____DAT3">#REF!</definedName>
    <definedName name="____DAT30">'[13]Sale Register'!#REF!</definedName>
    <definedName name="____DAT31">'[13]Sale Register'!#REF!</definedName>
    <definedName name="____DAT32">'[12]Mar''.04'!#REF!</definedName>
    <definedName name="____DAT33">'[13]Sale Register'!#REF!</definedName>
    <definedName name="____DAT34">'[13]Sale Register'!#REF!</definedName>
    <definedName name="____DAT35">'[13]Sale Register'!#REF!</definedName>
    <definedName name="____DAT36">'[13]Sale Register'!#REF!</definedName>
    <definedName name="____DAT37">'[13]Sale Register'!#REF!</definedName>
    <definedName name="____DAT38">'[14]Primary Assam'!#REF!</definedName>
    <definedName name="____DAT39">'[14]Primary Assam'!#REF!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p0809">[5]Vehicle!$AN$8</definedName>
    <definedName name="____dep0910">[5]Vehicle!$AR$8</definedName>
    <definedName name="____dep1">[6]corporate!$P$5</definedName>
    <definedName name="____dep10">'[7]ktm-branch'!$F$6</definedName>
    <definedName name="____dep2">'[7]ktm-branch'!$F$6</definedName>
    <definedName name="____FAS1" hidden="1">{"'Sheet1'!$A$1"}</definedName>
    <definedName name="____grp1">[5]life!$B$5</definedName>
    <definedName name="____grp10">[5]life!$B$15</definedName>
    <definedName name="____grp11">[5]life!$B$16</definedName>
    <definedName name="____grp2">[5]life!$B$6</definedName>
    <definedName name="____grp3">[5]life!$B$7</definedName>
    <definedName name="____grp4">[5]life!$B$8</definedName>
    <definedName name="____grp5">[5]life!$B$9</definedName>
    <definedName name="____grp6">[5]life!$B$11</definedName>
    <definedName name="____grp7">[5]life!$B$12</definedName>
    <definedName name="____grp8">[5]life!$B$13</definedName>
    <definedName name="____grp9">[5]life!$B$14</definedName>
    <definedName name="____MKT1">#REF!</definedName>
    <definedName name="____MKT10">#REF!</definedName>
    <definedName name="____MKT11">#REF!</definedName>
    <definedName name="____MKT2">#REF!</definedName>
    <definedName name="____MKT3">#REF!</definedName>
    <definedName name="____MKT4">#REF!</definedName>
    <definedName name="____MKT5">#REF!</definedName>
    <definedName name="____MKT6">#REF!</definedName>
    <definedName name="____MKT7">#REF!</definedName>
    <definedName name="____MKT8">#REF!</definedName>
    <definedName name="____MKT9">#REF!</definedName>
    <definedName name="____mn1">#REF!</definedName>
    <definedName name="____New1">#REF!</definedName>
    <definedName name="____par1">[15]!____par1</definedName>
    <definedName name="____SCH4">#REF!</definedName>
    <definedName name="____SRT6">[16]DUMP!$D$10:$D$197</definedName>
    <definedName name="____st2064">#REF!</definedName>
    <definedName name="____st2065">#REF!</definedName>
    <definedName name="____st2066">#REF!</definedName>
    <definedName name="____st2067">#REF!</definedName>
    <definedName name="____tax1">[4]Invoice!#REF!</definedName>
    <definedName name="____tax3">[4]Invoice!#REF!</definedName>
    <definedName name="____wh5">#REF!</definedName>
    <definedName name="____yr2">'[9]St. Line'!$T$3</definedName>
    <definedName name="____yr3">'[9]St. Line'!$V$3</definedName>
    <definedName name="____yr4">'[9]St. Line'!$X$3</definedName>
    <definedName name="____yr5">'[9]St. Line'!$Z$3</definedName>
    <definedName name="____yr6">'[9]St. Line'!$AC$3</definedName>
    <definedName name="___a1" hidden="1">{"'Sheet1'!$A$1"}</definedName>
    <definedName name="___A16400">#REF!</definedName>
    <definedName name="___a16500">#REF!</definedName>
    <definedName name="___A68000">#REF!</definedName>
    <definedName name="___A69999">#REF!</definedName>
    <definedName name="___A70000">#REF!</definedName>
    <definedName name="___A80000">#REF!</definedName>
    <definedName name="___A90000">#REF!</definedName>
    <definedName name="___A99999">#REF!</definedName>
    <definedName name="___DAT1">#REF!</definedName>
    <definedName name="___DAT10">'[17]DRDPL O.S '!#REF!</definedName>
    <definedName name="___DAT11">'[17]DRDPL O.S '!#REF!</definedName>
    <definedName name="___DAT112">'[11]DUMP '!$I$2:$I$243</definedName>
    <definedName name="___DAT12">'[17]DRDPL O.S '!#REF!</definedName>
    <definedName name="___DAT13">'[17]DRDPL O.S '!#REF!</definedName>
    <definedName name="___DAT14">#REF!</definedName>
    <definedName name="___DAT15">#REF!</definedName>
    <definedName name="___DAT16">#REF!</definedName>
    <definedName name="___DAT17">#REF!</definedName>
    <definedName name="___DAT18">'[12]Mar''.04'!#REF!</definedName>
    <definedName name="___DAT19">'[12]Mar''.04'!#REF!</definedName>
    <definedName name="___DAT2">#REF!</definedName>
    <definedName name="___DAT20">'[12]Mar''.04'!#REF!</definedName>
    <definedName name="___DAT21">'[12]Mar''.04'!#REF!</definedName>
    <definedName name="___DAT22">'[12]Mar''.04'!#REF!</definedName>
    <definedName name="___DAT23">'[12]Mar''.04'!#REF!</definedName>
    <definedName name="___DAT24">'[12]Mar''.04'!#REF!</definedName>
    <definedName name="___DAT25">'[12]Mar''.04'!#REF!</definedName>
    <definedName name="___DAT26">'[12]Mar''.04'!#REF!</definedName>
    <definedName name="___DAT27">'[18]Sale Register'!#REF!</definedName>
    <definedName name="___DAT28">'[18]Sale Register'!#REF!</definedName>
    <definedName name="___DAT29">'[18]Sale Register'!#REF!</definedName>
    <definedName name="___DAT3">#REF!</definedName>
    <definedName name="___DAT30">'[18]Sale Register'!#REF!</definedName>
    <definedName name="___DAT31">'[18]Sale Register'!#REF!</definedName>
    <definedName name="___DAT32">'[12]Mar''.04'!#REF!</definedName>
    <definedName name="___DAT33">'[18]Sale Register'!#REF!</definedName>
    <definedName name="___DAT34">'[18]Sale Register'!#REF!</definedName>
    <definedName name="___DAT35">'[18]Sale Register'!#REF!</definedName>
    <definedName name="___DAT36">'[18]Sale Register'!#REF!</definedName>
    <definedName name="___DAT37">'[18]Sale Register'!#REF!</definedName>
    <definedName name="___DAT38">'[19]Primary Assam'!#REF!</definedName>
    <definedName name="___DAT39">'[19]Primary Assam'!#REF!</definedName>
    <definedName name="___DAT4">#REF!</definedName>
    <definedName name="___DAT5">#REF!</definedName>
    <definedName name="___DAT6">#REF!</definedName>
    <definedName name="___DAT7">'[17]DRDPL O.S '!#REF!</definedName>
    <definedName name="___DAT8">'[17]DRDPL O.S '!#REF!</definedName>
    <definedName name="___DAT9">'[17]DRDPL O.S '!#REF!</definedName>
    <definedName name="___dep0809">[5]Vehicle!$AN$8</definedName>
    <definedName name="___dep0910">[5]Vehicle!$AR$8</definedName>
    <definedName name="___dep1">[6]corporate!$P$5</definedName>
    <definedName name="___dep10">'[7]ktm-branch'!$F$6</definedName>
    <definedName name="___dep2">'[7]ktm-branch'!$F$6</definedName>
    <definedName name="___FAS1" hidden="1">{"'Sheet1'!$A$1"}</definedName>
    <definedName name="___grp1">[5]life!$B$5</definedName>
    <definedName name="___grp10">[5]life!$B$15</definedName>
    <definedName name="___grp11">[5]life!$B$16</definedName>
    <definedName name="___grp2">[5]life!$B$6</definedName>
    <definedName name="___grp3">[5]life!$B$7</definedName>
    <definedName name="___grp4">[5]life!$B$8</definedName>
    <definedName name="___grp5">[5]life!$B$9</definedName>
    <definedName name="___grp6">[5]life!$B$11</definedName>
    <definedName name="___grp7">[5]life!$B$12</definedName>
    <definedName name="___grp8">[5]life!$B$13</definedName>
    <definedName name="___grp9">[5]life!$B$14</definedName>
    <definedName name="___INDEX_SHEET___ASAP_Utilities">#REF!</definedName>
    <definedName name="___MKT1">#REF!</definedName>
    <definedName name="___MKT10">#REF!</definedName>
    <definedName name="___MKT11">#REF!</definedName>
    <definedName name="___MKT2">#REF!</definedName>
    <definedName name="___MKT3">#REF!</definedName>
    <definedName name="___MKT4">#REF!</definedName>
    <definedName name="___MKT5">#REF!</definedName>
    <definedName name="___MKT6">#REF!</definedName>
    <definedName name="___MKT7">#REF!</definedName>
    <definedName name="___MKT8">#REF!</definedName>
    <definedName name="___MKT9">#REF!</definedName>
    <definedName name="___mn1">#REF!</definedName>
    <definedName name="___New1">#REF!</definedName>
    <definedName name="___par1" localSheetId="1">[8]!___par1</definedName>
    <definedName name="___par1">[8]!___par1</definedName>
    <definedName name="___sch2">#REF!</definedName>
    <definedName name="___sch3">#REF!</definedName>
    <definedName name="___SCH4">#REF!</definedName>
    <definedName name="___sch5">#REF!</definedName>
    <definedName name="___sch6">#REF!</definedName>
    <definedName name="___SCH7">#REF!</definedName>
    <definedName name="___SHC7">#REF!</definedName>
    <definedName name="___SRT6">[16]DUMP!$D$10:$D$197</definedName>
    <definedName name="___st2064">#REF!</definedName>
    <definedName name="___st2065">#REF!</definedName>
    <definedName name="___st2066">#REF!</definedName>
    <definedName name="___st2067">#REF!</definedName>
    <definedName name="___tax1">[4]Invoice!#REF!</definedName>
    <definedName name="___tax3">[4]Invoice!#REF!</definedName>
    <definedName name="___TDS1" hidden="1">{"Total_December",#N/A,FALSE,"Summary"}</definedName>
    <definedName name="___wh5">#REF!</definedName>
    <definedName name="___yr2">'[9]St. Line'!$T$3</definedName>
    <definedName name="___yr3">'[9]St. Line'!$V$3</definedName>
    <definedName name="___yr4">'[9]St. Line'!$X$3</definedName>
    <definedName name="___yr5">'[9]St. Line'!$Z$3</definedName>
    <definedName name="___yr6">'[9]St. Line'!$AC$3</definedName>
    <definedName name="__123Graph_A" hidden="1">[20]xxx!#REF!</definedName>
    <definedName name="__123Graph_ABVS" hidden="1">[20]xxx!#REF!</definedName>
    <definedName name="__123Graph_ADEP_INV" hidden="1">[20]xxx!#REF!</definedName>
    <definedName name="__123Graph_AEPSDPS" hidden="1">[20]xxx!#REF!</definedName>
    <definedName name="__123Graph_ANPAT" hidden="1">[20]xxx!#REF!</definedName>
    <definedName name="__123Graph_AOPEXPENSE" hidden="1">[20]xxx!#REF!</definedName>
    <definedName name="__123Graph_AOPINCOME" hidden="1">[20]xxx!#REF!</definedName>
    <definedName name="__123Graph_APBT" hidden="1">[20]xxx!#REF!</definedName>
    <definedName name="__123Graph_ARSHEQ" hidden="1">[20]xxx!#REF!</definedName>
    <definedName name="__123Graph_ASHEQUT" hidden="1">[20]xxx!#REF!</definedName>
    <definedName name="__123Graph_ATOTASST" hidden="1">[20]xxx!#REF!</definedName>
    <definedName name="__123Graph_BDEP_INV" hidden="1">[20]xxx!#REF!</definedName>
    <definedName name="__123Graph_BEPSDPS" hidden="1">[20]xxx!#REF!</definedName>
    <definedName name="__123Graph_BOPINCOME" hidden="1">[20]xxx!#REF!</definedName>
    <definedName name="__123Graph_BTOTASST" hidden="1">[20]xxx!#REF!</definedName>
    <definedName name="__123Graph_CDEP_INV" hidden="1">[20]xxx!#REF!</definedName>
    <definedName name="__123Graph_CEPSDPS" hidden="1">[20]xxx!#REF!</definedName>
    <definedName name="__123Graph_COPINCOME" hidden="1">[20]xxx!#REF!</definedName>
    <definedName name="__123Graph_X" hidden="1">[20]xxx!#REF!</definedName>
    <definedName name="__123Graph_XBVS" hidden="1">[20]xxx!#REF!</definedName>
    <definedName name="__123Graph_XDEP_INV" hidden="1">[20]xxx!#REF!</definedName>
    <definedName name="__123Graph_XEPSDPS" hidden="1">[20]xxx!#REF!</definedName>
    <definedName name="__123Graph_XNPAT" hidden="1">[20]xxx!#REF!</definedName>
    <definedName name="__123Graph_XOPEXPENSE" hidden="1">[20]xxx!#REF!</definedName>
    <definedName name="__123Graph_XOPINCOME" hidden="1">[20]xxx!#REF!</definedName>
    <definedName name="__123Graph_XPBT" hidden="1">[20]xxx!#REF!</definedName>
    <definedName name="__123Graph_XRSHEQ" hidden="1">[20]xxx!#REF!</definedName>
    <definedName name="__123Graph_XSHEQUT" hidden="1">[20]xxx!#REF!</definedName>
    <definedName name="__123Graph_XTOTASST" hidden="1">[20]xxx!#REF!</definedName>
    <definedName name="__1Excel_BuiltIn_Print_Area_12_1">NA()</definedName>
    <definedName name="__A100000">#REF!</definedName>
    <definedName name="__A16400">#REF!</definedName>
    <definedName name="__a16500">#REF!</definedName>
    <definedName name="__A68000">#REF!</definedName>
    <definedName name="__A69999">#REF!</definedName>
    <definedName name="__A70000">#REF!</definedName>
    <definedName name="__A80000">#REF!</definedName>
    <definedName name="__A90000">#REF!</definedName>
    <definedName name="__A99999">#REF!</definedName>
    <definedName name="__DAT1">#REF!</definedName>
    <definedName name="__DAT10">'[21]DRDPL O.S '!#REF!</definedName>
    <definedName name="__DAT11">'[21]DRDPL O.S '!#REF!</definedName>
    <definedName name="__DAT112">'[11]DUMP '!$I$2:$I$243</definedName>
    <definedName name="__DAT12">'[21]DRDPL O.S '!#REF!</definedName>
    <definedName name="__DAT13">'[21]DRDPL O.S '!#REF!</definedName>
    <definedName name="__DAT14">#REF!</definedName>
    <definedName name="__DAT15">#REF!</definedName>
    <definedName name="__DAT16">#REF!</definedName>
    <definedName name="__DAT17">#REF!</definedName>
    <definedName name="__DAT18">'[12]Mar''.04'!#REF!</definedName>
    <definedName name="__DAT19">'[12]Mar''.04'!#REF!</definedName>
    <definedName name="__DAT2">#REF!</definedName>
    <definedName name="__DAT20">'[12]Mar''.04'!#REF!</definedName>
    <definedName name="__DAT21">'[12]Mar''.04'!#REF!</definedName>
    <definedName name="__DAT22">'[12]Mar''.04'!#REF!</definedName>
    <definedName name="__DAT23">'[12]Mar''.04'!#REF!</definedName>
    <definedName name="__DAT24">'[12]Mar''.04'!#REF!</definedName>
    <definedName name="__DAT25">'[12]Mar''.04'!#REF!</definedName>
    <definedName name="__DAT26">'[12]Mar''.04'!#REF!</definedName>
    <definedName name="__DAT27">'[22]Sale Register'!#REF!</definedName>
    <definedName name="__DAT28">'[22]Sale Register'!#REF!</definedName>
    <definedName name="__DAT29">'[22]Sale Register'!#REF!</definedName>
    <definedName name="__DAT3">#REF!</definedName>
    <definedName name="__DAT30">'[22]Sale Register'!#REF!</definedName>
    <definedName name="__DAT31">'[22]Sale Register'!#REF!</definedName>
    <definedName name="__DAT32">'[12]Mar''.04'!#REF!</definedName>
    <definedName name="__DAT33">'[22]Sale Register'!#REF!</definedName>
    <definedName name="__DAT34">'[22]Sale Register'!#REF!</definedName>
    <definedName name="__DAT35">'[22]Sale Register'!#REF!</definedName>
    <definedName name="__DAT36">'[22]Sale Register'!#REF!</definedName>
    <definedName name="__DAT37">'[22]Sale Register'!#REF!</definedName>
    <definedName name="__DAT38">'[23]Primary Assam'!#REF!</definedName>
    <definedName name="__DAT39">'[23]Primary Assam'!#REF!</definedName>
    <definedName name="__DAT4">#REF!</definedName>
    <definedName name="__DAT5">#REF!</definedName>
    <definedName name="__DAT6">#REF!</definedName>
    <definedName name="__DAT7">'[21]DRDPL O.S '!#REF!</definedName>
    <definedName name="__DAT8">'[21]DRDPL O.S '!#REF!</definedName>
    <definedName name="__DAT9">'[21]DRDPL O.S '!#REF!</definedName>
    <definedName name="__dep0809">[24]Vehicle!$AN$8</definedName>
    <definedName name="__dep0910">[24]Vehicle!$AR$8</definedName>
    <definedName name="__dep1">[6]corporate!$P$5</definedName>
    <definedName name="__dep10">'[7]ktm-branch'!$F$6</definedName>
    <definedName name="__dep2">'[7]ktm-branch'!$F$6</definedName>
    <definedName name="__grp1">[24]life!$B$5</definedName>
    <definedName name="__grp10">[24]life!$B$15</definedName>
    <definedName name="__grp11">[24]life!$B$16</definedName>
    <definedName name="__grp2">[24]life!$B$6</definedName>
    <definedName name="__grp3">[24]life!$B$7</definedName>
    <definedName name="__grp4">[24]life!$B$8</definedName>
    <definedName name="__grp5">[24]life!$B$9</definedName>
    <definedName name="__grp6">[24]life!$B$11</definedName>
    <definedName name="__grp7">[24]life!$B$12</definedName>
    <definedName name="__grp8">[24]life!$B$13</definedName>
    <definedName name="__grp9">[24]life!$B$14</definedName>
    <definedName name="__IntlFixup" hidden="1">TRUE</definedName>
    <definedName name="__MKT1">#REF!</definedName>
    <definedName name="__MKT10">#REF!</definedName>
    <definedName name="__MKT11">#REF!</definedName>
    <definedName name="__MKT2">#REF!</definedName>
    <definedName name="__MKT3">#REF!</definedName>
    <definedName name="__MKT4">#REF!</definedName>
    <definedName name="__MKT5">#REF!</definedName>
    <definedName name="__MKT6">#REF!</definedName>
    <definedName name="__MKT7">#REF!</definedName>
    <definedName name="__MKT8">#REF!</definedName>
    <definedName name="__MKT9">#REF!</definedName>
    <definedName name="__New1">#REF!</definedName>
    <definedName name="__par1">[25]!_xlbgnm.par1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HC7">#REF!</definedName>
    <definedName name="__SRT6">[16]DUMP!$D$10:$D$197</definedName>
    <definedName name="__st2064">#REF!</definedName>
    <definedName name="__st2065">#REF!</definedName>
    <definedName name="__st2066">#REF!</definedName>
    <definedName name="__st2067">#REF!</definedName>
    <definedName name="__tax1">[4]Invoice!#REF!</definedName>
    <definedName name="__tax2">#REF!</definedName>
    <definedName name="__tax3">[4]Invoice!#REF!</definedName>
    <definedName name="__tax4">#REF!</definedName>
    <definedName name="__TDS1" hidden="1">{"Total_December",#N/A,FALSE,"Summary"}</definedName>
    <definedName name="__wh5">#REF!</definedName>
    <definedName name="__yr2">'[9]St. Line'!$T$3</definedName>
    <definedName name="__yr3">'[9]St. Line'!$V$3</definedName>
    <definedName name="__yr4">'[9]St. Line'!$X$3</definedName>
    <definedName name="__yr5">'[9]St. Line'!$Z$3</definedName>
    <definedName name="__yr6">'[9]St. Line'!$AC$3</definedName>
    <definedName name="_04.11.05">[26]Sales!$J$71:$AH$71</definedName>
    <definedName name="_061_df">#REF!</definedName>
    <definedName name="_1">#REF!</definedName>
    <definedName name="_1__123Graph_ACHART_1" hidden="1">#REF!</definedName>
    <definedName name="_1_0R_SUMM">#REF!</definedName>
    <definedName name="_1_1">#REF!</definedName>
    <definedName name="_10__123Graph_LBL_ACHART_2" hidden="1">#REF!</definedName>
    <definedName name="_10_18">#REF!</definedName>
    <definedName name="_11__123Graph_LBL_BCHART_2" hidden="1">#REF!</definedName>
    <definedName name="_11_2">#REF!</definedName>
    <definedName name="_12__123Graph_XCHART_2" hidden="1">#REF!</definedName>
    <definedName name="_12_011_2005">#REF!</definedName>
    <definedName name="_12_3">#REF!</definedName>
    <definedName name="_123Graph_XPBT" hidden="1">[27]xxx!#REF!</definedName>
    <definedName name="_123GraphXNPA" hidden="1">[27]xxx!#REF!</definedName>
    <definedName name="_13__123Graph_XCHART_3" hidden="1">#REF!</definedName>
    <definedName name="_13_4">#REF!</definedName>
    <definedName name="_14_6">#REF!</definedName>
    <definedName name="_15_7">#REF!</definedName>
    <definedName name="_16_8">#REF!</definedName>
    <definedName name="_17_9">#REF!</definedName>
    <definedName name="_18B_S">#REF!</definedName>
    <definedName name="_19P_L">#REF!</definedName>
    <definedName name="_1Excel_BuiltIn_Print_Area_12_1">NA()</definedName>
    <definedName name="_1R_SUMM">#REF!</definedName>
    <definedName name="_2__123Graph_ACHART_2" hidden="1">#REF!</definedName>
    <definedName name="_2_0R_SUMM">#REF!</definedName>
    <definedName name="_2_10">#REF!</definedName>
    <definedName name="_24.12.2004">[28]Scrap061!#REF!</definedName>
    <definedName name="_2R_SUMM">#REF!</definedName>
    <definedName name="_3">#REF!</definedName>
    <definedName name="_3__123Graph_ACHART_3" hidden="1">#REF!</definedName>
    <definedName name="_3_11">#REF!</definedName>
    <definedName name="_33_0R_SUMM">#REF!</definedName>
    <definedName name="_4">#REF!</definedName>
    <definedName name="_4__123Graph_BCHART_1" hidden="1">#REF!</definedName>
    <definedName name="_4_12">#REF!</definedName>
    <definedName name="_5">#REF!</definedName>
    <definedName name="_5__123Graph_BCHART_2" hidden="1">#REF!</definedName>
    <definedName name="_5_13">#REF!</definedName>
    <definedName name="_6">#REF!</definedName>
    <definedName name="_6__123Graph_BCHART_3" hidden="1">#REF!</definedName>
    <definedName name="_6_14">#REF!</definedName>
    <definedName name="_7__123Graph_CCHART_1" hidden="1">#REF!</definedName>
    <definedName name="_7_15">#REF!</definedName>
    <definedName name="_8">#REF!</definedName>
    <definedName name="_8__123Graph_CCHART_3" hidden="1">#REF!</definedName>
    <definedName name="_8_16">#REF!</definedName>
    <definedName name="_8PM">#REF!</definedName>
    <definedName name="_8PMBottlingwagespercaseosupnips">'[29]BOTT. WAGES'!$V$39</definedName>
    <definedName name="_8PMBottlingwagespercaseosuppints">'[29]BOTT. WAGES'!$M$39</definedName>
    <definedName name="_8PMBottlingwagespercaseosupqts">'[29]BOTT. WAGES'!$G$39</definedName>
    <definedName name="_9__123Graph_DCHART_3" hidden="1">#REF!</definedName>
    <definedName name="_9_17">#REF!</definedName>
    <definedName name="_a1" hidden="1">{"'Sheet1'!$A$1"}</definedName>
    <definedName name="_A100000">#REF!</definedName>
    <definedName name="_A16400">#REF!</definedName>
    <definedName name="_a16500">#REF!</definedName>
    <definedName name="_a66000">#REF!</definedName>
    <definedName name="_a66636">#REF!</definedName>
    <definedName name="_A68000">#REF!</definedName>
    <definedName name="_A69999">#REF!</definedName>
    <definedName name="_A70000">#REF!</definedName>
    <definedName name="_A80000">#REF!</definedName>
    <definedName name="_A90000">#REF!</definedName>
    <definedName name="_A99999">#REF!</definedName>
    <definedName name="_BQ4.2" hidden="1">#REF!</definedName>
    <definedName name="_BS1">#REF!</definedName>
    <definedName name="_C">#REF!</definedName>
    <definedName name="_cbc1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_DAT1">#REF!</definedName>
    <definedName name="_DAT10">'[30]DRDPL O.S '!#REF!</definedName>
    <definedName name="_DAT11">'[30]DRDPL O.S '!#REF!</definedName>
    <definedName name="_DAT112">'[11]DUMP '!$I$2:$I$243</definedName>
    <definedName name="_DAT12">'[30]DRDPL O.S '!#REF!</definedName>
    <definedName name="_DAT13">'[30]DRDPL O.S '!#REF!</definedName>
    <definedName name="_DAT14">#REF!</definedName>
    <definedName name="_DAT15">#REF!</definedName>
    <definedName name="_DAT16">#REF!</definedName>
    <definedName name="_DAT17">#REF!</definedName>
    <definedName name="_DAT18">'[12]Mar''.04'!#REF!</definedName>
    <definedName name="_DAT19">'[12]Mar''.04'!#REF!</definedName>
    <definedName name="_DAT2">#REF!</definedName>
    <definedName name="_DAT20">'[12]Mar''.04'!#REF!</definedName>
    <definedName name="_DAT21">'[12]Mar''.04'!#REF!</definedName>
    <definedName name="_DAT22">'[12]Mar''.04'!#REF!</definedName>
    <definedName name="_DAT23">'[12]Mar''.04'!#REF!</definedName>
    <definedName name="_DAT24">'[12]Mar''.04'!#REF!</definedName>
    <definedName name="_DAT25">'[12]Mar''.04'!#REF!</definedName>
    <definedName name="_DAT26">'[12]Mar''.04'!#REF!</definedName>
    <definedName name="_DAT27">'[13]Sale Register'!#REF!</definedName>
    <definedName name="_DAT28">'[13]Sale Register'!#REF!</definedName>
    <definedName name="_DAT29">'[13]Sale Register'!#REF!</definedName>
    <definedName name="_DAT3">#REF!</definedName>
    <definedName name="_DAT30">'[13]Sale Register'!#REF!</definedName>
    <definedName name="_DAT31">'[13]Sale Register'!#REF!</definedName>
    <definedName name="_DAT32">'[12]Mar''.04'!#REF!</definedName>
    <definedName name="_DAT33">'[13]Sale Register'!#REF!</definedName>
    <definedName name="_DAT34">'[13]Sale Register'!#REF!</definedName>
    <definedName name="_DAT35">'[13]Sale Register'!#REF!</definedName>
    <definedName name="_DAT36">'[13]Sale Register'!#REF!</definedName>
    <definedName name="_DAT37">'[13]Sale Register'!#REF!</definedName>
    <definedName name="_DAT38">'[14]Primary Assam'!#REF!</definedName>
    <definedName name="_DAT39">'[14]Primary Assam'!#REF!</definedName>
    <definedName name="_DAT4">#REF!</definedName>
    <definedName name="_DAT5">#REF!</definedName>
    <definedName name="_DAT6">#REF!</definedName>
    <definedName name="_DAT7">'[30]DRDPL O.S '!#REF!</definedName>
    <definedName name="_DAT8">'[30]DRDPL O.S '!#REF!</definedName>
    <definedName name="_DAT9">'[30]DRDPL O.S '!#REF!</definedName>
    <definedName name="_DC">NA()</definedName>
    <definedName name="_DC_10">NA()</definedName>
    <definedName name="_DC_11">NA()</definedName>
    <definedName name="_DC_12">NA()</definedName>
    <definedName name="_DC_13">NA()</definedName>
    <definedName name="_DC_14">#REF!</definedName>
    <definedName name="_DC_15">#REF!</definedName>
    <definedName name="_DC_16">#REF!</definedName>
    <definedName name="_DC_17">#REF!</definedName>
    <definedName name="_DC_18">#REF!</definedName>
    <definedName name="_DC_43">#REF!</definedName>
    <definedName name="_DC_44">#REF!</definedName>
    <definedName name="_DC_45">#REF!</definedName>
    <definedName name="_DC_47">#REF!</definedName>
    <definedName name="_DC_6">NA()</definedName>
    <definedName name="_DC_7">NA()</definedName>
    <definedName name="_DC_8">NA()</definedName>
    <definedName name="_dep0809">[24]Vehicle!$AN$8</definedName>
    <definedName name="_dep0910">[24]Vehicle!$AR$8</definedName>
    <definedName name="_dep1">[6]corporate!$P$5</definedName>
    <definedName name="_dep10">'[7]ktm-branch'!$F$6</definedName>
    <definedName name="_dep2">'[7]ktm-branch'!$F$6</definedName>
    <definedName name="_DET17">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8">#REF!</definedName>
    <definedName name="_DET9">#REF!</definedName>
    <definedName name="_DR">NA()</definedName>
    <definedName name="_DR_10">NA()</definedName>
    <definedName name="_DR_11">NA()</definedName>
    <definedName name="_DR_12">NA()</definedName>
    <definedName name="_DR_13">NA()</definedName>
    <definedName name="_DR_14">#REF!</definedName>
    <definedName name="_DR_15">#REF!</definedName>
    <definedName name="_DR_16">#REF!</definedName>
    <definedName name="_DR_17">#REF!</definedName>
    <definedName name="_DR_18">#REF!</definedName>
    <definedName name="_DR_43">#REF!</definedName>
    <definedName name="_DR_44">#REF!</definedName>
    <definedName name="_DR_45">#REF!</definedName>
    <definedName name="_DR_47">#REF!</definedName>
    <definedName name="_DR_6">NA()</definedName>
    <definedName name="_DR_7">NA()</definedName>
    <definedName name="_DR_8">NA()</definedName>
    <definedName name="_FAS1" hidden="1">{"'Sheet1'!$A$1"}</definedName>
    <definedName name="_Fill" hidden="1">#REF!</definedName>
    <definedName name="_xlnm._FilterDatabase" localSheetId="7" hidden="1">'FAR Working '!$B$15:$CD$167</definedName>
    <definedName name="_xlnm._FilterDatabase" localSheetId="3" hidden="1">'Incremental Rent Q3'!$A$21:$D$68</definedName>
    <definedName name="_xlnm._FilterDatabase" hidden="1">#REF!</definedName>
    <definedName name="_grp1">[24]life!$B$5</definedName>
    <definedName name="_grp10">[24]life!$B$15</definedName>
    <definedName name="_grp11">[24]life!$B$16</definedName>
    <definedName name="_grp2">[24]life!$B$6</definedName>
    <definedName name="_grp3">[24]life!$B$7</definedName>
    <definedName name="_grp4">[24]life!$B$8</definedName>
    <definedName name="_grp5">[24]life!$B$9</definedName>
    <definedName name="_grp6">[24]life!$B$11</definedName>
    <definedName name="_grp7">[24]life!$B$12</definedName>
    <definedName name="_grp8">[24]life!$B$13</definedName>
    <definedName name="_grp9">[24]life!$B$14</definedName>
    <definedName name="_Key1" hidden="1">#REF!</definedName>
    <definedName name="_Key2" hidden="1">#REF!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n1">#REF!</definedName>
    <definedName name="_MOBILE_CHARGES">#REF!</definedName>
    <definedName name="_New1">#REF!</definedName>
    <definedName name="_Order1" hidden="1">255</definedName>
    <definedName name="_Order2" hidden="1">255</definedName>
    <definedName name="_par1">#N/A</definedName>
    <definedName name="_PCH100">0.1</definedName>
    <definedName name="_PCH200">0.2</definedName>
    <definedName name="_QA1">#REF!</definedName>
    <definedName name="_QB8">#REF!</definedName>
    <definedName name="_QD1">#REF!</definedName>
    <definedName name="_QD2">#REF!</definedName>
    <definedName name="_QD3">#REF!</definedName>
    <definedName name="_QD4">#REF!</definedName>
    <definedName name="_QD6">#REF!</definedName>
    <definedName name="_QD7">#REF!</definedName>
    <definedName name="_QD8">#REF!</definedName>
    <definedName name="_QI1">#REF!</definedName>
    <definedName name="_QI3">#REF!</definedName>
    <definedName name="_QI4">#REF!</definedName>
    <definedName name="_QI6">#REF!</definedName>
    <definedName name="_QI7">#REF!</definedName>
    <definedName name="_QI9">#REF!</definedName>
    <definedName name="_QO4">#REF!</definedName>
    <definedName name="_QO5">#REF!</definedName>
    <definedName name="_QO6">#REF!</definedName>
    <definedName name="_QO9">#REF!</definedName>
    <definedName name="_Regression_Int" hidden="1">1</definedName>
    <definedName name="_saroj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HC7">#REF!</definedName>
    <definedName name="_Sort" hidden="1">#REF!</definedName>
    <definedName name="_SRT6">[16]DUMP!$D$10:$D$197</definedName>
    <definedName name="_st2064">#REF!</definedName>
    <definedName name="_st2065">#REF!</definedName>
    <definedName name="_st2066">#REF!</definedName>
    <definedName name="_st2067">#REF!</definedName>
    <definedName name="_tax1">[31]Invoice!#REF!</definedName>
    <definedName name="_tax2">#REF!</definedName>
    <definedName name="_tax3">[31]Invoice!#REF!</definedName>
    <definedName name="_tax4">#REF!</definedName>
    <definedName name="_TDS1" hidden="1">{"Total_December",#N/A,FALSE,"Summary"}</definedName>
    <definedName name="_wh5">#REF!</definedName>
    <definedName name="_xfd1010000">#REF!</definedName>
    <definedName name="_yr2">'[9]St. Line'!$T$3</definedName>
    <definedName name="_yr3">'[9]St. Line'!$V$3</definedName>
    <definedName name="_yr4">'[9]St. Line'!$X$3</definedName>
    <definedName name="_yr5">'[9]St. Line'!$Z$3</definedName>
    <definedName name="_yr6">'[9]St. Line'!$AC$3</definedName>
    <definedName name="A">#REF!</definedName>
    <definedName name="A_c_Head_10">NA()</definedName>
    <definedName name="A_c_Head_11">#REF!</definedName>
    <definedName name="A_c_Head_13">#REF!</definedName>
    <definedName name="A_c_Head_14">#REF!</definedName>
    <definedName name="A_c_Head_15">NA()</definedName>
    <definedName name="A_c_Head_43">#REF!</definedName>
    <definedName name="A_c_Head_6">NA()</definedName>
    <definedName name="a2pr">#REF!</definedName>
    <definedName name="a654645454545">#REF!</definedName>
    <definedName name="aa">[32]PO.Detail!$A$6:$K$540</definedName>
    <definedName name="AAA">[33]Sheet2!$A$3:$B$1777</definedName>
    <definedName name="aaaa" hidden="1">{"Total_December",#N/A,FALSE,"Summary"}</definedName>
    <definedName name="aaaaa">'[34]Tax Computation'!#REF!</definedName>
    <definedName name="AAAAAAAAA">#REF!</definedName>
    <definedName name="AAAAAAAAAAAAA">#REF!</definedName>
    <definedName name="aaaaaaaaaaaaaa">#REF!</definedName>
    <definedName name="AAARFDG">[35]Dump!$C$9:$I$9</definedName>
    <definedName name="aautryegcbudsjkandlk" hidden="1">{#N/A,#N/A,FALSE,"Consolidated (2)"}</definedName>
    <definedName name="ab">#REF!</definedName>
    <definedName name="abc">'[36]Balance Sheet'!#REF!</definedName>
    <definedName name="abc.expense" hidden="1">{#N/A,#N/A,FALSE,"Consolidated (2)"}</definedName>
    <definedName name="abc.expenses." hidden="1">{#N/A,#N/A,FALSE,"Consolidated (2)"}</definedName>
    <definedName name="abc_18">#REF!</definedName>
    <definedName name="abc_4">'[37]Balance Sheet'!#REF!</definedName>
    <definedName name="abcd">#REF!</definedName>
    <definedName name="abcde">#REF!</definedName>
    <definedName name="abd">#REF!</definedName>
    <definedName name="ABSENTEEISM">#REF!</definedName>
    <definedName name="ACCOUNTEDPERIODTYPE1">[38]CRITERIA1!$B$5</definedName>
    <definedName name="achedules5">#REF!</definedName>
    <definedName name="ackn">#REF!</definedName>
    <definedName name="Action">#REF!</definedName>
    <definedName name="ActualBalCJSAL">#REF!</definedName>
    <definedName name="ActualBalCJSBL">#REF!</definedName>
    <definedName name="ActualBalCLAL">#REF!</definedName>
    <definedName name="ActualBalCLAL_BOTTLED">#REF!</definedName>
    <definedName name="ActualBalCLBL_BOTTLED">#REF!</definedName>
    <definedName name="ActualBalCLBL_TOTAL">#REF!</definedName>
    <definedName name="ActualBalCSAL">#REF!</definedName>
    <definedName name="ActualBalCSBL">#REF!</definedName>
    <definedName name="ActualBalDSAL">#REF!</definedName>
    <definedName name="ActualBalDSBL">#REF!</definedName>
    <definedName name="ActualBalENAAL">#REF!</definedName>
    <definedName name="ActualBalENABL">#REF!</definedName>
    <definedName name="ActualBalgrainSpiritAL">#REF!</definedName>
    <definedName name="ActualBalgrainSpiritBL">#REF!</definedName>
    <definedName name="ActualBalGrapeSpiritAL">#REF!</definedName>
    <definedName name="ActualBalGrapeSpiritBL">#REF!</definedName>
    <definedName name="ActualBalIMFLAL">#REF!</definedName>
    <definedName name="ActualBalIMFLBL">#REF!</definedName>
    <definedName name="ActualBalimfldefenceunbottledal">#REF!</definedName>
    <definedName name="ActualBalimfldefenceunbottledbl">#REF!</definedName>
    <definedName name="ActualBalMSAL">#REF!</definedName>
    <definedName name="ActualBalMSBL">#REF!</definedName>
    <definedName name="ActualBalRSAL">#REF!</definedName>
    <definedName name="ActualBalRSBL">#REF!</definedName>
    <definedName name="ActualBalRSExclCJSInclDSAL">#REF!</definedName>
    <definedName name="ActualBalRSExclCJSInclDSBL">#REF!</definedName>
    <definedName name="ActualBalVMSAL">#REF!</definedName>
    <definedName name="ActualBalVMSBL">#REF!</definedName>
    <definedName name="ad">'[39]Balance Sheet'!#REF!</definedName>
    <definedName name="ad_10">#REF!</definedName>
    <definedName name="ad_18">#REF!</definedName>
    <definedName name="ad_3">'[40]Balance Sheet'!#REF!</definedName>
    <definedName name="ad_4">'[40]Balance Sheet'!#REF!</definedName>
    <definedName name="adadadawdqa">#REF!</definedName>
    <definedName name="Additio_deletion">#REF!</definedName>
    <definedName name="Addition">'[41]Dep - Tax'!$E$9:$E$42</definedName>
    <definedName name="Address">#REF!</definedName>
    <definedName name="ADF">[42]DUMP!$D$12:$D$195</definedName>
    <definedName name="ADH">[43]OZ000105IRS!#REF!</definedName>
    <definedName name="Adit_2">#REF!</definedName>
    <definedName name="ADJD">[44]Sheet1!$A$5:$C$240</definedName>
    <definedName name="ADM">[43]OZ000105IRS!#REF!</definedName>
    <definedName name="AdmCharges">#REF!</definedName>
    <definedName name="Admi_Exp">[45]SCHEDULE!#REF!</definedName>
    <definedName name="ADMIN">#REF!</definedName>
    <definedName name="ADMIN_EXP">#REF!</definedName>
    <definedName name="admn">#REF!</definedName>
    <definedName name="ADMN.">#REF!</definedName>
    <definedName name="AdmnAndSellingOverheadsPerCaseCivilRampur">#REF!</definedName>
    <definedName name="ads">'[46]Balance Sheet'!#REF!</definedName>
    <definedName name="ads_18">#REF!</definedName>
    <definedName name="ads_4">'[47]Balance Sheet'!#REF!</definedName>
    <definedName name="ADSG">[42]DUMP!$C$11:$G$11</definedName>
    <definedName name="ADV">#REF!</definedName>
    <definedName name="ADVANCE">#REF!</definedName>
    <definedName name="Advance_Tax">#REF!</definedName>
    <definedName name="advexp.">#REF!</definedName>
    <definedName name="ADVTAX">#REF!</definedName>
    <definedName name="AE">[43]OZ000105IRS!#REF!</definedName>
    <definedName name="AEDKFHCKSABFCVK" hidden="1">{#N/A,#N/A,FALSE,"Consolidated"}</definedName>
    <definedName name="aer" hidden="1">{#N/A,#N/A,FALSE,"Consolidated (2)"}</definedName>
    <definedName name="AERG">[35]Dump!$A$10:$I$197</definedName>
    <definedName name="AERH">[35]Dump!$G$10:$G$197</definedName>
    <definedName name="aertg">[48]Sheet1!$A$2:$F$252</definedName>
    <definedName name="aertygb">[49]Sheet1!$J$2:$J$252</definedName>
    <definedName name="aertyry">[50]Sheet1!$A$1</definedName>
    <definedName name="aery">[50]Sheet1!$B$1:$D$1</definedName>
    <definedName name="aeryh">[50]Sheet1!$A$2:$D$361</definedName>
    <definedName name="AF">[42]DUMP!$E$12:$E$195</definedName>
    <definedName name="afadf" hidden="1">#REF!</definedName>
    <definedName name="afasdfa">#REF!</definedName>
    <definedName name="afdsfd">#REF!</definedName>
    <definedName name="AG">[51]Dump!#REF!</definedName>
    <definedName name="Agn_Code">[52]lily!#REF!</definedName>
    <definedName name="Agn_no">[52]lily!#REF!</definedName>
    <definedName name="AHJSR">[35]Dump!$H$10:$H$197</definedName>
    <definedName name="ai">#REF!</definedName>
    <definedName name="ail">#REF!</definedName>
    <definedName name="aira">'[53]MOL-1'!#REF!</definedName>
    <definedName name="aj">[54]construction!$Y$2</definedName>
    <definedName name="AlcohalRecoveryBudget">#REF!</definedName>
    <definedName name="AlcohalRecoverytoTRSPercent">#REF!</definedName>
    <definedName name="ALL_FA">#REF!</definedName>
    <definedName name="allo">#REF!</definedName>
    <definedName name="Allowance">[55]setup!$H$8:$S$23</definedName>
    <definedName name="alp">#REF!</definedName>
    <definedName name="ALTER">#REF!</definedName>
    <definedName name="Amortisation">#REF!</definedName>
    <definedName name="AMORTIZED">'[56]FIXED ASSETS'!$H$44</definedName>
    <definedName name="amrit">#REF!</definedName>
    <definedName name="ANALYSIS">#REF!</definedName>
    <definedName name="Anex_10_LT_Loan">[57]projection!#REF!</definedName>
    <definedName name="Anex_7_Profit_Loss_Account">[57]projection!#REF!</definedName>
    <definedName name="anil">#REF!</definedName>
    <definedName name="ANN_SUNDRY_DEBTORS">#REF!</definedName>
    <definedName name="Annex">'[58]Balance Sheet'!#REF!</definedName>
    <definedName name="Annex.">'[59]Balance Sheet'!#REF!</definedName>
    <definedName name="Annex_1">NA()</definedName>
    <definedName name="Annex_10">NA()</definedName>
    <definedName name="Annex_11">NA()</definedName>
    <definedName name="Annex_12">NA()</definedName>
    <definedName name="Annex_13">NA()</definedName>
    <definedName name="Annex_14">#REF!</definedName>
    <definedName name="Annex_15">#REF!</definedName>
    <definedName name="Annex_16">#REF!</definedName>
    <definedName name="Annex_17">NA()</definedName>
    <definedName name="Annex_18">#REF!</definedName>
    <definedName name="Annex_19">NA()</definedName>
    <definedName name="Annex_38">'[60]Balance Sheet'!#REF!</definedName>
    <definedName name="Annex_4">NA()</definedName>
    <definedName name="Annex_40">'[60]Balance Sheet'!#REF!</definedName>
    <definedName name="Annex_42">'[61]Balance Sheet'!#REF!</definedName>
    <definedName name="Annex_43">'[61]Balance Sheet'!#REF!</definedName>
    <definedName name="Annex_44">'[62]Balance Sheet'!#REF!</definedName>
    <definedName name="Annex_45">'[61]Balance Sheet'!#REF!</definedName>
    <definedName name="Annex_46">'[61]Balance Sheet'!#REF!</definedName>
    <definedName name="Annex_47">'[61]Balance Sheet'!#REF!</definedName>
    <definedName name="Annex_6">NA()</definedName>
    <definedName name="Annex_8">NA()</definedName>
    <definedName name="ANTIAL100001">[53]VISIPAK!#REF!</definedName>
    <definedName name="ANTILA100001">[53]VISIPAK!#REF!</definedName>
    <definedName name="ANTILA100100">[53]VISIPAK!#REF!</definedName>
    <definedName name="Anx_10_Long_Term_Loan">[63]projection!#REF!</definedName>
    <definedName name="Anx_10Long_Term_Loan">[63]projection!#REF!</definedName>
    <definedName name="Anx_2_Fixed_Assets_Investment">#REF!</definedName>
    <definedName name="Anx_3_Operating_Cost_Fixed">#REF!</definedName>
    <definedName name="Anx_3_Operating_Cost_Variable">#REF!</definedName>
    <definedName name="Anx_9_Cash_Flow">[57]projection!#REF!</definedName>
    <definedName name="Anx_I_Fin_Structure">#REF!</definedName>
    <definedName name="Anx_Long_Term_Loan">[63]projection!#REF!</definedName>
    <definedName name="AP">#REF!</definedName>
    <definedName name="aparna">#REF!</definedName>
    <definedName name="approach">#REF!</definedName>
    <definedName name="APPSUSERNAME1">[38]CRITERIA1!$B$14</definedName>
    <definedName name="AR_Exch_Rate">#REF!</definedName>
    <definedName name="AR_Rep_Range">OFFSET(#REF!,0,0,COUNTA(#REF!),11)</definedName>
    <definedName name="ARA_Threshold">#REF!</definedName>
    <definedName name="ARH">[35]Dump!$F$10:$F$197</definedName>
    <definedName name="ARP_Threshold">#REF!</definedName>
    <definedName name="ARTH">[35]Dump!$I$10:$I$197</definedName>
    <definedName name="Arun">'[64]Balance Sheet'!#REF!</definedName>
    <definedName name="arwr">#REF!</definedName>
    <definedName name="aryal">#REF!</definedName>
    <definedName name="as">#REF!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asasaaaaaaaaaaaaaa">[25]!asaasasaaaaaaaaaaaaaa</definedName>
    <definedName name="asaasasasasas">[25]!asaasasasasas</definedName>
    <definedName name="asas">#REF!</definedName>
    <definedName name="asbin">#REF!</definedName>
    <definedName name="ASD">[35]Dump!$C$10:$C$197</definedName>
    <definedName name="asdf">'[65]Tax Computation'!#REF!</definedName>
    <definedName name="asdf_18">#REF!</definedName>
    <definedName name="asdf_4">'[66]Tax Computation'!#REF!</definedName>
    <definedName name="ASDFG">[35]Dump!$D$10:$D$197</definedName>
    <definedName name="asdfkj">#REF!</definedName>
    <definedName name="asdFV">[67]Sheet1!$B$3:$B$197</definedName>
    <definedName name="asdkl">#N/A</definedName>
    <definedName name="ASF">[42]DUMP!$G$12:$G$195</definedName>
    <definedName name="ASfcasf">[48]Sheet1!$L$2:$L$252</definedName>
    <definedName name="ASFG">[51]Dump!#REF!</definedName>
    <definedName name="aSfh">[49]Sheet1!$A$2:$A$252</definedName>
    <definedName name="asFR">[68]Sheet1!$B$10:$B$200</definedName>
    <definedName name="ash">#REF!</definedName>
    <definedName name="ASHAR">[69]Sheet1!$A$1:$C$134</definedName>
    <definedName name="ashd">#REF!</definedName>
    <definedName name="ASHOJ">#REF!</definedName>
    <definedName name="ASKRJCOSTS">#REF!</definedName>
    <definedName name="ASS">[70]NORMS!$D$41</definedName>
    <definedName name="ASSAM">#REF!</definedName>
    <definedName name="Assets">#REF!</definedName>
    <definedName name="Assets_Details">#REF!</definedName>
    <definedName name="AswA">'[71]SCH_BS_Ashwin''74'!$F$4:$I$205</definedName>
    <definedName name="ASwL">'[71]SCH_BS_Ashwin''74'!$A$4:$D$205</definedName>
    <definedName name="ASZG">[51]Dump!$A$2:$K$243</definedName>
    <definedName name="AUDIT">#REF!</definedName>
    <definedName name="AUG">#REF!</definedName>
    <definedName name="AUS">[43]OZ000105IRS!#REF!</definedName>
    <definedName name="AverageBottles8PM90ML">'[29]PACK.MAT-I'!$J$104</definedName>
    <definedName name="AverageBottles8PMNips">'[29]PACK.MAT-I'!$J$19</definedName>
    <definedName name="AverageBottles8PMPints">'[29]PACK.MAT-I'!$J$16</definedName>
    <definedName name="AverageBottles8PMQts">'[29]PACK.MAT-I'!$J$13</definedName>
    <definedName name="AverageBottlesMCDNips">'[29]PACK.MAT-I'!$J$75</definedName>
    <definedName name="AverageBottlesRRWQts">'[29]PACK.MAT-I'!$J$36</definedName>
    <definedName name="AVG._SALES_REALISATION_8PM_DEFENCE">#REF!</definedName>
    <definedName name="AVG._SALES_REALISATION_B.C.R._DEFENCE">#REF!</definedName>
    <definedName name="AVG._SALES_REALISATION_C.R_DEFENCE">#REF!</definedName>
    <definedName name="AVG._SALES_REALISATION_WFB_DEFENCE">#REF!</definedName>
    <definedName name="AVG._SALES_REALISATION_WFW_DEFENCE">#REF!</definedName>
    <definedName name="AvgPowerCostPerKWH">#REF!</definedName>
    <definedName name="AW">[68]Sheet1!$A$10:$A$200</definedName>
    <definedName name="awdqd" hidden="1">{#N/A,#N/A,FALSE,"Consolidated (2)"}</definedName>
    <definedName name="AWEF">[51]Dump!$A$2:$C$243</definedName>
    <definedName name="awefr">[50]Sheet1!$B$2:$B$361</definedName>
    <definedName name="AWF">[51]Dump!$D$1:$K$1</definedName>
    <definedName name="aWgv">[72]DUMP!$C$2:$C$252</definedName>
    <definedName name="awqdqwad" hidden="1">{#N/A,#N/A,FALSE,"Consolidated"}</definedName>
    <definedName name="awrf">[72]DUMP!$L$2:$L$252</definedName>
    <definedName name="AWRT">[68]Sheet1!$E$10:$E$200</definedName>
    <definedName name="Azg">[35]Dump!$A$10:$B$197</definedName>
    <definedName name="Azgw">[35]Dump!$A$9:$B$9</definedName>
    <definedName name="azyh">[49]Sheet1!$C$2:$C$252</definedName>
    <definedName name="B">#REF!</definedName>
    <definedName name="B_1">#REF!</definedName>
    <definedName name="B_10">#REF!</definedName>
    <definedName name="B_11">#REF!</definedName>
    <definedName name="B_12">#REF!</definedName>
    <definedName name="B_13">#REF!</definedName>
    <definedName name="B_14">#REF!</definedName>
    <definedName name="B_15">#REF!</definedName>
    <definedName name="B_16">#REF!</definedName>
    <definedName name="B_17">#REF!</definedName>
    <definedName name="B_18">#REF!</definedName>
    <definedName name="B_2">#REF!</definedName>
    <definedName name="B_22">#REF!</definedName>
    <definedName name="B_23">#REF!</definedName>
    <definedName name="B_3">#REF!</definedName>
    <definedName name="B_36">#REF!</definedName>
    <definedName name="B_4">#REF!</definedName>
    <definedName name="B_5">#REF!</definedName>
    <definedName name="B_6">#REF!</definedName>
    <definedName name="B_7">#REF!</definedName>
    <definedName name="B_8">#REF!</definedName>
    <definedName name="B_9">#REF!</definedName>
    <definedName name="B_L_schedule_5">#REF!</definedName>
    <definedName name="B_L_schedule_8">#REF!</definedName>
    <definedName name="B53_54">'[73]RC basic only'!#REF!</definedName>
    <definedName name="B54_55">'[73]RC basic only'!$D$2:$D$122</definedName>
    <definedName name="bai">#REF!</definedName>
    <definedName name="Bai_Deduct">#REF!</definedName>
    <definedName name="bais">#REF!</definedName>
    <definedName name="baishak">#REF!</definedName>
    <definedName name="Bal_Sheet_053_54">#REF!</definedName>
    <definedName name="Balance_Sheet">'[74]Calculation Of Income '!#REF!</definedName>
    <definedName name="Balance_Sheet_1">NA()</definedName>
    <definedName name="Balance_Sheet_10">NA()</definedName>
    <definedName name="Balance_Sheet_11">NA()</definedName>
    <definedName name="Balance_Sheet_12">NA()</definedName>
    <definedName name="Balance_Sheet_13">NA()</definedName>
    <definedName name="Balance_Sheet_14">NA()</definedName>
    <definedName name="Balance_Sheet_15">NA()</definedName>
    <definedName name="Balance_Sheet_16">NA()</definedName>
    <definedName name="Balance_Sheet_17">#REF!</definedName>
    <definedName name="Balance_Sheet_18">#REF!</definedName>
    <definedName name="Balance_Sheet_19">NA()</definedName>
    <definedName name="Balance_Sheet_25">#REF!</definedName>
    <definedName name="Balance_Sheet_3">'[75]Calculation Of Income '!#REF!</definedName>
    <definedName name="Balance_Sheet_4">NA()</definedName>
    <definedName name="Balance_Sheet_42">#REF!</definedName>
    <definedName name="Balance_Sheet_43">'[76]Calculation Of Income '!#REF!</definedName>
    <definedName name="Balance_Sheet_44">'[77]Calculation Of Income '!#REF!</definedName>
    <definedName name="Balance_Sheet_45">#REF!</definedName>
    <definedName name="Balance_Sheet_46">#REF!</definedName>
    <definedName name="Balance_Sheet_47">#REF!</definedName>
    <definedName name="Balance_Sheet_6">NA()</definedName>
    <definedName name="Balance_Sheet_7">NA()</definedName>
    <definedName name="Balance_Sheet_8">NA()</definedName>
    <definedName name="Balance_Sheet_9">NA()</definedName>
    <definedName name="balancesheet">'[78]Calculation Of Income '!#REF!</definedName>
    <definedName name="balancesheet_10">NA()</definedName>
    <definedName name="balancesheet_11">NA()</definedName>
    <definedName name="balancesheet_12">NA()</definedName>
    <definedName name="balancesheet_13">NA()</definedName>
    <definedName name="balancesheet_14">NA()</definedName>
    <definedName name="balancesheet_15">NA()</definedName>
    <definedName name="balancesheet_16">NA()</definedName>
    <definedName name="balancesheet_17">NA()</definedName>
    <definedName name="balancesheet_18">#REF!</definedName>
    <definedName name="balancesheet_19">NA()</definedName>
    <definedName name="balancesheet_20">NA()</definedName>
    <definedName name="balancesheet_25">NA()</definedName>
    <definedName name="balancesheet_3">'[79]Calculation Of Income '!#REF!</definedName>
    <definedName name="balancesheet_38">'[80]Calculation Of Income '!#REF!</definedName>
    <definedName name="balancesheet_4">NA()</definedName>
    <definedName name="balancesheet_40">'[80]Calculation Of Income '!#REF!</definedName>
    <definedName name="balancesheet_42">'[81]Calculation Of Income '!#REF!</definedName>
    <definedName name="balancesheet_43">'[79]Calculation Of Income '!#REF!</definedName>
    <definedName name="balancesheet_44">'[82]Calculation Of Income '!#REF!</definedName>
    <definedName name="balancesheet_45">'[78]Calculation Of Income '!#REF!</definedName>
    <definedName name="balancesheet_46">'[78]Calculation Of Income '!#REF!</definedName>
    <definedName name="balancesheet_47">'[78]Calculation Of Income '!#REF!</definedName>
    <definedName name="balancesheet_6">NA()</definedName>
    <definedName name="balancesheet_7">NA()</definedName>
    <definedName name="balancesheet_8">NA()</definedName>
    <definedName name="balancesheet_9">NA()</definedName>
    <definedName name="balancsheet" hidden="1">{#N/A,#N/A,FALSE,"Consolidated"}</definedName>
    <definedName name="BalNpr">#REF!</definedName>
    <definedName name="Base">#REF!</definedName>
    <definedName name="Base_Int._Pvt._Ltd.">#REF!</definedName>
    <definedName name="Basic">#REF!</definedName>
    <definedName name="BATCHKARTIK">#REF!</definedName>
    <definedName name="BB">#REF!</definedName>
    <definedName name="bbb">[83]PO.Detail!$A$5:$E$540</definedName>
    <definedName name="bbbb">[84]PO.Detail!$A$5:$E$540</definedName>
    <definedName name="bbbbb">'[85]Tax Computation'!#REF!</definedName>
    <definedName name="bbbbb_4">'[86]Tax Computation'!#REF!</definedName>
    <definedName name="BCASWIN">#REF!</definedName>
    <definedName name="BCom_Adj">[26]Sales!$AD$71:$AD$1004</definedName>
    <definedName name="bdr">#REF!</definedName>
    <definedName name="Beg_Bal">#REF!</definedName>
    <definedName name="Beurteilung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8BOTLE5M6GTV98CYUMWWVQ6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15LP513W8HD836PXPZHSE0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N54SP8V0F99E938QF1D6O70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6PHH8BFOGYDYD9XDVYJNZTL" hidden="1">#REF!</definedName>
    <definedName name="BEx1YL3DJ7Y4AZ01ERCOGW0FJ26T" hidden="1">#REF!</definedName>
    <definedName name="BEx1YWHF1Z9TFDJ67EJRK3V3Z7MR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BG12WD9G657BHBW9UTW8O5L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[87]C003!#REF!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KPEQX8P8NFI22KD9C1839WU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49F2DTWPX0A7DRQ7INXEY04" hidden="1">#REF!</definedName>
    <definedName name="BEx3SH5DUNG2ZYEFD4ND35OWD99Z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AXVBA7P4IHBLIVI6SW6C29EX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CHD4I99G6LBQVBD7BJ6DIDV" hidden="1">#REF!</definedName>
    <definedName name="BEx5DJIZBTNS011R9IIG2OQ2L6ZX" hidden="1">#REF!</definedName>
    <definedName name="BEx5DTEVUDCK4XZN33PWD2E3HXQP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JSLOG1KTA7444TT3FNGLBQOC" hidden="1">#REF!</definedName>
    <definedName name="BEx5K08PYKE6JOKBYIB006TX619P" hidden="1">#REF!</definedName>
    <definedName name="BEx5K51DSERT1TR7B4A29R41W4NX" hidden="1">#REF!</definedName>
    <definedName name="BEx5K8XNFP43TONSPTJK0GJR6T90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[87]C003!#REF!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ISN7PDYRPIEWT7H81W83DR7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6OCCGT46A4YSV5NSFE75C5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09MMWYQG3CG4YZ778JR3NJK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QJ9XPOC5TR3ELOZKB66DMDY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0WI74BJNRY9V7P4CSZ6AKMES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1V52MP29PST9DXU9Z4GQLO2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XAVBJ3JH8WK3WXWUDDW8RE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CW2VF27ZHL3FE1QALRA99WU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F16VI24IH6419XA0CANISOU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JXW7CT6WUGR7FZXXZ6CCVYA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SALU80M39KXOHYI3JMKIT4Y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78ZM0F2737K7Y1JP5YL7PJ" hidden="1">#REF!</definedName>
    <definedName name="BExBAB7DVWCEKW076I5PCKH2GARX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AN9QNP4ZZSD35WN34J4SJ6Q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7IL0STAWNF62WCM8V61ZY3H" hidden="1">#REF!</definedName>
    <definedName name="BExCXILMURGYMAH6N5LF5DV6K3GM" hidden="1">#REF!</definedName>
    <definedName name="BExCXQUFBMXQ1650735H48B1AZT3" hidden="1">#REF!</definedName>
    <definedName name="BExCXTZMVBR50KIF80YWDOS8TWBW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6ZP0TBVK704T1EC300ZCZ6F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HQUL3JE38AVH1BR2T73Y5NF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33L9JY5ETVJISIMDJJ1VZ5I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[87]C003!#REF!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IMVHZPN30CDVBDF1BYQ9QFK" hidden="1">#REF!</definedName>
    <definedName name="BExEXRBZ0DI9E2UFLLKYWGN66B61" hidden="1">#REF!</definedName>
    <definedName name="BExEXSZ8HR2NT7HDI6BRW5B33VFD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YKC5SZ4CI96N0F0EP8EMHKO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E0FOQLZ956B8IFSHDSGUTQ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MNRWK7XP8KAUWPWK2EEIEPL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6OCI74093YALSYFMBXHCM4J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RQTZSIVNSF9U309NTC3NOWT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XIJVBNO4ADHZ3H1GV11DREK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5FE6N94SDMCHRO2XMKGJ0Q" hidden="1">#REF!</definedName>
    <definedName name="BExILGQTQM0HOD0BJI90YO7GOIN3" hidden="1">#REF!</definedName>
    <definedName name="BExILIE8FDAB473269V2UBGQECHJ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WPJ9A6BWRXVNJIEYJ1CA0DP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3VG9P9FSZ29DSK02MAN62R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WLM8Q9HIPV3EG5D310S7U6I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RW9MLT9I81LAR1OJPYYRCG7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UERI2W9QTD71HF74JOPAU7Q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NHBH5XNOBO4C7EJIJIVBN4V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D9MFSD4WHESUD5G0MJU6FZD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GL0UM5QWDQEAPI1SOC61GMM" hidden="1">#REF!</definedName>
    <definedName name="BExMBK6ISK3U7KHZKUJXIDKGF6VW" hidden="1">#REF!</definedName>
    <definedName name="BExMBYPQDG9AYDQ5E8IECVFREPO6" hidden="1">[87]C003!#REF!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RWE0N0BRNGIRHJZG4JTMYGQ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SZN0W7JPSFRNFA694JN17TJ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7L9PGEWUE2BJP9673WUXDE" hidden="1">#REF!</definedName>
    <definedName name="BExMIZT6AN7E6YMW2S87CTCN2UXH" hidden="1">#REF!</definedName>
    <definedName name="BExMJ15T9F3475M0896SG60TN0SR" hidden="1">#REF!</definedName>
    <definedName name="BExMJE71YC7UUKK8QRHJJPP5G6ZB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19PZI90R2GA4DKO93XT5ZA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9W4TBMTD7OOHRN660D0LBCM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TZ11KHOXTHX2TT8H2K6FI9J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OMENZAUMLP5RF1XBZ6QD5OHR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3PZ10KRV4DRTS61V9X1TFI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NT91CRQZU8BS6CE77K9Y6ZX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J8QVC1GY3N3G4QKRM32Q9J4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TW0YR56RMKLDQ1OZIN9JAGM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I0PTRA2Z863EVR4729KOZ8Z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3XYB2S8FDCZHKDUVR65X46N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JKG63LPTS9Q255H7OE0AXI0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N7I2IT6HHTNL0JI7QFPZJ2P" hidden="1">#REF!</definedName>
    <definedName name="BExQ8O3WEU8HNTTGKTW5T0QSKCLP" hidden="1">#REF!</definedName>
    <definedName name="BExQ8ZCEDBOBJA3D9LDP5TU2WYGR" hidden="1">#REF!</definedName>
    <definedName name="BExQ94519VRBJAOYJ04Q49TVMZM0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WBABC3YSTQFGE43O8KFIMEI" hidden="1">#REF!</definedName>
    <definedName name="BExQ9ZLYHWABXAA9NJDW8ZS0UQ9P" hidden="1">[87]C003!#REF!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AZ3JU5MST10GPDYF6SQUC2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AY0LGJAMSD7XV8I26GC8W01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EGZOAGMJL0K8NY75EAH5B64" hidden="1">#REF!</definedName>
    <definedName name="BExS2M9EB42TEESOFCBV75IWZIL1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6BA30UAI24I87JF5JBRVU8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DBPO77363V4FQIJ7S8I1OF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25F48WX94HIU6A799PPOIEG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UFQ7ZCG06I9YZDGYP51QU5Q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4BSRCQWB8JATL7RAX9E2ML4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SF7FPDTRJAF5RUBM43XLVMS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OWK0C5AXSRE6GP02GO1EQW5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51YS152PT2VZ3ID417S5EDK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[87]C003!#REF!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1M5INGJL8NU5S6E7B78IBW0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8MKBHPC6PPWQEPJQPIMDG17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RFNSFYUHFDOK340FFQ86HXA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ARNHPBENI3TVV493M16EP2M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54ATUBB47RYV7VX5U1BD3AI" hidden="1">#REF!</definedName>
    <definedName name="BExUD89NCLAAP38A4GG3LNN9FC58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XTK37VR5P04CB55I0W42FPJ3" hidden="1">#REF!</definedName>
    <definedName name="BExVY05FWY8GT1DMV778FPGTZEAN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TPQBWH6OI1BNAGECP4X2ZAU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L11EDXHUW3AZ2UDQ43ACP47" hidden="1">#REF!</definedName>
    <definedName name="BExW5V7VIU3OJ3YDRUV6LNK1W4KE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RS9PFB9JV3TTC2GNRDYF8SN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FXZXLHQ3IEUAOXKYVSZKJ2B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B6S0VV16BM40R4506PT7JM9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IY9S1QYK26NEE6EZSCJ6U2M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R9V0RL8KLO4ESUC6GVENNGM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1M18DZ8DGQHO51EMOOV77GG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fjbdsa">#REF!</definedName>
    <definedName name="BG_Del" hidden="1">15</definedName>
    <definedName name="BG_Ins" hidden="1">4</definedName>
    <definedName name="BG_Mod" hidden="1">6</definedName>
    <definedName name="BhA">#REF!</definedName>
    <definedName name="bhd">#REF!</definedName>
    <definedName name="Bhim_Pokharel">#REF!</definedName>
    <definedName name="bhimth">#REF!</definedName>
    <definedName name="BhL">#REF!</definedName>
    <definedName name="bib">'[88]BS 62'!$B$1:$K$85,'[88]BS 62'!#REF!,'[88]BS 62'!#REF!</definedName>
    <definedName name="Bill_No">[26]Sales!$F$3:$F$1004</definedName>
    <definedName name="Bill_No.">[26]Sales!$F$3:$F$92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Ttl">#REF!</definedName>
    <definedName name="binod">'[89]CL Stock'!$B$5:$C$33</definedName>
    <definedName name="BIOGASCONSUMEDTBWBOILER">#REF!</definedName>
    <definedName name="BioGasGenerated">#REF!</definedName>
    <definedName name="BioGasSentToBoiler">#REF!</definedName>
    <definedName name="bis_range1">#REF!</definedName>
    <definedName name="bis_range2">#REF!</definedName>
    <definedName name="bisal">#REF!</definedName>
    <definedName name="bishal">#REF!</definedName>
    <definedName name="Biswa_Babu_Malla">#REF!</definedName>
    <definedName name="bjs">#REF!</definedName>
    <definedName name="BKC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bkdjbv">#REF!</definedName>
    <definedName name="Bldg_wheel">#REF!</definedName>
    <definedName name="BlendingRatioCR">#REF!</definedName>
    <definedName name="BlendingRatioWR">#REF!</definedName>
    <definedName name="BlendRatioCiv8PMCJS">#REF!</definedName>
    <definedName name="BlendRatioCiv8PMENA">#REF!</definedName>
    <definedName name="BlendRatioCiv8PMMALT">#REF!</definedName>
    <definedName name="BlendRatioCiv8PMRS">#REF!</definedName>
    <definedName name="BlendRatioCiv8PMSCOTCH">#REF!</definedName>
    <definedName name="BlendRatioCivCDWCJS">#REF!</definedName>
    <definedName name="BlendRatioCivCDWENA">#REF!</definedName>
    <definedName name="BlendRatioCivCDWMALT">#REF!</definedName>
    <definedName name="BlendRatioCivCDWRS">#REF!</definedName>
    <definedName name="BlendRatioCivCGCJS">#REF!</definedName>
    <definedName name="BlendRatioCivCGENA">#REF!</definedName>
    <definedName name="BLENDRATIOCIVCGENA1">[70]NORMS!$D$66</definedName>
    <definedName name="BlendRatioCivCGMALT">#REF!</definedName>
    <definedName name="BlendRatioCivCGRS">#REF!</definedName>
    <definedName name="BlendRatioCivCheapCJS">#REF!</definedName>
    <definedName name="BlendRatioCivCheapENA">#REF!</definedName>
    <definedName name="BlendRatioCivCheapMALT">#REF!</definedName>
    <definedName name="BlendRatioCivCheapRS">#REF!</definedName>
    <definedName name="BlendRatioCivCPWCJS">#REF!</definedName>
    <definedName name="BlendRatioCivCPWDelhiCJS">#REF!</definedName>
    <definedName name="BlendRatioCivCPWDelhiENA">#REF!</definedName>
    <definedName name="BlendRatioCivCPWDelhiMALT">#REF!</definedName>
    <definedName name="BlendRatioCivCPWDelhiRS">#REF!</definedName>
    <definedName name="BlendRatioCivCPWENA">#REF!</definedName>
    <definedName name="BlendRatioCivCPWMALT">#REF!</definedName>
    <definedName name="BlendRatioCivCPWRS">#REF!</definedName>
    <definedName name="BlendRatioCivCRCJS">#REF!</definedName>
    <definedName name="BlendRatioCivCRENA">#REF!</definedName>
    <definedName name="BlendRatioCivCRMALT">#REF!</definedName>
    <definedName name="BlendRatioCivCRRS">#REF!</definedName>
    <definedName name="BlendRatioCivCRWCJS">#REF!</definedName>
    <definedName name="BlendRatioCivCRWENA">#REF!</definedName>
    <definedName name="BlendRatioCivCRWMALT">#REF!</definedName>
    <definedName name="BlendRatioCivCRWRS">#REF!</definedName>
    <definedName name="BlendRatioCivCSRCJS">#REF!</definedName>
    <definedName name="BlendRatioCivCSRENA">#REF!</definedName>
    <definedName name="BlendRatioCivCSRMALT">#REF!</definedName>
    <definedName name="BlendRatioCivCSRRS">#REF!</definedName>
    <definedName name="BlendRatioCivCVDCJS">#REF!</definedName>
    <definedName name="BlendRatioCivCVDENA">#REF!</definedName>
    <definedName name="BlendRatioCivCVDMALT">#REF!</definedName>
    <definedName name="BlendRatioCivCVDRS">#REF!</definedName>
    <definedName name="BlendRatioCivLSRCJS">#REF!</definedName>
    <definedName name="BlendRatioCivLSRENA">#REF!</definedName>
    <definedName name="BlendRatioCivLSRMALT">#REF!</definedName>
    <definedName name="BlendRatioCivLSRRS">#REF!</definedName>
    <definedName name="BlendRatioCivMMGCJS">#REF!</definedName>
    <definedName name="BlendRatioCivMMGENA">#REF!</definedName>
    <definedName name="BlendRatioCivMMGMALT">#REF!</definedName>
    <definedName name="BlendRatioCivMMGRS">#REF!</definedName>
    <definedName name="BlendRatioCivOAWENA">#REF!</definedName>
    <definedName name="BlendRatioCivOAWMALT">#REF!</definedName>
    <definedName name="BlendRatioCivOAWSCOTCH">#REF!</definedName>
    <definedName name="BlendRatioCivSAENA">#REF!</definedName>
    <definedName name="BlendRatioCivSAGRAIN">#REF!</definedName>
    <definedName name="BlendRatioCivSAMALT">#REF!</definedName>
    <definedName name="BlendRatioCivSAMALTSCOTCH">#REF!</definedName>
    <definedName name="BlendRatioCivWFBENA">#REF!</definedName>
    <definedName name="BlendRatioCivWFBGRAPE">#REF!</definedName>
    <definedName name="BlendRatioCivWFWENA">#REF!</definedName>
    <definedName name="BlendRatioCivWFWMALT">#REF!</definedName>
    <definedName name="BlendRatioCivWFWSCOTCH">#REF!</definedName>
    <definedName name="BLOAN">#REF!</definedName>
    <definedName name="Block_B">#REF!</definedName>
    <definedName name="Block_C">#REF!</definedName>
    <definedName name="BLR80IA">#N/A</definedName>
    <definedName name="Bls_sheet">#REF!</definedName>
    <definedName name="bn">#REF!</definedName>
    <definedName name="bn_10">#REF!</definedName>
    <definedName name="bn_18">#REF!</definedName>
    <definedName name="bn_4">#REF!</definedName>
    <definedName name="bn_6">NA()</definedName>
    <definedName name="BNet_com">[26]Sales!$AC$71:$AC$1004</definedName>
    <definedName name="bnf">'[90]Tax Computation'!#REF!</definedName>
    <definedName name="bnkchg.1119">[91]LC1119!$O$19</definedName>
    <definedName name="bnkchg.9443">[91]LC9443!$O$33</definedName>
    <definedName name="bonus">'[92]Profit &amp; Loss'!$C$26</definedName>
    <definedName name="book1" hidden="1">{#N/A,#N/A,FALSE,"Consolidated (2)"}</definedName>
    <definedName name="Book2" hidden="1">#REF!</definedName>
    <definedName name="BookBalCJSAL">#REF!</definedName>
    <definedName name="BookBalCJSBL">#REF!</definedName>
    <definedName name="BookBalCSAL">#REF!</definedName>
    <definedName name="BookBalCSBL">#REF!</definedName>
    <definedName name="BookBalDSAL">#REF!</definedName>
    <definedName name="BookBalDSBL">#REF!</definedName>
    <definedName name="BookBalENAAL">#REF!</definedName>
    <definedName name="BookBalENABL">#REF!</definedName>
    <definedName name="BookBalRSAL">#REF!</definedName>
    <definedName name="BookBalRSBL">#REF!</definedName>
    <definedName name="BOTTAL030201">[53]VISIPAK!#REF!</definedName>
    <definedName name="BOTTBM030201">[53]VISIPAK!#REF!</definedName>
    <definedName name="BOTTBM033601">[53]VISIPAK!#REF!</definedName>
    <definedName name="BOTTBM033607">[53]VISIPAK!#REF!</definedName>
    <definedName name="BOTTBM036001">[53]VISIPAK!#REF!</definedName>
    <definedName name="BOTTBR030001">[53]VISIPAK!#REF!</definedName>
    <definedName name="BOTTBR030100">[53]VISIPAK!#REF!</definedName>
    <definedName name="BOTTBR030201">[53]VISIPAK!#REF!</definedName>
    <definedName name="BOTTBR030207">[53]VISIPAK!#REF!</definedName>
    <definedName name="BOTTBR033602">[53]VISIPAK!#REF!</definedName>
    <definedName name="BOTTBR036001">[53]VISIPAK!#REF!</definedName>
    <definedName name="BOTTCO030001">[53]VISIPAK!#REF!</definedName>
    <definedName name="BOTTCO030002">[53]VISIPAK!#REF!</definedName>
    <definedName name="BOTTCO030003">[53]VISIPAK!#REF!</definedName>
    <definedName name="BOTTCO030100">[53]VISIPAK!#REF!</definedName>
    <definedName name="BOTTCO030103">[53]VISIPAK!#REF!</definedName>
    <definedName name="BOTTCO030104">[53]VISIPAK!#REF!</definedName>
    <definedName name="BOTTCO030106">[53]VISIPAK!#REF!</definedName>
    <definedName name="BOTTCO030107">[53]VISIPAK!#REF!</definedName>
    <definedName name="BOTTCO030200">[53]VISIPAK!#REF!</definedName>
    <definedName name="BOTTCO030201">[53]VISIPAK!#REF!</definedName>
    <definedName name="BOTTCO030300">[53]VISIPAK!#REF!</definedName>
    <definedName name="BOTTCO030309">[53]VISIPAK!#REF!</definedName>
    <definedName name="BOTTCO030510">[53]VISIPAK!#REF!</definedName>
    <definedName name="BOTTCO030601">[53]VISIPAK!#REF!</definedName>
    <definedName name="BOTTCO030801">[53]VISIPAK!#REF!</definedName>
    <definedName name="BOTTCO030901">[53]VISIPAK!#REF!</definedName>
    <definedName name="BOTTCO031001">[53]VISIPAK!#REF!</definedName>
    <definedName name="BOTTCO031007">[53]VISIPAK!#REF!</definedName>
    <definedName name="BOTTCO033602">[53]VISIPAK!#REF!</definedName>
    <definedName name="BOTTCO033603">[53]VISIPAK!#REF!</definedName>
    <definedName name="BOTTCO033604">[53]VISIPAK!#REF!</definedName>
    <definedName name="BOTTCO033605">[53]VISIPAK!#REF!</definedName>
    <definedName name="BOTTCO033606">[53]VISIPAK!#REF!</definedName>
    <definedName name="BOTTCO033610">[53]VISIPAK!#REF!</definedName>
    <definedName name="BOTTCO036001">[53]VISIPAK!#REF!</definedName>
    <definedName name="BOTTDC030001">[53]VISIPAK!#REF!</definedName>
    <definedName name="BOTTDC030100">[53]VISIPAK!#REF!</definedName>
    <definedName name="BOTTDC030124">[53]VISIPAK!#REF!</definedName>
    <definedName name="BOTTDC030201">[53]VISIPAK!#REF!</definedName>
    <definedName name="BOTTDC033601">[53]VISIPAK!#REF!</definedName>
    <definedName name="BOTTDC036001">[53]VISIPAK!#REF!</definedName>
    <definedName name="BOTTDW030001">[53]VISIPAK!#REF!</definedName>
    <definedName name="BOTTDW030100">[53]VISIPAK!#REF!</definedName>
    <definedName name="BOTTDW030201">[53]VISIPAK!#REF!</definedName>
    <definedName name="BOTTDW030207">[53]VISIPAK!#REF!</definedName>
    <definedName name="BOTTDW033601">[53]VISIPAK!#REF!</definedName>
    <definedName name="BOTTDW033607">[53]VISIPAK!#REF!</definedName>
    <definedName name="BOTTDW036001">[53]VISIPAK!#REF!</definedName>
    <definedName name="Bottles8PMRQts">'[29]PACK.MAT-I'!$J$47</definedName>
    <definedName name="BottlesBERNips">'[29]PACK.MAT-I'!$J$77</definedName>
    <definedName name="BottlesBERPints">'[29]PACK.MAT-I'!$J$61</definedName>
    <definedName name="BottlesBERQts">'[29]PACK.MAT-I'!$J$42</definedName>
    <definedName name="BottlesCostPerCaseCR">'[29]PACK.MAT-I'!$K$28</definedName>
    <definedName name="BottlesCostPerCaseCRpet">'[29]PACK.MAT-I'!$K$29</definedName>
    <definedName name="BottlesMCDPints">'[29]PACK.MAT-I'!$J$57</definedName>
    <definedName name="BottlesNewCRQts">'[29]PACK.MAT-I'!$J$23</definedName>
    <definedName name="BottlesPet1000ML">'[29]PACK.MAT-I'!$J$6</definedName>
    <definedName name="BottlesPet8PM500ML">'[29]PACK.MAT-I'!$J$54</definedName>
    <definedName name="BottlesPetCL180ML">'[29]PACK.MAT-I'!$J$82</definedName>
    <definedName name="BottlesPetCL200ML">'[29]PACK.MAT-I'!$J$69</definedName>
    <definedName name="BottlesPetCL375ML">'[93]PACK MAT IMFL'!#REF!</definedName>
    <definedName name="BottlesPetCL750ML">'[29]PACK.MAT-I'!$J$50</definedName>
    <definedName name="BottlesPetOvalshape180ML">'[93]PACK MAT IMFL'!#REF!</definedName>
    <definedName name="BottlesRGSQts">'[93]PACK MAT IMFL'!#REF!</definedName>
    <definedName name="BottlesROBFrostedNips">'[29]PACK.MAT-I'!$J$80</definedName>
    <definedName name="BottlesROBFrostedPints">'[29]PACK.MAT-I'!$J$62</definedName>
    <definedName name="BottlesROBFrostedQts">'[93]PACK MAT IMFL'!#REF!</definedName>
    <definedName name="BottlesVSOPBRANDYQts">'[93]PACK MAT IMFL'!#REF!</definedName>
    <definedName name="BottlingWagesPerCaseCivil">#REF!</definedName>
    <definedName name="boxes">#REF!,#REF!</definedName>
    <definedName name="BP">#REF!</definedName>
    <definedName name="BRAND1">#REF!</definedName>
    <definedName name="BRANDPROF2">#REF!</definedName>
    <definedName name="brebreberh">#REF!</definedName>
    <definedName name="brk">#REF!</definedName>
    <definedName name="bs">#REF!</definedName>
    <definedName name="BS_CY">#REF!</definedName>
    <definedName name="bsg">#REF!</definedName>
    <definedName name="BSGROUP">#REF!</definedName>
    <definedName name="BSHEET">[1]data!#REF!</definedName>
    <definedName name="BSKH">[94]Sheet2!$A$1:$C$97</definedName>
    <definedName name="BSR_II">#REF!</definedName>
    <definedName name="BSS">#REF!</definedName>
    <definedName name="bsw" hidden="1">{#N/A,#N/A,FALSE,"Consolidated"}</definedName>
    <definedName name="bsww" hidden="1">{#N/A,#N/A,FALSE,"Consolidated"}</definedName>
    <definedName name="BTDS">[26]Sales!$AB$71:$AB$1004</definedName>
    <definedName name="BTDS_Premium">[26]Sales!$Y$71:$Y$1004</definedName>
    <definedName name="btg">[95]Du2Du!$C$31:$G$54</definedName>
    <definedName name="BUDGET_SECTION">#REF!</definedName>
    <definedName name="BugetCJSProd">#REF!</definedName>
    <definedName name="BugetCJSSales">#REF!</definedName>
    <definedName name="BugetCRProd">#REF!</definedName>
    <definedName name="BugetCRSales">#REF!</definedName>
    <definedName name="BugetENAProd">#REF!</definedName>
    <definedName name="BugetENASales">#REF!</definedName>
    <definedName name="BugetIMFLCivilRampurProd">#REF!</definedName>
    <definedName name="BugetIMFLCivilRampurSales">#REF!</definedName>
    <definedName name="BugetRSProd">#REF!</definedName>
    <definedName name="BugetRSSales">#REF!</definedName>
    <definedName name="BugetWRProd">#REF!</definedName>
    <definedName name="BugetWRSales">#REF!</definedName>
    <definedName name="BuiltIn_Print_Titles">#REF!</definedName>
    <definedName name="BuiltIn_Print_Titles___0">#REF!</definedName>
    <definedName name="BUSINESS_PLAN">#REF!</definedName>
    <definedName name="button_area_1">#REF!</definedName>
    <definedName name="bvfkjv">#REF!</definedName>
    <definedName name="C.C.BR060136">[53]VISIPAK!#REF!</definedName>
    <definedName name="C.C.BR060503">[53]VISIPAK!#REF!</definedName>
    <definedName name="C.C.BR060701">[53]VISIPAK!#REF!</definedName>
    <definedName name="C.C.BR063601">[53]VISIPAK!#REF!</definedName>
    <definedName name="C.C.BR063603">[53]VISIPAK!#REF!</definedName>
    <definedName name="C.C.CD060101">[53]VISIPAK!#REF!</definedName>
    <definedName name="C.C.CO06__01">[53]VISIPAK!#REF!</definedName>
    <definedName name="C.C.CO060103">[53]VISIPAK!#REF!</definedName>
    <definedName name="C.C.CO060104">[53]VISIPAK!#REF!</definedName>
    <definedName name="C.C.CO060120">[53]VISIPAK!#REF!</definedName>
    <definedName name="C.C.CO060124">[53]VISIPAK!#REF!</definedName>
    <definedName name="C.C.CO060125">[53]VISIPAK!#REF!</definedName>
    <definedName name="C.C.CO060136">[53]VISIPAK!#REF!</definedName>
    <definedName name="C.C.CO060203">[53]VISIPAK!#REF!</definedName>
    <definedName name="C.C.CO060220">[53]VISIPAK!#REF!</definedName>
    <definedName name="C.C.CO060225">[53]VISIPAK!#REF!</definedName>
    <definedName name="C.C.CO060226">[53]VISIPAK!#REF!</definedName>
    <definedName name="C.C.CO060236">[53]VISIPAK!#REF!</definedName>
    <definedName name="C.C.CO060320">[53]VISIPAK!#REF!</definedName>
    <definedName name="C.C.CO060325">[53]VISIPAK!#REF!</definedName>
    <definedName name="C.C.CO060326">[53]VISIPAK!#REF!</definedName>
    <definedName name="C.C.CO060336">[53]VISIPAK!#REF!</definedName>
    <definedName name="C.C.CO060401">[53]VISIPAK!#REF!</definedName>
    <definedName name="C.C.CO060504">[53]VISIPAK!#REF!</definedName>
    <definedName name="C.C.CO060601">[53]VISIPAK!#REF!</definedName>
    <definedName name="C.C.CO060602">[53]VISIPAK!#REF!</definedName>
    <definedName name="C.C.CO060603">[53]VISIPAK!#REF!</definedName>
    <definedName name="C.C.CO060901">[53]VISIPAK!#REF!</definedName>
    <definedName name="C.C.CO061001">[53]VISIPAK!#REF!</definedName>
    <definedName name="C.C.CO061301">[53]VISIPAK!#REF!</definedName>
    <definedName name="C.C.CO061302">[53]VISIPAK!#REF!</definedName>
    <definedName name="C.C.CO061303">[53]VISIPAK!#REF!</definedName>
    <definedName name="C.C.CO061801">[53]VISIPAK!#REF!</definedName>
    <definedName name="C.C.CO065301">[53]VISIPAK!#REF!</definedName>
    <definedName name="C.C.CostIBTypeQts">'[29]PACK.MAT-I'!$K$280</definedName>
    <definedName name="C.C.CostPerCase8PM_Pet_1000ML">'[29]PACK.MAT-I'!$K$238</definedName>
    <definedName name="C.C.CostPerCase8PM_Pet_500ML">'[29]PACK.MAT-I'!$K$246</definedName>
    <definedName name="C.C.CostPerCase8PM_Pet_Qts">'[29]PACK.MAT-I'!$K$241</definedName>
    <definedName name="C.C.CostPerCase8PM90ML">'[29]PACK.MAT-I'!$K$244</definedName>
    <definedName name="C.C.CostPerCase8PMNips">'[29]PACK.MAT-I'!$K$250</definedName>
    <definedName name="C.C.CostPerCase8PMNips_Export">'[93]PACK MAT IMFL'!#REF!</definedName>
    <definedName name="C.C.CostPerCase8PMPints">'[29]PACK.MAT-I'!$K$248</definedName>
    <definedName name="C.C.CostPerCase8PMPints_Export">'[29]PACK.MAT-I'!$K$247</definedName>
    <definedName name="C.C.CostPerCase8PMQts">'[29]PACK.MAT-I'!$K$240</definedName>
    <definedName name="C.C.CostPerCase8PMQts_CSD">'[29]PACK.MAT-I'!$K$242</definedName>
    <definedName name="C.C.CostPerCase8PMQts_Export">'[93]PACK MAT IMFL'!#REF!</definedName>
    <definedName name="C.C.CostPerCase8PMRNips">'[29]PACK.MAT-I'!$K$285</definedName>
    <definedName name="C.C.CostPerCase8PMRPints">'[93]PACK MAT IMFL'!#REF!</definedName>
    <definedName name="C.C.CostPerCase8PMRQts">'[29]PACK.MAT-I'!$K$283</definedName>
    <definedName name="C.C.CostPerCaseBCRQts_Glass">'[93]PACK MAT IMFL'!#REF!</definedName>
    <definedName name="C.C.CostPerCaseBCRQts_Pet">'[96]PACK.MAT-I'!#REF!</definedName>
    <definedName name="C.C.CostPerCaseBERNips">'[29]PACK.MAT-I'!$K$309</definedName>
    <definedName name="C.C.CostPerCaseBERPints">'[29]PACK.MAT-I'!$K$308</definedName>
    <definedName name="C.C.CostPerCaseBERQts">'[29]PACK.MAT-I'!$K$307</definedName>
    <definedName name="C.C.CostPerCaseBERQts_Export">'[29]PACK.MAT-I'!$K$340</definedName>
    <definedName name="C.C.CostPerCaseCLNips_Glass">'[29]PACK.MAT-I'!$K$276</definedName>
    <definedName name="C.C.CostPerCaseCLNips_Pet">'[93]PACK MAT IMFL'!#REF!</definedName>
    <definedName name="C.C.CostPerCaseCLPints_Glass">'[93]PACK MAT IMFL'!#REF!</definedName>
    <definedName name="C.C.CostPerCaseCLPints_Pet">'[93]PACK MAT IMFL'!#REF!</definedName>
    <definedName name="C.C.CostPerCaseCLQts_Glass">'[93]PACK MAT IMFL'!#REF!</definedName>
    <definedName name="C.C.CostPerCaseCLQts_Pet">'[93]PACK MAT IMFL'!#REF!</definedName>
    <definedName name="C.C.CostPerCaseCR_Pet_500ML">'[93]PACK MAT IMFL'!#REF!</definedName>
    <definedName name="C.C.CostPerCaseCRQts_Glass">'[29]PACK.MAT-I'!$K$262</definedName>
    <definedName name="C.C.CostPerCaseCRQts_Glass_Export">'[93]PACK MAT IMFL'!#REF!</definedName>
    <definedName name="C.C.CostPerCaseCRQts_Pet">'[29]PACK.MAT-I'!$K$267</definedName>
    <definedName name="C.C.CostPerCaseMMGNips">'[29]PACK.MAT-I'!$K$290</definedName>
    <definedName name="C.C.CostPerCaseMMGPints">'[96]PACK.MAT-I'!#REF!</definedName>
    <definedName name="C.C.CostPerCaseMMGQts">'[29]PACK.MAT-I'!$K$289</definedName>
    <definedName name="C.C.CostPerCaseOthersNips">'[29]PACK.MAT-I'!$K$274</definedName>
    <definedName name="C.C.CostPerCaseOthersPints">'[29]PACK.MAT-I'!$K$268</definedName>
    <definedName name="C.C.CostPerCaseOthersQts.">'[29]PACK.MAT-I'!$K$258</definedName>
    <definedName name="C.C.CostPerCaseSAWNips">'[29]PACK.MAT-I'!$K$322</definedName>
    <definedName name="C.C.CostPerCaseSAWPints">'[29]PACK.MAT-I'!$K$323</definedName>
    <definedName name="C.C.CostPerCaseSAWQts">'[29]PACK.MAT-I'!$K$324</definedName>
    <definedName name="C.C.CostPerCaseSAWQts_Export">'[29]PACK.MAT-I'!$K$325</definedName>
    <definedName name="C.C.CostWhitefieldQts_Glass">'[29]PACK.MAT-I'!$K$255</definedName>
    <definedName name="C.C.DC060201">[53]VISIPAK!#REF!</definedName>
    <definedName name="C.C.DC063601">[53]VISIPAK!#REF!</definedName>
    <definedName name="C.C.DW060102">[53]VISIPAK!#REF!</definedName>
    <definedName name="C.C.DW060201">[53]VISIPAK!#REF!</definedName>
    <definedName name="C.C.DW063601">[53]VISIPAK!#REF!</definedName>
    <definedName name="C.I.T.">#REF!</definedName>
    <definedName name="C.Sales">#REF!</definedName>
    <definedName name="C_">#REF!</definedName>
    <definedName name="C__bBiogasH11">#REF!</definedName>
    <definedName name="C__bBiogasH12">#REF!</definedName>
    <definedName name="C__bBiogasH13">#REF!</definedName>
    <definedName name="C__bBiogasH23">#REF!</definedName>
    <definedName name="C__bBiogasH29">#REF!</definedName>
    <definedName name="C__bBiogasH33">#REF!</definedName>
    <definedName name="C__bBiogasH51">#REF!</definedName>
    <definedName name="C__bBiogasH53">#REF!</definedName>
    <definedName name="C__bBiogasH55">#REF!</definedName>
    <definedName name="C__bBiogasH66">#REF!</definedName>
    <definedName name="C__bBiogasH72">#REF!</definedName>
    <definedName name="C__BBWH1V22">[97]BWH1!#REF!</definedName>
    <definedName name="C__BBWH9BAD004">[98]C__VISIPAK!#REF!</definedName>
    <definedName name="C__BBWH9BAD014">[98]C__VISIPAK!#REF!</definedName>
    <definedName name="C__BBWH9BAD043">[98]C__VISIPAK!#REF!</definedName>
    <definedName name="C__BBWH9BAD059">[97]C__VISIPAK!#REF!</definedName>
    <definedName name="C__BBWH9BAD070">[98]C__VISIPAK!#REF!</definedName>
    <definedName name="C__BBWH9BAD073">[98]C__VISIPAK!#REF!</definedName>
    <definedName name="C__BBWH9BAD221">[98]C__VISIPAK!#REF!</definedName>
    <definedName name="C__BBWH9BAD231">[98]C__VISIPAK!#REF!</definedName>
    <definedName name="C__BBWH9BAD236">[97]C__VISIPAK!#REF!</definedName>
    <definedName name="C__BBWH9BAD245">[98]C__VISIPAK!#REF!</definedName>
    <definedName name="C__BBWH9BAD247">[98]C__VISIPAK!#REF!</definedName>
    <definedName name="C__BBWH9BAD248">[97]C__VISIPAK!#REF!</definedName>
    <definedName name="C__BBWH9BBD002">[97]C__VISIPAK!#REF!</definedName>
    <definedName name="C__BBWH9BBD003">[97]C__VISIPAK!#REF!</definedName>
    <definedName name="C__BBWH9BBD004">[98]C__VISIPAK!#REF!</definedName>
    <definedName name="C__BBWH9BBD013">[97]C__VISIPAK!#REF!</definedName>
    <definedName name="C__BBWH9BBD018">[98]C__VISIPAK!#REF!</definedName>
    <definedName name="C__BBWH9BBD022">[98]C__VISIPAK!#REF!</definedName>
    <definedName name="C__BBWH9BBD023">[97]C__VISIPAK!#REF!</definedName>
    <definedName name="C__BBWH9BBD026">[97]C__VISIPAK!#REF!</definedName>
    <definedName name="C__BBWH9BBD029">[97]C__VISIPAK!#REF!</definedName>
    <definedName name="C__BBWH9BBD038">[97]C__VISIPAK!#REF!</definedName>
    <definedName name="C__BBWH9BBD042">[97]C__VISIPAK!#REF!</definedName>
    <definedName name="C__BBWH9BBD060">[98]C__VISIPAK!#REF!</definedName>
    <definedName name="C__BBWH9BBD061">[97]C__VISIPAK!#REF!</definedName>
    <definedName name="C__BBWH9BBD070">[97]C__VISIPAK!#REF!</definedName>
    <definedName name="C__BBWH9BBD110">[97]C__VISIPAK!#REF!</definedName>
    <definedName name="C__BBWH9BBD111">[97]C__VISIPAK!#REF!</definedName>
    <definedName name="C__BBWH9BBD211">[97]C__VISIPAK!#REF!</definedName>
    <definedName name="C__BBWH9BBD241">[97]C__VISIPAK!#REF!</definedName>
    <definedName name="C__BBWH9BBD242">[98]C__VISIPAK!#REF!</definedName>
    <definedName name="C__BBWH9BBD243">[97]C__VISIPAK!#REF!</definedName>
    <definedName name="C__BBWH9BBD247">[97]C__VISIPAK!#REF!</definedName>
    <definedName name="C__BBWH9BCD001">[97]C__VISIPAK!#REF!</definedName>
    <definedName name="C__BBWH9BCD018">[97]C__VISIPAK!#REF!</definedName>
    <definedName name="C__BBWH9BCD022">[98]C__VISIPAK!#REF!</definedName>
    <definedName name="C__BBWH9BCD060">[97]C__VISIPAK!#REF!</definedName>
    <definedName name="C__BBWH9BCD071">[97]C__VISIPAK!#REF!</definedName>
    <definedName name="C__BBWH9BCD219">[97]C__VISIPAK!#REF!</definedName>
    <definedName name="C__BBWH9BCD231">[97]C__VISIPAK!#REF!</definedName>
    <definedName name="C__BBWH9BDD004">[97]C__VISIPAK!#REF!</definedName>
    <definedName name="C__BBWH9BDD016">[97]C__VISIPAK!#REF!</definedName>
    <definedName name="C__BBWH9BDD023">[98]C__VISIPAK!#REF!</definedName>
    <definedName name="C__BBWH9BDD029">[97]C__VISIPAK!#REF!</definedName>
    <definedName name="C__BBWH9BDD030">[97]C__VISIPAK!#REF!</definedName>
    <definedName name="C__BBWH9BDD052">[97]C__VISIPAK!#REF!</definedName>
    <definedName name="C__BBWH9BDD061">[97]C__VISIPAK!#REF!</definedName>
    <definedName name="C__BBWH9BDD070">[97]C__VISIPAK!#REF!</definedName>
    <definedName name="C__BBWH9BDD110">[97]C__VISIPAK!#REF!</definedName>
    <definedName name="C__BBWH9BDD241">[98]C__VISIPAK!#REF!</definedName>
    <definedName name="C__BBWH9BDD245">[97]C__VISIPAK!#REF!</definedName>
    <definedName name="C__BBWH9BDD247">[97]C__VISIPAK!#REF!</definedName>
    <definedName name="C__BBWH9BED004">[97]C__VISIPAK!#REF!</definedName>
    <definedName name="C__BBWH9BED016">[97]C__VISIPAK!#REF!</definedName>
    <definedName name="C__BBWH9BED028">[97]C__VISIPAK!#REF!</definedName>
    <definedName name="C__BBWH9BED059">[98]C__VISIPAK!#REF!</definedName>
    <definedName name="C__BBWH9BED061">[97]C__VISIPAK!#REF!</definedName>
    <definedName name="C__BBWH9BED070">[97]C__VISIPAK!#REF!</definedName>
    <definedName name="C__BBWH9BED073">[97]C__VISIPAK!#REF!</definedName>
    <definedName name="C__BBWH9BED110">[97]C__VISIPAK!#REF!</definedName>
    <definedName name="C__BBWH9BED111">[97]C__VISIPAK!#REF!</definedName>
    <definedName name="C__BBWH9BED231">[97]C__VISIPAK!#REF!</definedName>
    <definedName name="C__BBWH9BED245">[98]C__VISIPAK!#REF!</definedName>
    <definedName name="C__BBWH9BED247">[97]C__VISIPAK!#REF!</definedName>
    <definedName name="C__BBWH9BFD001">[97]C__VISIPAK!#REF!</definedName>
    <definedName name="C__BBWH9BFD002">[97]C__VISIPAK!#REF!</definedName>
    <definedName name="C__BBWH9BFD003">[97]C__VISIPAK!#REF!</definedName>
    <definedName name="C__BBWH9BFD004">[97]C__VISIPAK!#REF!</definedName>
    <definedName name="C__BBWH9BFD013">[97]C__VISIPAK!#REF!</definedName>
    <definedName name="C__BBWH9BFD016">[97]C__VISIPAK!#REF!</definedName>
    <definedName name="C__BBWH9BFD018">[98]C__VISIPAK!#REF!</definedName>
    <definedName name="C__BBWH9BFD022">[97]C__VISIPAK!#REF!</definedName>
    <definedName name="C__BBWH9BFD023">[97]C__VISIPAK!#REF!</definedName>
    <definedName name="C__BBWH9BFD026">[97]C__VISIPAK!#REF!</definedName>
    <definedName name="C__BBWH9BFD029">[97]C__VISIPAK!#REF!</definedName>
    <definedName name="C__BBWH9BFD038">[97]C__VISIPAK!#REF!</definedName>
    <definedName name="C__BBWH9BFD042">[97]C__VISIPAK!#REF!</definedName>
    <definedName name="C__BBWH9BFD052">[98]C__VISIPAK!#REF!</definedName>
    <definedName name="C__BBWH9BFD059">[97]C__VISIPAK!#REF!</definedName>
    <definedName name="C__BBWH9BFD060">[97]C__VISIPAK!#REF!</definedName>
    <definedName name="C__BBWH9BFD061">[97]C__VISIPAK!#REF!</definedName>
    <definedName name="C__BBWH9BFD071">[97]C__VISIPAK!#REF!</definedName>
    <definedName name="C__BBWH9BFD098">[97]C__VISIPAK!#REF!</definedName>
    <definedName name="C__BBWH9BFD106">[97]C__VISIPAK!#REF!</definedName>
    <definedName name="C__BBWH9BFD110">[98]C__VISIPAK!#REF!</definedName>
    <definedName name="C__BBWH9BFD219">[97]C__VISIPAK!#REF!</definedName>
    <definedName name="C__BBWH9BFD231">[97]C__VISIPAK!#REF!</definedName>
    <definedName name="C__BBWH9BFD241">[97]C__VISIPAK!#REF!</definedName>
    <definedName name="C__BBWH9BFD242">[97]C__VISIPAK!#REF!</definedName>
    <definedName name="C__BBWH9BFD243">[97]C__VISIPAK!#REF!</definedName>
    <definedName name="C__BBWH9BFD258">[97]C__VISIPAK!#REF!</definedName>
    <definedName name="C__BBWH9BHD001">[97]C__VISIPAK!#REF!</definedName>
    <definedName name="C__BBWH9BHD002">[98]C__VISIPAK!#REF!</definedName>
    <definedName name="C__BBWH9BHD003">[97]C__VISIPAK!#REF!</definedName>
    <definedName name="C__BBWH9BHD004">[97]C__VISIPAK!#REF!</definedName>
    <definedName name="C__BBWH9BHD013">[97]C__VISIPAK!#REF!</definedName>
    <definedName name="C__BBWH9BHD018">[97]C__VISIPAK!#REF!</definedName>
    <definedName name="C__BBWH9BHD022">[97]C__VISIPAK!#REF!</definedName>
    <definedName name="C__BBWH9BHD023">[97]C__VISIPAK!#REF!</definedName>
    <definedName name="C__BBWH9BHD026">[98]C__VISIPAK!#REF!</definedName>
    <definedName name="C__BBWH9BHD029">[97]C__VISIPAK!#REF!</definedName>
    <definedName name="C__BBWH9BHD038">[97]C__VISIPAK!#REF!</definedName>
    <definedName name="C__BBWH9BHD042">[97]C__VISIPAK!#REF!</definedName>
    <definedName name="C__BBWH9BHD052">[97]C__VISIPAK!#REF!</definedName>
    <definedName name="C__BBWH9BHD060">[97]C__VISIPAK!#REF!</definedName>
    <definedName name="C__BBWH9BHD071">[97]C__VISIPAK!#REF!</definedName>
    <definedName name="C__BBWH9BHD073">[98]C__VISIPAK!#REF!</definedName>
    <definedName name="C__BBWH9BHD098">[97]C__VISIPAK!#REF!</definedName>
    <definedName name="C__BBWH9BHD106">[97]C__VISIPAK!#REF!</definedName>
    <definedName name="C__BBWH9BHD110">[97]C__VISIPAK!#REF!</definedName>
    <definedName name="C__BBWH9BHD111">[97]C__VISIPAK!#REF!</definedName>
    <definedName name="C__BBWH9BHD219">[97]C__VISIPAK!#REF!</definedName>
    <definedName name="C__BBWH9BHD220">[97]C__VISIPAK!#REF!</definedName>
    <definedName name="C__BBWH9BHD231">[97]C__VISIPAK!#REF!</definedName>
    <definedName name="C__BBWH9BHD243">[98]C__VISIPAK!#REF!</definedName>
    <definedName name="C__BBWH9BHD247">[97]C__VISIPAK!#REF!</definedName>
    <definedName name="C__BBWH9BID001">[97]C__VISIPAK!#REF!</definedName>
    <definedName name="C__BBWH9BID004">[97]C__VISIPAK!#REF!</definedName>
    <definedName name="C__BBWH9BID013">[97]C__VISIPAK!#REF!</definedName>
    <definedName name="C__BBWH9BID018">[97]C__VISIPAK!#REF!</definedName>
    <definedName name="C__BBWH9BID022">[98]C__VISIPAK!#REF!</definedName>
    <definedName name="C__BBWH9BID023">[97]C__VISIPAK!#REF!</definedName>
    <definedName name="C__BBWH9BID026">[97]C__VISIPAK!#REF!</definedName>
    <definedName name="C__BBWH9BID029">[97]C__VISIPAK!#REF!</definedName>
    <definedName name="C__BBWH9BID038">[97]C__VISIPAK!#REF!</definedName>
    <definedName name="C__BBWH9BID042">[97]C__VISIPAK!#REF!</definedName>
    <definedName name="C__BBWH9BID052">[97]C__VISIPAK!#REF!</definedName>
    <definedName name="C__BBWH9BID060">[98]C__VISIPAK!#REF!</definedName>
    <definedName name="C__BBWH9BID061">[97]C__VISIPAK!#REF!</definedName>
    <definedName name="C__BBWH9BID071">[97]C__VISIPAK!#REF!</definedName>
    <definedName name="C__BBWH9BID073">[97]C__VISIPAK!#REF!</definedName>
    <definedName name="C__BBWH9BID098">[97]C__VISIPAK!#REF!</definedName>
    <definedName name="C__BBWH9BID106">[97]C__VISIPAK!#REF!</definedName>
    <definedName name="C__BBWH9BID110">[98]C__VISIPAK!#REF!</definedName>
    <definedName name="C__BBWH9BID111">[97]C__VISIPAK!#REF!</definedName>
    <definedName name="C__BBWH9BID219">[97]C__VISIPAK!#REF!</definedName>
    <definedName name="C__BBWH9BID231">[97]C__VISIPAK!#REF!</definedName>
    <definedName name="C__BBWH9BID241">[97]C__VISIPAK!#REF!</definedName>
    <definedName name="C__BBWH9BID242">[97]C__VISIPAK!#REF!</definedName>
    <definedName name="C__BBWH9BID243">[97]C__VISIPAK!#REF!</definedName>
    <definedName name="C__BBWH9BID247">[97]C__VISIPAK!#REF!</definedName>
    <definedName name="C__BBWH9BKD002">[98]C__VISIPAK!#REF!</definedName>
    <definedName name="C__BBWH9BKD003">[97]C__VISIPAK!#REF!</definedName>
    <definedName name="C__BBWH9BKD004">[97]C__VISIPAK!#REF!</definedName>
    <definedName name="C__BBWH9BKD013">[97]C__VISIPAK!#REF!</definedName>
    <definedName name="C__BBWH9BKD023">[97]C__VISIPAK!#REF!</definedName>
    <definedName name="C__BBWH9BKD030">[97]C__VISIPAK!#REF!</definedName>
    <definedName name="C__BBWH9BKD059">[97]C__VISIPAK!#REF!</definedName>
    <definedName name="C__BBWH9BKD060">[98]C__VISIPAK!#REF!</definedName>
    <definedName name="C__BBWH9BKD070">[97]C__VISIPAK!#REF!</definedName>
    <definedName name="C__BBWH9BKD073">[97]C__VISIPAK!#REF!</definedName>
    <definedName name="C__BBWH9BKD106">[97]C__VISIPAK!#REF!</definedName>
    <definedName name="C__BBWH9BKD110">[97]C__VISIPAK!#REF!</definedName>
    <definedName name="C__BBWH9BKD111">[97]C__VISIPAK!#REF!</definedName>
    <definedName name="C__BBWH9BKD212">[97]C__VISIPAK!#REF!</definedName>
    <definedName name="C__BBWH9BKD213">[97]C__VISIPAK!#REF!</definedName>
    <definedName name="C__BBWH9BKD241">[98]C__VISIPAK!#REF!</definedName>
    <definedName name="C__BBWH9BKD243">[97]C__VISIPAK!#REF!</definedName>
    <definedName name="C__BBWH9BKD247">[97]C__VISIPAK!#REF!</definedName>
    <definedName name="C__BBWH9BMD004">[97]C__VISIPAK!#REF!</definedName>
    <definedName name="C__BBWH9BMD016">[97]C__VISIPAK!#REF!</definedName>
    <definedName name="C__BBWH9BMD061">[97]C__VISIPAK!#REF!</definedName>
    <definedName name="C__BBWH9BMD070">[98]C__VISIPAK!#REF!</definedName>
    <definedName name="C__BBWH9BMD073">[97]C__VISIPAK!#REF!</definedName>
    <definedName name="C__BBWH9BMD110">[97]C__VISIPAK!#REF!</definedName>
    <definedName name="C__BBWH9BMD111">[97]C__VISIPAK!#REF!</definedName>
    <definedName name="C__BBWH9BMD217">[97]C__VISIPAK!#REF!</definedName>
    <definedName name="C__BBWH9BMD220">[97]C__VISIPAK!#REF!</definedName>
    <definedName name="C__BBWH9BMD231">[97]C__VISIPAK!#REF!</definedName>
    <definedName name="C__BBWH9BMD236">[98]C__VISIPAK!#REF!</definedName>
    <definedName name="C__BBWH9BMD247">[97]C__VISIPAK!#REF!</definedName>
    <definedName name="C__BBWH9BMD258">[97]C__VISIPAK!#REF!</definedName>
    <definedName name="C__BBWH9BRD001">[99]C__VISIPAK!#REF!</definedName>
    <definedName name="C__BBWH9BRD004">[97]C__VISIPAK!#REF!</definedName>
    <definedName name="C__BBWH9BRD013">[98]C__VISIPAK!#REF!</definedName>
    <definedName name="C__BBWH9BRD018">[97]C__VISIPAK!#REF!</definedName>
    <definedName name="C__BBWH9BRD022">[97]C__VISIPAK!#REF!</definedName>
    <definedName name="C__BBWH9BRD023">[98]C__VISIPAK!#REF!</definedName>
    <definedName name="C__BBWH9BRD026">[97]C__VISIPAK!#REF!</definedName>
    <definedName name="C__BBWH9BRD029">[97]C__VISIPAK!#REF!</definedName>
    <definedName name="C__BBWH9BRD038">[97]C__VISIPAK!#REF!</definedName>
    <definedName name="C__BBWH9BRD042">[97]C__VISIPAK!#REF!</definedName>
    <definedName name="C__BBWH9BRD059">[97]C__VISIPAK!#REF!</definedName>
    <definedName name="C__BBWH9BRD061">[98]C__VISIPAK!#REF!</definedName>
    <definedName name="C__BBWH9BRD070">[97]C__VISIPAK!#REF!</definedName>
    <definedName name="C__BBWH9BRD073">[97]C__VISIPAK!#REF!</definedName>
    <definedName name="C__BBWH9BRD106">[97]C__VISIPAK!#REF!</definedName>
    <definedName name="C__BBWH9BRD110">[97]C__VISIPAK!#REF!</definedName>
    <definedName name="C__BBWH9BRD214">[97]C__VISIPAK!#REF!</definedName>
    <definedName name="C__BBWH9BRD231">[97]C__VISIPAK!#REF!</definedName>
    <definedName name="C__BBWH9BRD236">[97]C__VISIPAK!$B$119</definedName>
    <definedName name="C__BBWH9BRD242">[98]C__VISIPAK!#REF!</definedName>
    <definedName name="C__BBWH9BTD001">[97]C__VISIPAK!#REF!</definedName>
    <definedName name="C__BBWH9BTD004">[97]C__VISIPAK!#REF!</definedName>
    <definedName name="C__BBWH9BTD013">[97]C__VISIPAK!#REF!</definedName>
    <definedName name="C__BBWH9BTD016">[97]C__VISIPAK!#REF!</definedName>
    <definedName name="C__BBWH9BTD018">[97]C__VISIPAK!#REF!</definedName>
    <definedName name="C__BBWH9BTD022">[97]C__VISIPAK!#REF!</definedName>
    <definedName name="C__BBWH9BTD023">[97]C__VISIPAK!#REF!</definedName>
    <definedName name="C__BBWH9BTD026">[98]C__VISIPAK!#REF!</definedName>
    <definedName name="C__BBWH9BTD029">[97]C__VISIPAK!#REF!</definedName>
    <definedName name="C__BBWH9BTD038">[97]C__VISIPAK!#REF!</definedName>
    <definedName name="C__BBWH9BTD042">[97]C__VISIPAK!#REF!</definedName>
    <definedName name="C__BBWH9BTD052">[97]C__VISIPAK!#REF!</definedName>
    <definedName name="C__BBWH9BTD059">[97]C__VISIPAK!#REF!</definedName>
    <definedName name="C__BBWH9BTD060">[98]C__VISIPAK!#REF!</definedName>
    <definedName name="C__BBWH9BTD061">[97]C__VISIPAK!#REF!</definedName>
    <definedName name="C__BBWH9BTD071">[97]C__VISIPAK!#REF!</definedName>
    <definedName name="C__BBWH9BTD098">[97]C__VISIPAK!#REF!</definedName>
    <definedName name="C__BBWH9BTD110">[97]C__VISIPAK!#REF!</definedName>
    <definedName name="C__BBWH9BTD219">[97]C__VISIPAK!#REF!</definedName>
    <definedName name="C__BBWH9BTD231">[97]C__VISIPAK!#REF!</definedName>
    <definedName name="C__BBWH9BTD241">[97]C__VISIPAK!#REF!</definedName>
    <definedName name="C__BBWH9BTD242">[98]C__VISIPAK!#REF!</definedName>
    <definedName name="C__BBWH9BTD243">[97]C__VISIPAK!#REF!</definedName>
    <definedName name="C__BBWH9BTD247">[97]C__VISIPAK!#REF!</definedName>
    <definedName name="C__BBWH9BTD248">[97]C__VISIPAK!#REF!</definedName>
    <definedName name="C__BBWH9BVD004">[97]C__VISIPAK!#REF!</definedName>
    <definedName name="C__BBWH9BVD016">[97]C__VISIPAK!#REF!</definedName>
    <definedName name="C__BBWH9BVD027">[97]C__VISIPAK!#REF!</definedName>
    <definedName name="C__BBWH9BVD030">[98]C__VISIPAK!#REF!</definedName>
    <definedName name="C__BBWH9BVD052">[97]C__VISIPAK!#REF!</definedName>
    <definedName name="C__BBWH9BVD060">[97]C__VISIPAK!#REF!</definedName>
    <definedName name="C__BBWH9BVD061">[97]C__VISIPAK!#REF!</definedName>
    <definedName name="C__BBWH9BVD070">[97]C__VISIPAK!#REF!</definedName>
    <definedName name="C__BBWH9BVD073">[98]C__VISIPAK!#REF!</definedName>
    <definedName name="C__BBWH9BVD110">[97]C__VISIPAK!#REF!</definedName>
    <definedName name="C__BBWH9BVD111">[97]C__VISIPAK!#REF!</definedName>
    <definedName name="C__BBWH9BVD212">[97]C__VISIPAK!#REF!</definedName>
    <definedName name="C__BBWH9BVD241">[97]C__VISIPAK!#REF!</definedName>
    <definedName name="C__BBWH9BVD242">[97]C__VISIPAK!#REF!</definedName>
    <definedName name="C__BBWH9BVD247">[98]C__VISIPAK!#REF!</definedName>
    <definedName name="C__BCiv1D17">#REF!</definedName>
    <definedName name="C__BCiv1F17">#REF!</definedName>
    <definedName name="C__BCiv1J13">#REF!</definedName>
    <definedName name="C__BCiv2AD36">#REF!</definedName>
    <definedName name="C__BCiv2AD58">#REF!</definedName>
    <definedName name="C__BCiv2AE36">#REF!</definedName>
    <definedName name="C__BCiv2AE58">#REF!</definedName>
    <definedName name="C__BCiv2AF36">#REF!</definedName>
    <definedName name="C__BCiv2AF58">#REF!</definedName>
    <definedName name="C__BCiv2AJ36">#REF!</definedName>
    <definedName name="C__BCiv2AJ58">#REF!</definedName>
    <definedName name="C__BCiv2AK36">#REF!</definedName>
    <definedName name="C__BCiv2AK58">#REF!</definedName>
    <definedName name="C__BCiv2AL36">#REF!</definedName>
    <definedName name="C__BCiv2AL58">#REF!</definedName>
    <definedName name="C__BCiv2AP36">#REF!</definedName>
    <definedName name="C__BCiv2AP58">#REF!</definedName>
    <definedName name="C__BCiv2AQ36">#REF!</definedName>
    <definedName name="C__BCiv2AQ58">#REF!</definedName>
    <definedName name="C__BCiv2AR36">#REF!</definedName>
    <definedName name="C__BCiv2AR58">#REF!</definedName>
    <definedName name="C__BCiv2AV36">#REF!</definedName>
    <definedName name="C__BCiv2AV58">#REF!</definedName>
    <definedName name="C__BCiv2AW36">#REF!</definedName>
    <definedName name="C__BCiv2AW58">#REF!</definedName>
    <definedName name="C__BCiv2BB36">#REF!</definedName>
    <definedName name="C__BCiv2BB58">#REF!</definedName>
    <definedName name="C__BCiv2BC36">#REF!</definedName>
    <definedName name="C__BCiv2BC58">#REF!</definedName>
    <definedName name="C__BCiv2BD36">#REF!</definedName>
    <definedName name="C__BCiv2BD58">#REF!</definedName>
    <definedName name="C__BCiv2BH36">#REF!</definedName>
    <definedName name="C__BCiv2BH58">#REF!</definedName>
    <definedName name="C__BCiv2BI36">#REF!</definedName>
    <definedName name="C__BCiv2BI58">#REF!</definedName>
    <definedName name="C__BCiv2BN36">#REF!</definedName>
    <definedName name="C__BCiv2BN58">#REF!</definedName>
    <definedName name="C__BCiv2BO36">#REF!</definedName>
    <definedName name="C__BCiv2BO58">#REF!</definedName>
    <definedName name="C__BCiv2BP36">#REF!</definedName>
    <definedName name="C__BCiv2BP58">#REF!</definedName>
    <definedName name="C__BCiv2BT36">#REF!</definedName>
    <definedName name="C__BCiv2BT58">#REF!</definedName>
    <definedName name="C__BCiv2BU36">#REF!</definedName>
    <definedName name="C__BCiv2BU58">#REF!</definedName>
    <definedName name="C__BCiv2BV36">#REF!</definedName>
    <definedName name="C__BCiv2BV58">#REF!</definedName>
    <definedName name="C__BCiv2BZ36">#REF!</definedName>
    <definedName name="C__BCiv2BZ58">#REF!</definedName>
    <definedName name="C__BCiv2CA36">#REF!</definedName>
    <definedName name="C__BCiv2CA58">#REF!</definedName>
    <definedName name="C__BCiv2CB36">#REF!</definedName>
    <definedName name="C__BCiv2CB58">#REF!</definedName>
    <definedName name="C__BCiv2CF36">#REF!</definedName>
    <definedName name="C__BCiv2CF58">#REF!</definedName>
    <definedName name="C__BCiv2CG36">#REF!</definedName>
    <definedName name="C__BCiv2CG58">#REF!</definedName>
    <definedName name="C__BCiv2CH36">#REF!</definedName>
    <definedName name="C__BCiv2CH58">#REF!</definedName>
    <definedName name="C__BCiv2CQ36">#REF!</definedName>
    <definedName name="C__BCiv2F36">#REF!</definedName>
    <definedName name="C__BCiv2F58">#REF!</definedName>
    <definedName name="C__BCiv2FAX36">#REF!</definedName>
    <definedName name="C__BCiv2FAX58">#REF!</definedName>
    <definedName name="C__BCiv2FBJ36">#REF!</definedName>
    <definedName name="C__BCiv2FBJ58">#REF!</definedName>
    <definedName name="C__BCiv2G36">#REF!</definedName>
    <definedName name="C__BCiv2G58">#REF!</definedName>
    <definedName name="C__BCiv2H36">#REF!</definedName>
    <definedName name="C__BCiv2H58">#REF!</definedName>
    <definedName name="C__BCiv2L36">#REF!</definedName>
    <definedName name="C__BCiv2L58">#REF!</definedName>
    <definedName name="C__BCiv2M36">#REF!</definedName>
    <definedName name="C__BCiv2M58">#REF!</definedName>
    <definedName name="C__BCiv2N36">#REF!</definedName>
    <definedName name="C__BCiv2N58">#REF!</definedName>
    <definedName name="C__BCiv2R36">#REF!</definedName>
    <definedName name="C__BCiv2R58">#REF!</definedName>
    <definedName name="C__BCiv2S36">#REF!</definedName>
    <definedName name="C__BCiv2S58">#REF!</definedName>
    <definedName name="C__BCiv2T36">#REF!</definedName>
    <definedName name="C__BCiv2T58">#REF!</definedName>
    <definedName name="C__BCiv2X36">#REF!</definedName>
    <definedName name="C__BCiv2X58">#REF!</definedName>
    <definedName name="C__BCiv2Y36">#REF!</definedName>
    <definedName name="C__BCiv2Y58">#REF!</definedName>
    <definedName name="C__BCiv2Z36">#REF!</definedName>
    <definedName name="C__BCiv2Z58">#REF!</definedName>
    <definedName name="C__BCOGEN1">#REF!</definedName>
    <definedName name="C__BCOGEN2">#REF!</definedName>
    <definedName name="C__BCOGEN3">#REF!</definedName>
    <definedName name="C__BCOGEN4">#REF!</definedName>
    <definedName name="C__BCOGEN5">#REF!</definedName>
    <definedName name="C__BCOGEN6">#REF!</definedName>
    <definedName name="C__BD001">#REF!</definedName>
    <definedName name="C__BD00135">#REF!</definedName>
    <definedName name="C__BD00157">#REF!</definedName>
    <definedName name="C__BD00159">#REF!</definedName>
    <definedName name="C__BD001AB">#REF!</definedName>
    <definedName name="C__BD001AD">#REF!</definedName>
    <definedName name="C__BD001AE">#REF!</definedName>
    <definedName name="C__BD001AL">#REF!</definedName>
    <definedName name="C__BD001BL">#REF!</definedName>
    <definedName name="C__BD001BO">#REF!</definedName>
    <definedName name="C__BD001CL">#REF!</definedName>
    <definedName name="C__BD001CO">#REF!</definedName>
    <definedName name="C__BD001DC">#REF!</definedName>
    <definedName name="C__BD001EN">#REF!</definedName>
    <definedName name="C__BD001HY">#REF!</definedName>
    <definedName name="C__BD001LK">#REF!</definedName>
    <definedName name="C__BD001RM">#REF!</definedName>
    <definedName name="C__BD001UP">#REF!</definedName>
    <definedName name="C__BD002">#REF!</definedName>
    <definedName name="C__BD002AB">#REF!</definedName>
    <definedName name="C__BD002AD">#REF!</definedName>
    <definedName name="C__BD002AE">#REF!</definedName>
    <definedName name="C__BD002AL">#REF!</definedName>
    <definedName name="C__BD002BL">#REF!</definedName>
    <definedName name="C__BD002BO">#REF!</definedName>
    <definedName name="C__BD002CL">#REF!</definedName>
    <definedName name="C__BD002CO">#REF!</definedName>
    <definedName name="C__BD002DC">#REF!</definedName>
    <definedName name="C__BD002EN">#REF!</definedName>
    <definedName name="C__BD002HY">#REF!</definedName>
    <definedName name="C__BD002LK">#REF!</definedName>
    <definedName name="C__BD002RM">#REF!</definedName>
    <definedName name="C__BD002UP">#REF!</definedName>
    <definedName name="C__BD003">#REF!</definedName>
    <definedName name="C__BD003AB">#REF!</definedName>
    <definedName name="C__BD003AL">#REF!</definedName>
    <definedName name="C__BD003BL">#REF!</definedName>
    <definedName name="C__BD003BO">#REF!</definedName>
    <definedName name="C__BD003CL">#REF!</definedName>
    <definedName name="C__BD003CO">#REF!</definedName>
    <definedName name="C__BD003DC">#REF!</definedName>
    <definedName name="C__BD003EN">#REF!</definedName>
    <definedName name="C__BD003RM">#REF!</definedName>
    <definedName name="C__BD003TM">#REF!</definedName>
    <definedName name="C__BD003UP">#REF!</definedName>
    <definedName name="C__BD004RM">#REF!</definedName>
    <definedName name="C__BD005">#REF!</definedName>
    <definedName name="C__BD005AE">#REF!</definedName>
    <definedName name="C__BD005RM">#REF!</definedName>
    <definedName name="C__BD006">#REF!</definedName>
    <definedName name="C__BD006AD">#REF!</definedName>
    <definedName name="C__BD006BL">#REF!</definedName>
    <definedName name="C__BD006RM">#REF!</definedName>
    <definedName name="C__BD007">#REF!</definedName>
    <definedName name="C__BD007BL">#REF!</definedName>
    <definedName name="C__BD007RM">#REF!</definedName>
    <definedName name="C__BD008">#REF!</definedName>
    <definedName name="C__BD008RM">#REF!</definedName>
    <definedName name="C__BD009BL">#REF!</definedName>
    <definedName name="C__BD009RM">#REF!</definedName>
    <definedName name="C__BD010">#REF!</definedName>
    <definedName name="C__BD010BL">#REF!</definedName>
    <definedName name="C__BD010CL">#REF!</definedName>
    <definedName name="C__BD010CO">#REF!</definedName>
    <definedName name="C__BD010DC">#REF!</definedName>
    <definedName name="C__BD010RM">#REF!</definedName>
    <definedName name="C__BD011">#REF!</definedName>
    <definedName name="C__BD01111">#REF!</definedName>
    <definedName name="C__BD01117">#REF!</definedName>
    <definedName name="C__BD01119">#REF!</definedName>
    <definedName name="C__BD01122">#REF!</definedName>
    <definedName name="C__BD01126">#REF!</definedName>
    <definedName name="C__BD01130">#REF!</definedName>
    <definedName name="C__BD01135">#REF!</definedName>
    <definedName name="C__BD01136">#REF!</definedName>
    <definedName name="C__BD01137">#REF!</definedName>
    <definedName name="C__BD01138">#REF!</definedName>
    <definedName name="C__BD01139">#REF!</definedName>
    <definedName name="C__BD01140">#REF!</definedName>
    <definedName name="C__BD01141">#REF!</definedName>
    <definedName name="C__BD01144">#REF!</definedName>
    <definedName name="C__BD01145">#REF!</definedName>
    <definedName name="C__BD01156">#REF!</definedName>
    <definedName name="C__BD01157">#REF!</definedName>
    <definedName name="C__BD01159">#REF!</definedName>
    <definedName name="C__BD01163">#REF!</definedName>
    <definedName name="C__BD011AD">#REF!</definedName>
    <definedName name="C__BD011AE">#REF!</definedName>
    <definedName name="C__BD011AL">#REF!</definedName>
    <definedName name="C__BD011BO">#REF!</definedName>
    <definedName name="C__BD011CL">#REF!</definedName>
    <definedName name="C__BD011CO">#REF!</definedName>
    <definedName name="C__BD011DC">#REF!</definedName>
    <definedName name="C__BD011EN">#REF!</definedName>
    <definedName name="C__BD011LK">#REF!</definedName>
    <definedName name="C__BD011RM">#REF!</definedName>
    <definedName name="C__BD011UP">#REF!</definedName>
    <definedName name="C__BD012">#REF!</definedName>
    <definedName name="C__BD01211">#REF!</definedName>
    <definedName name="C__BD01217">#REF!</definedName>
    <definedName name="C__BD01218">#REF!</definedName>
    <definedName name="C__BD01219">#REF!</definedName>
    <definedName name="C__BD01222">#REF!</definedName>
    <definedName name="C__BD01225">#REF!</definedName>
    <definedName name="C__BD01226">#REF!</definedName>
    <definedName name="C__BD01227">#REF!</definedName>
    <definedName name="C__BD01228">#REF!</definedName>
    <definedName name="C__BD01229">#REF!</definedName>
    <definedName name="C__BD01230">#REF!</definedName>
    <definedName name="C__BD01231">#REF!</definedName>
    <definedName name="C__BD01232">#REF!</definedName>
    <definedName name="C__BD01234">#REF!</definedName>
    <definedName name="C__BD01235">#REF!</definedName>
    <definedName name="C__BD01236">#REF!</definedName>
    <definedName name="C__BD01238">#REF!</definedName>
    <definedName name="C__BD01239">#REF!</definedName>
    <definedName name="C__BD01240">#REF!</definedName>
    <definedName name="C__BD01241">#REF!</definedName>
    <definedName name="C__BD01244">#REF!</definedName>
    <definedName name="C__BD01245">#REF!</definedName>
    <definedName name="C__BD01252">#REF!</definedName>
    <definedName name="C__BD01255">#REF!</definedName>
    <definedName name="C__BD01256">#REF!</definedName>
    <definedName name="C__BD01257">#REF!</definedName>
    <definedName name="C__BD01259">#REF!</definedName>
    <definedName name="C__BD01261">#REF!</definedName>
    <definedName name="C__BD01262">#REF!</definedName>
    <definedName name="C__BD01263">#REF!</definedName>
    <definedName name="C__BD012AB">#REF!</definedName>
    <definedName name="C__BD012AD">#REF!</definedName>
    <definedName name="C__BD012AE">#REF!</definedName>
    <definedName name="C__BD012AL">#REF!</definedName>
    <definedName name="C__BD012AS">#REF!</definedName>
    <definedName name="C__BD012BO">#REF!</definedName>
    <definedName name="C__BD012CL">#REF!</definedName>
    <definedName name="C__BD012CO">#REF!</definedName>
    <definedName name="C__BD012DC">#REF!</definedName>
    <definedName name="C__BD012EN">#REF!</definedName>
    <definedName name="C__BD012LK">#REF!</definedName>
    <definedName name="C__BD012RM">#REF!</definedName>
    <definedName name="C__BD012UP">#REF!</definedName>
    <definedName name="C__BD013">#REF!</definedName>
    <definedName name="C__BD01335">#REF!</definedName>
    <definedName name="C__BD013AD">#REF!</definedName>
    <definedName name="C__BD013AE">#REF!</definedName>
    <definedName name="C__BD013AL">#REF!</definedName>
    <definedName name="C__BD013BO">#REF!</definedName>
    <definedName name="C__BD013CO">#REF!</definedName>
    <definedName name="C__BD013DC">#REF!</definedName>
    <definedName name="C__BD013EN">#REF!</definedName>
    <definedName name="C__BD013HY">#REF!</definedName>
    <definedName name="C__BD013LK">#REF!</definedName>
    <definedName name="C__BD013RM">#REF!</definedName>
    <definedName name="C__BD013UP">#REF!</definedName>
    <definedName name="C__BD014">#REF!</definedName>
    <definedName name="C__BD01411">#REF!</definedName>
    <definedName name="C__BD01412">#REF!</definedName>
    <definedName name="C__BD01413">#REF!</definedName>
    <definedName name="C__BD01414">#REF!</definedName>
    <definedName name="C__BD01416">#REF!</definedName>
    <definedName name="C__BD01417">#REF!</definedName>
    <definedName name="C__BD01418">#REF!</definedName>
    <definedName name="C__BD01419">#REF!</definedName>
    <definedName name="C__BD01420">#REF!</definedName>
    <definedName name="C__BD01421">#REF!</definedName>
    <definedName name="C__BD01422">#REF!</definedName>
    <definedName name="C__BD01425">#REF!</definedName>
    <definedName name="C__BD01426">#REF!</definedName>
    <definedName name="C__BD01429">#REF!</definedName>
    <definedName name="C__BD01432">#REF!</definedName>
    <definedName name="C__BD01434">#REF!</definedName>
    <definedName name="C__BD01435">#REF!</definedName>
    <definedName name="C__BD01436">#REF!</definedName>
    <definedName name="C__BD01438">#REF!</definedName>
    <definedName name="C__BD01440">#REF!</definedName>
    <definedName name="C__BD01441">#REF!</definedName>
    <definedName name="C__BD01444">#REF!</definedName>
    <definedName name="C__BD01445">#REF!</definedName>
    <definedName name="C__BD01446">#REF!</definedName>
    <definedName name="C__BD01447">#REF!</definedName>
    <definedName name="C__BD01448">#REF!</definedName>
    <definedName name="C__BD01451">#REF!</definedName>
    <definedName name="C__BD01454">#REF!</definedName>
    <definedName name="C__BD01457">#REF!</definedName>
    <definedName name="C__BD01459">#REF!</definedName>
    <definedName name="C__BD01467">#REF!</definedName>
    <definedName name="C__BD01469">#REF!</definedName>
    <definedName name="C__BD014AE">#REF!</definedName>
    <definedName name="C__BD014AL">#REF!</definedName>
    <definedName name="C__BD014BL">#REF!</definedName>
    <definedName name="C__BD014BO">#REF!</definedName>
    <definedName name="C__BD014BQ">#REF!</definedName>
    <definedName name="C__BD014CL">#REF!</definedName>
    <definedName name="C__BD014CO">#REF!</definedName>
    <definedName name="C__BD014DC">#REF!</definedName>
    <definedName name="C__BD014EN">#REF!</definedName>
    <definedName name="C__BD014LK">#REF!</definedName>
    <definedName name="C__BD014RM">#REF!</definedName>
    <definedName name="C__BD014TC">#REF!</definedName>
    <definedName name="C__BD014UP">#REF!</definedName>
    <definedName name="C__BD015AE">#REF!</definedName>
    <definedName name="C__BD015BO">#REF!</definedName>
    <definedName name="C__BD015CL">#REF!</definedName>
    <definedName name="C__BD015LK">#REF!</definedName>
    <definedName name="C__BD015RM">#REF!</definedName>
    <definedName name="C__BD015TC">#REF!</definedName>
    <definedName name="C__BD016AD">#REF!</definedName>
    <definedName name="C__BD017">#REF!</definedName>
    <definedName name="C__BD017AE">#REF!</definedName>
    <definedName name="C__BD017AL">#REF!</definedName>
    <definedName name="C__BD017CL">#REF!</definedName>
    <definedName name="C__BD017RM">#REF!</definedName>
    <definedName name="C__BD018">#REF!</definedName>
    <definedName name="C__BD01811">#REF!</definedName>
    <definedName name="C__BD01812">#REF!</definedName>
    <definedName name="C__BD01813">#REF!</definedName>
    <definedName name="C__BD01814">#REF!</definedName>
    <definedName name="C__BD01816">#REF!</definedName>
    <definedName name="C__BD01817">#REF!</definedName>
    <definedName name="C__BD01818">#REF!</definedName>
    <definedName name="C__BD01819">#REF!</definedName>
    <definedName name="C__BD01820">#REF!</definedName>
    <definedName name="C__BD01821">#REF!</definedName>
    <definedName name="C__BD01822">#REF!</definedName>
    <definedName name="C__BD01823">#REF!</definedName>
    <definedName name="C__BD01824">#REF!</definedName>
    <definedName name="C__BD01825">#REF!</definedName>
    <definedName name="C__BD01826">#REF!</definedName>
    <definedName name="C__BD01827">#REF!</definedName>
    <definedName name="C__BD01828">#REF!</definedName>
    <definedName name="C__BD01829">#REF!</definedName>
    <definedName name="C__BD01830">#REF!</definedName>
    <definedName name="C__BD01831">#REF!</definedName>
    <definedName name="C__BD01832">#REF!</definedName>
    <definedName name="C__BD01833">#REF!</definedName>
    <definedName name="C__BD01834">#REF!</definedName>
    <definedName name="C__BD01835">#REF!</definedName>
    <definedName name="C__BD01836">#REF!</definedName>
    <definedName name="C__BD01837">#REF!</definedName>
    <definedName name="C__BD01838">#REF!</definedName>
    <definedName name="C__BD01839">#REF!</definedName>
    <definedName name="C__BD01840">#REF!</definedName>
    <definedName name="C__BD01841">#REF!</definedName>
    <definedName name="C__BD01842">#REF!</definedName>
    <definedName name="C__BD01843">#REF!</definedName>
    <definedName name="C__BD01844">#REF!</definedName>
    <definedName name="C__BD01845">#REF!</definedName>
    <definedName name="C__BD01846">#REF!</definedName>
    <definedName name="C__BD01847">#REF!</definedName>
    <definedName name="C__BD01848">#REF!</definedName>
    <definedName name="C__BD01849">#REF!</definedName>
    <definedName name="C__BD01851">#REF!</definedName>
    <definedName name="C__BD01852">#REF!</definedName>
    <definedName name="C__BD01854">#REF!</definedName>
    <definedName name="C__BD01855">#REF!</definedName>
    <definedName name="C__BD01856">#REF!</definedName>
    <definedName name="C__BD01857">#REF!</definedName>
    <definedName name="C__BD01859">#REF!</definedName>
    <definedName name="C__BD01860">#REF!</definedName>
    <definedName name="C__BD01861">#REF!</definedName>
    <definedName name="C__BD01862">#REF!</definedName>
    <definedName name="C__BD01863">#REF!</definedName>
    <definedName name="C__BD01864">#REF!</definedName>
    <definedName name="C__BD01865">#REF!</definedName>
    <definedName name="C__BD01866">#REF!</definedName>
    <definedName name="C__BD01867">#REF!</definedName>
    <definedName name="C__BD01868">#REF!</definedName>
    <definedName name="C__BD01869">#REF!</definedName>
    <definedName name="C__BD01870">#REF!</definedName>
    <definedName name="C__BD018AB">#REF!</definedName>
    <definedName name="C__BD018AD">#REF!</definedName>
    <definedName name="C__BD018AE">#REF!</definedName>
    <definedName name="C__BD018AL">#REF!</definedName>
    <definedName name="C__BD018BL">#REF!</definedName>
    <definedName name="C__BD018BO">#REF!</definedName>
    <definedName name="C__BD018CL">#REF!</definedName>
    <definedName name="C__BD018CO">#REF!</definedName>
    <definedName name="C__BD018DC">#REF!</definedName>
    <definedName name="C__BD018DS">#REF!</definedName>
    <definedName name="C__BD018EN">#REF!</definedName>
    <definedName name="C__BD018LK">#REF!</definedName>
    <definedName name="C__BD018RM">#REF!</definedName>
    <definedName name="C__BD018UP">#REF!</definedName>
    <definedName name="C__BD019">#REF!</definedName>
    <definedName name="C__BD01932">#REF!</definedName>
    <definedName name="C__BD019RM">#REF!</definedName>
    <definedName name="C__BD020">#REF!</definedName>
    <definedName name="C__BD02026">#REF!</definedName>
    <definedName name="C__BD02035">#REF!</definedName>
    <definedName name="C__BD02038">#REF!</definedName>
    <definedName name="C__BD02040">#REF!</definedName>
    <definedName name="C__BD02044">#REF!</definedName>
    <definedName name="C__BD02045">#REF!</definedName>
    <definedName name="C__BD02061">#REF!</definedName>
    <definedName name="C__BD02063">#REF!</definedName>
    <definedName name="C__BD02067">#REF!</definedName>
    <definedName name="C__BD020AB">#REF!</definedName>
    <definedName name="C__BD020AD">#REF!</definedName>
    <definedName name="C__BD020AE">#REF!</definedName>
    <definedName name="C__BD020AL">#REF!</definedName>
    <definedName name="C__BD020BO">#REF!</definedName>
    <definedName name="C__BD020CL">#REF!</definedName>
    <definedName name="C__BD020CO">#REF!</definedName>
    <definedName name="C__BD020DC">#REF!</definedName>
    <definedName name="C__BD020DW">#REF!</definedName>
    <definedName name="C__BD020EN">#REF!</definedName>
    <definedName name="C__BD020LK">#REF!</definedName>
    <definedName name="C__BD020RM">#REF!</definedName>
    <definedName name="C__BD020UP">#REF!</definedName>
    <definedName name="C__BD021AE">#REF!</definedName>
    <definedName name="C__BD021AL">#REF!</definedName>
    <definedName name="C__BD021CL">#REF!</definedName>
    <definedName name="C__BD021RM">#REF!</definedName>
    <definedName name="C__BD022">#REF!</definedName>
    <definedName name="C__BD02211">#REF!</definedName>
    <definedName name="C__BD02212">#REF!</definedName>
    <definedName name="C__BD02213">#REF!</definedName>
    <definedName name="C__BD02214">#REF!</definedName>
    <definedName name="C__BD02216">#REF!</definedName>
    <definedName name="C__BD02217">#REF!</definedName>
    <definedName name="C__BD02219">#REF!</definedName>
    <definedName name="C__BD02221">#REF!</definedName>
    <definedName name="C__BD02222">#REF!</definedName>
    <definedName name="C__BD02223">#REF!</definedName>
    <definedName name="C__BD02224">#REF!</definedName>
    <definedName name="C__BD02225">#REF!</definedName>
    <definedName name="C__BD02226">#REF!</definedName>
    <definedName name="C__BD02227">#REF!</definedName>
    <definedName name="C__BD02228">#REF!</definedName>
    <definedName name="C__BD02235">#REF!</definedName>
    <definedName name="C__BD02236">#REF!</definedName>
    <definedName name="C__BD02238">#REF!</definedName>
    <definedName name="C__BD02240">#REF!</definedName>
    <definedName name="C__BD02241">#REF!</definedName>
    <definedName name="C__BD02244">#REF!</definedName>
    <definedName name="C__BD02245">#REF!</definedName>
    <definedName name="C__BD02246">#REF!</definedName>
    <definedName name="C__BD02247">#REF!</definedName>
    <definedName name="C__BD02248">#REF!</definedName>
    <definedName name="C__BD02250">#REF!</definedName>
    <definedName name="C__BD02251">#REF!</definedName>
    <definedName name="C__BD02252">#REF!</definedName>
    <definedName name="C__BD02254">#REF!</definedName>
    <definedName name="C__BD02256">#REF!</definedName>
    <definedName name="C__BD02257">#REF!</definedName>
    <definedName name="C__BD02259">#REF!</definedName>
    <definedName name="C__BD02263">#REF!</definedName>
    <definedName name="C__BD02265">#REF!</definedName>
    <definedName name="C__BD02266">#REF!</definedName>
    <definedName name="C__BD02267">#REF!</definedName>
    <definedName name="C__BD022AB">#REF!</definedName>
    <definedName name="C__BD022AD">#REF!</definedName>
    <definedName name="C__BD022AE">#REF!</definedName>
    <definedName name="C__BD022AL">#REF!</definedName>
    <definedName name="C__BD022AT">#REF!</definedName>
    <definedName name="C__BD022BO">#REF!</definedName>
    <definedName name="C__BD022BU">#REF!</definedName>
    <definedName name="C__BD022CL">#REF!</definedName>
    <definedName name="C__BD022CO">#REF!</definedName>
    <definedName name="C__BD022DC">#REF!</definedName>
    <definedName name="C__BD022DS">#REF!</definedName>
    <definedName name="C__BD022EN">#REF!</definedName>
    <definedName name="C__BD022LA">#REF!</definedName>
    <definedName name="C__BD022LK">#REF!</definedName>
    <definedName name="C__BD022RM">#REF!</definedName>
    <definedName name="C__BD022TM">#REF!</definedName>
    <definedName name="C__BD022UP">#REF!</definedName>
    <definedName name="C__BD023">#REF!</definedName>
    <definedName name="C__BD02311">#REF!</definedName>
    <definedName name="C__BD02312">#REF!</definedName>
    <definedName name="C__BD02313">#REF!</definedName>
    <definedName name="C__BD02314">#REF!</definedName>
    <definedName name="C__BD02316">#REF!</definedName>
    <definedName name="C__BD02317">#REF!</definedName>
    <definedName name="C__BD02318">#REF!</definedName>
    <definedName name="C__BD02319">#REF!</definedName>
    <definedName name="C__BD02321">#REF!</definedName>
    <definedName name="C__BD02322">#REF!</definedName>
    <definedName name="C__BD02323">#REF!</definedName>
    <definedName name="C__BD02324">#REF!</definedName>
    <definedName name="C__BD02325">#REF!</definedName>
    <definedName name="C__BD02326">#REF!</definedName>
    <definedName name="C__BD02328">#REF!</definedName>
    <definedName name="C__BD02329">#REF!</definedName>
    <definedName name="C__BD02330">#REF!</definedName>
    <definedName name="C__BD02335">#REF!</definedName>
    <definedName name="C__BD02337">#REF!</definedName>
    <definedName name="C__BD02338">#REF!</definedName>
    <definedName name="C__BD02339">#REF!</definedName>
    <definedName name="C__BD02340">#REF!</definedName>
    <definedName name="C__BD02341">#REF!</definedName>
    <definedName name="C__BD02343">#REF!</definedName>
    <definedName name="C__BD02344">#REF!</definedName>
    <definedName name="C__BD02345">#REF!</definedName>
    <definedName name="C__BD02346">#REF!</definedName>
    <definedName name="C__BD02347">#REF!</definedName>
    <definedName name="C__BD02348">#REF!</definedName>
    <definedName name="C__BD02349">#REF!</definedName>
    <definedName name="C__BD02351">#REF!</definedName>
    <definedName name="C__BD02352">#REF!</definedName>
    <definedName name="C__BD02355">#REF!</definedName>
    <definedName name="C__BD02356">#REF!</definedName>
    <definedName name="C__BD02357">#REF!</definedName>
    <definedName name="C__BD02359">#REF!</definedName>
    <definedName name="C__BD02361">#REF!</definedName>
    <definedName name="C__BD02363">#REF!</definedName>
    <definedName name="C__BD02364">#REF!</definedName>
    <definedName name="C__BD02366">#REF!</definedName>
    <definedName name="C__BD02367">#REF!</definedName>
    <definedName name="C__BD02368">#REF!</definedName>
    <definedName name="C__BD02370">#REF!</definedName>
    <definedName name="C__BD023AB">#REF!</definedName>
    <definedName name="C__BD023AE">#REF!</definedName>
    <definedName name="C__BD023AL">#REF!</definedName>
    <definedName name="C__BD023AS">#REF!</definedName>
    <definedName name="C__BD023BL">#REF!</definedName>
    <definedName name="C__BD023BO">#REF!</definedName>
    <definedName name="C__BD023BQ">#REF!</definedName>
    <definedName name="C__BD023CD">#REF!</definedName>
    <definedName name="C__BD023CL">#REF!</definedName>
    <definedName name="C__BD023CO">#REF!</definedName>
    <definedName name="C__BD023CS">#REF!</definedName>
    <definedName name="C__BD023DC">#REF!</definedName>
    <definedName name="C__BD023EN">#REF!</definedName>
    <definedName name="C__BD023LA">#REF!</definedName>
    <definedName name="C__BD023LK">#REF!</definedName>
    <definedName name="C__BD023RM">#REF!</definedName>
    <definedName name="C__BD023TC">#REF!</definedName>
    <definedName name="C__BD023UP">#REF!</definedName>
    <definedName name="C__BD024">#REF!</definedName>
    <definedName name="C__BD02435">#REF!</definedName>
    <definedName name="C__BD02444">#REF!</definedName>
    <definedName name="C__BD024AD">#REF!</definedName>
    <definedName name="C__BD024AE">#REF!</definedName>
    <definedName name="C__BD024AL">#REF!</definedName>
    <definedName name="C__BD024BO">#REF!</definedName>
    <definedName name="C__BD024CL">#REF!</definedName>
    <definedName name="C__BD024CO">#REF!</definedName>
    <definedName name="C__BD024DC">#REF!</definedName>
    <definedName name="C__BD024EN">#REF!</definedName>
    <definedName name="C__BD024HY">#REF!</definedName>
    <definedName name="C__BD024LK">#REF!</definedName>
    <definedName name="C__BD024RM">#REF!</definedName>
    <definedName name="C__BD024UP">#REF!</definedName>
    <definedName name="C__BD025">#REF!</definedName>
    <definedName name="C__BD02535">#REF!</definedName>
    <definedName name="C__BD02544">#REF!</definedName>
    <definedName name="C__BD025AD">#REF!</definedName>
    <definedName name="C__BD025AE">#REF!</definedName>
    <definedName name="C__BD025AL">#REF!</definedName>
    <definedName name="C__BD025BO">#REF!</definedName>
    <definedName name="C__BD025CL">#REF!</definedName>
    <definedName name="C__BD025CO">#REF!</definedName>
    <definedName name="C__BD025DC">#REF!</definedName>
    <definedName name="C__BD025EN">#REF!</definedName>
    <definedName name="C__BD025HY">#REF!</definedName>
    <definedName name="C__BD025LK">#REF!</definedName>
    <definedName name="C__BD025RM">#REF!</definedName>
    <definedName name="C__BD025UP">#REF!</definedName>
    <definedName name="C__BD026">#REF!</definedName>
    <definedName name="C__BD02611">#REF!</definedName>
    <definedName name="C__BD02612">#REF!</definedName>
    <definedName name="C__BD02613">#REF!</definedName>
    <definedName name="C__BD02614">#REF!</definedName>
    <definedName name="C__BD02616">#REF!</definedName>
    <definedName name="C__BD02617">#REF!</definedName>
    <definedName name="C__BD02618">#REF!</definedName>
    <definedName name="C__BD02619">#REF!</definedName>
    <definedName name="C__BD02620">#REF!</definedName>
    <definedName name="C__BD02621">#REF!</definedName>
    <definedName name="C__BD02622">#REF!</definedName>
    <definedName name="C__BD02623">#REF!</definedName>
    <definedName name="C__BD02624">#REF!</definedName>
    <definedName name="C__BD02625">#REF!</definedName>
    <definedName name="C__BD02626">#REF!</definedName>
    <definedName name="C__BD02627">#REF!</definedName>
    <definedName name="C__BD02628">#REF!</definedName>
    <definedName name="C__BD02629">#REF!</definedName>
    <definedName name="C__BD02630">#REF!</definedName>
    <definedName name="C__BD02631">#REF!</definedName>
    <definedName name="C__BD02632">#REF!</definedName>
    <definedName name="C__BD02633">#REF!</definedName>
    <definedName name="C__BD02634">#REF!</definedName>
    <definedName name="C__BD02635">#REF!</definedName>
    <definedName name="C__BD02636">#REF!</definedName>
    <definedName name="C__BD02637">#REF!</definedName>
    <definedName name="C__BD02638">#REF!</definedName>
    <definedName name="C__BD02639">#REF!</definedName>
    <definedName name="C__BD02640">#REF!</definedName>
    <definedName name="C__BD02641">#REF!</definedName>
    <definedName name="C__BD02642">#REF!</definedName>
    <definedName name="C__BD02643">#REF!</definedName>
    <definedName name="C__BD02644">#REF!</definedName>
    <definedName name="C__BD02645">#REF!</definedName>
    <definedName name="C__BD02646">#REF!</definedName>
    <definedName name="C__BD02647">#REF!</definedName>
    <definedName name="C__BD02648">#REF!</definedName>
    <definedName name="C__BD02649">#REF!</definedName>
    <definedName name="C__BD02651">#REF!</definedName>
    <definedName name="C__BD02652">#REF!</definedName>
    <definedName name="C__BD02654">#REF!</definedName>
    <definedName name="C__BD02655">#REF!</definedName>
    <definedName name="C__BD02656">#REF!</definedName>
    <definedName name="C__BD02657">#REF!</definedName>
    <definedName name="C__BD02659">#REF!</definedName>
    <definedName name="C__BD02660">#REF!</definedName>
    <definedName name="C__BD02661">#REF!</definedName>
    <definedName name="C__BD02662">#REF!</definedName>
    <definedName name="C__BD02663">#REF!</definedName>
    <definedName name="C__BD02664">#REF!</definedName>
    <definedName name="C__BD02665">#REF!</definedName>
    <definedName name="C__BD02666">#REF!</definedName>
    <definedName name="C__BD02667">#REF!</definedName>
    <definedName name="C__BD02668">#REF!</definedName>
    <definedName name="C__BD02669">#REF!</definedName>
    <definedName name="C__BD02670">#REF!</definedName>
    <definedName name="C__BD02671">#REF!</definedName>
    <definedName name="C__BD026AB">#REF!</definedName>
    <definedName name="C__BD026AD">#REF!</definedName>
    <definedName name="C__BD026AE">#REF!</definedName>
    <definedName name="C__BD026AL">#REF!</definedName>
    <definedName name="C__BD026BL">#REF!</definedName>
    <definedName name="C__BD026BO">#REF!</definedName>
    <definedName name="C__BD026BQ">#REF!</definedName>
    <definedName name="C__BD026CL">#REF!</definedName>
    <definedName name="C__BD026CO">#REF!</definedName>
    <definedName name="C__BD026DC">#REF!</definedName>
    <definedName name="C__BD026DS">#REF!</definedName>
    <definedName name="C__BD026EN">#REF!</definedName>
    <definedName name="C__BD026HY">#REF!</definedName>
    <definedName name="C__BD026LK">#REF!</definedName>
    <definedName name="C__BD026RM">#REF!</definedName>
    <definedName name="C__BD026TC">#REF!</definedName>
    <definedName name="C__BD026UP">#REF!</definedName>
    <definedName name="C__BD027">#REF!</definedName>
    <definedName name="C__BD02711">#REF!</definedName>
    <definedName name="C__BD02712">#REF!</definedName>
    <definedName name="C__BD02713">#REF!</definedName>
    <definedName name="C__BD02714">#REF!</definedName>
    <definedName name="C__BD02716">#REF!</definedName>
    <definedName name="C__BD02717">#REF!</definedName>
    <definedName name="C__BD02718">#REF!</definedName>
    <definedName name="C__BD02719">#REF!</definedName>
    <definedName name="C__BD02720">#REF!</definedName>
    <definedName name="C__BD02721">#REF!</definedName>
    <definedName name="C__BD02722">#REF!</definedName>
    <definedName name="C__BD02723">#REF!</definedName>
    <definedName name="C__BD02724">#REF!</definedName>
    <definedName name="C__BD02725">#REF!</definedName>
    <definedName name="C__BD02726">#REF!</definedName>
    <definedName name="C__BD02727">#REF!</definedName>
    <definedName name="C__BD02728">#REF!</definedName>
    <definedName name="C__BD02729">#REF!</definedName>
    <definedName name="C__BD02730">#REF!</definedName>
    <definedName name="C__BD02731">#REF!</definedName>
    <definedName name="C__BD02732">#REF!</definedName>
    <definedName name="C__BD02733">#REF!</definedName>
    <definedName name="C__BD02734">#REF!</definedName>
    <definedName name="C__BD02735">#REF!</definedName>
    <definedName name="C__BD02736">#REF!</definedName>
    <definedName name="C__BD02737">#REF!</definedName>
    <definedName name="C__BD02738">#REF!</definedName>
    <definedName name="C__BD02739">#REF!</definedName>
    <definedName name="C__BD02740">#REF!</definedName>
    <definedName name="C__BD02741">#REF!</definedName>
    <definedName name="C__BD02742">#REF!</definedName>
    <definedName name="C__BD02743">#REF!</definedName>
    <definedName name="C__BD02744">#REF!</definedName>
    <definedName name="C__BD02745">#REF!</definedName>
    <definedName name="C__BD02746">#REF!</definedName>
    <definedName name="C__BD02747">#REF!</definedName>
    <definedName name="C__BD02748">#REF!</definedName>
    <definedName name="C__BD02749">#REF!</definedName>
    <definedName name="C__BD02751">#REF!</definedName>
    <definedName name="C__BD02752">#REF!</definedName>
    <definedName name="C__BD02754">#REF!</definedName>
    <definedName name="C__BD02755">#REF!</definedName>
    <definedName name="C__BD02756">#REF!</definedName>
    <definedName name="C__BD02757">#REF!</definedName>
    <definedName name="C__BD02759">#REF!</definedName>
    <definedName name="C__BD02760">#REF!</definedName>
    <definedName name="C__BD02761">#REF!</definedName>
    <definedName name="C__BD02762">#REF!</definedName>
    <definedName name="C__BD02763">#REF!</definedName>
    <definedName name="C__BD02764">#REF!</definedName>
    <definedName name="C__BD02765">#REF!</definedName>
    <definedName name="C__BD02766">#REF!</definedName>
    <definedName name="C__BD02767">#REF!</definedName>
    <definedName name="C__BD02768">#REF!</definedName>
    <definedName name="C__BD02769">#REF!</definedName>
    <definedName name="C__BD02770">#REF!</definedName>
    <definedName name="C__BD027AB">#REF!</definedName>
    <definedName name="C__BD027AD">#REF!</definedName>
    <definedName name="C__BD027AE">#REF!</definedName>
    <definedName name="C__BD027AL">#REF!</definedName>
    <definedName name="C__BD027BO">#REF!</definedName>
    <definedName name="C__BD027CL">#REF!</definedName>
    <definedName name="C__BD027DC">#REF!</definedName>
    <definedName name="C__BD027EN">#REF!</definedName>
    <definedName name="C__BD027LA">#REF!</definedName>
    <definedName name="C__BD027LK">#REF!</definedName>
    <definedName name="C__BD027RM">#REF!</definedName>
    <definedName name="C__BD027UP">#REF!</definedName>
    <definedName name="C__BD028">#REF!</definedName>
    <definedName name="C__BD02826">#REF!</definedName>
    <definedName name="C__BD02835">#REF!</definedName>
    <definedName name="C__BD028AD">#REF!</definedName>
    <definedName name="C__BD028AE">#REF!</definedName>
    <definedName name="C__BD028AL">#REF!</definedName>
    <definedName name="C__BD028BO">#REF!</definedName>
    <definedName name="C__BD028CL">#REF!</definedName>
    <definedName name="C__BD028LK">#REF!</definedName>
    <definedName name="C__BD028RM">#REF!</definedName>
    <definedName name="C__BD028UP">#REF!</definedName>
    <definedName name="C__BD029">#REF!</definedName>
    <definedName name="C__BD02911">#REF!</definedName>
    <definedName name="C__BD02912">#REF!</definedName>
    <definedName name="C__BD02913">#REF!</definedName>
    <definedName name="C__BD02914">#REF!</definedName>
    <definedName name="C__BD02916">#REF!</definedName>
    <definedName name="C__BD02917">#REF!</definedName>
    <definedName name="C__BD02918">#REF!</definedName>
    <definedName name="C__BD02919">#REF!</definedName>
    <definedName name="C__BD02920">#REF!</definedName>
    <definedName name="C__BD02921">#REF!</definedName>
    <definedName name="C__BD02922">#REF!</definedName>
    <definedName name="C__BD02923">#REF!</definedName>
    <definedName name="C__BD02924">#REF!</definedName>
    <definedName name="C__BD02925">#REF!</definedName>
    <definedName name="C__BD02926">#REF!</definedName>
    <definedName name="C__BD02927">#REF!</definedName>
    <definedName name="C__BD02928">#REF!</definedName>
    <definedName name="C__BD02929">#REF!</definedName>
    <definedName name="C__BD02930">#REF!</definedName>
    <definedName name="C__BD02931">#REF!</definedName>
    <definedName name="C__BD02932">#REF!</definedName>
    <definedName name="C__BD02933">#REF!</definedName>
    <definedName name="C__BD02934">#REF!</definedName>
    <definedName name="C__BD02935">#REF!</definedName>
    <definedName name="C__BD02936">#REF!</definedName>
    <definedName name="C__BD02937">#REF!</definedName>
    <definedName name="C__BD02938">#REF!</definedName>
    <definedName name="C__BD02939">#REF!</definedName>
    <definedName name="C__BD02940">#REF!</definedName>
    <definedName name="C__BD02941">#REF!</definedName>
    <definedName name="C__BD02942">#REF!</definedName>
    <definedName name="C__BD02943">#REF!</definedName>
    <definedName name="C__BD02944">#REF!</definedName>
    <definedName name="C__BD02945">#REF!</definedName>
    <definedName name="C__BD02946">#REF!</definedName>
    <definedName name="C__BD02947">#REF!</definedName>
    <definedName name="C__BD02948">#REF!</definedName>
    <definedName name="C__BD02949">#REF!</definedName>
    <definedName name="C__BD02951">#REF!</definedName>
    <definedName name="C__BD02952">#REF!</definedName>
    <definedName name="C__BD02954">#REF!</definedName>
    <definedName name="C__BD02955">#REF!</definedName>
    <definedName name="C__BD02956">#REF!</definedName>
    <definedName name="C__BD02957">#REF!</definedName>
    <definedName name="C__BD02959">#REF!</definedName>
    <definedName name="C__BD02960">#REF!</definedName>
    <definedName name="C__BD02961">#REF!</definedName>
    <definedName name="C__BD02962">#REF!</definedName>
    <definedName name="C__BD02963">#REF!</definedName>
    <definedName name="C__BD02964">#REF!</definedName>
    <definedName name="C__BD02965">#REF!</definedName>
    <definedName name="C__BD02966">#REF!</definedName>
    <definedName name="C__BD02967">#REF!</definedName>
    <definedName name="C__BD02968">#REF!</definedName>
    <definedName name="C__BD02969">#REF!</definedName>
    <definedName name="C__BD02970">#REF!</definedName>
    <definedName name="C__BD029AD">#REF!</definedName>
    <definedName name="C__BD029AE">#REF!</definedName>
    <definedName name="C__BD029AL">#REF!</definedName>
    <definedName name="C__BD029BL">#REF!</definedName>
    <definedName name="C__BD029BO">#REF!</definedName>
    <definedName name="C__BD029CL">#REF!</definedName>
    <definedName name="C__BD029CO">#REF!</definedName>
    <definedName name="C__BD029DC">#REF!</definedName>
    <definedName name="C__BD029EN">#REF!</definedName>
    <definedName name="C__BD029LA">#REF!</definedName>
    <definedName name="C__BD029LK">#REF!</definedName>
    <definedName name="C__BD029RM">#REF!</definedName>
    <definedName name="C__BD029UP">#REF!</definedName>
    <definedName name="C__BD03014">#REF!</definedName>
    <definedName name="C__BD03035">#REF!</definedName>
    <definedName name="C__BD03045">#REF!</definedName>
    <definedName name="C__BD03067">#REF!</definedName>
    <definedName name="C__BD030AB">#REF!</definedName>
    <definedName name="C__BD030AD">#REF!</definedName>
    <definedName name="C__BD030AE">#REF!</definedName>
    <definedName name="C__BD030AL">#REF!</definedName>
    <definedName name="C__BD030BL">#REF!</definedName>
    <definedName name="C__BD030BO">#REF!</definedName>
    <definedName name="C__BD030CL">#REF!</definedName>
    <definedName name="C__BD030CO">#REF!</definedName>
    <definedName name="C__BD030DC">#REF!</definedName>
    <definedName name="C__BD030EN">#REF!</definedName>
    <definedName name="C__BD030LK">#REF!</definedName>
    <definedName name="C__BD030RM">#REF!</definedName>
    <definedName name="C__BD030TC">#REF!</definedName>
    <definedName name="C__BD030UP">#REF!</definedName>
    <definedName name="C__BD031AL">#REF!</definedName>
    <definedName name="C__BD031RM">#REF!</definedName>
    <definedName name="C__BD032AL">#REF!</definedName>
    <definedName name="C__BD032RM">#REF!</definedName>
    <definedName name="C__BD033RM">#REF!</definedName>
    <definedName name="C__BD034">#REF!</definedName>
    <definedName name="C__BD034RM">#REF!</definedName>
    <definedName name="C__BD035RM">#REF!</definedName>
    <definedName name="C__BD036AB">#REF!</definedName>
    <definedName name="C__BD036AL">#REF!</definedName>
    <definedName name="C__BD036CO">#REF!</definedName>
    <definedName name="C__BD036DC">#REF!</definedName>
    <definedName name="C__BD036DW">#REF!</definedName>
    <definedName name="C__BD036LA">#REF!</definedName>
    <definedName name="C__BD036RM">#REF!</definedName>
    <definedName name="C__BD037">#REF!</definedName>
    <definedName name="C__BD037AE">#REF!</definedName>
    <definedName name="C__BD037AL">#REF!</definedName>
    <definedName name="C__BD037BO">#REF!</definedName>
    <definedName name="C__BD037CL">#REF!</definedName>
    <definedName name="C__BD037EN">#REF!</definedName>
    <definedName name="C__BD037LA">#REF!</definedName>
    <definedName name="C__BD037RM">#REF!</definedName>
    <definedName name="C__BD037UP">#REF!</definedName>
    <definedName name="C__BD038">#REF!</definedName>
    <definedName name="C__BD03811">#REF!</definedName>
    <definedName name="C__BD03812">#REF!</definedName>
    <definedName name="C__BD03813">#REF!</definedName>
    <definedName name="C__BD03814">#REF!</definedName>
    <definedName name="C__BD03816">#REF!</definedName>
    <definedName name="C__BD03817">#REF!</definedName>
    <definedName name="C__BD03818">#REF!</definedName>
    <definedName name="C__BD03819">#REF!</definedName>
    <definedName name="C__BD03820">#REF!</definedName>
    <definedName name="C__BD03821">#REF!</definedName>
    <definedName name="C__BD03822">#REF!</definedName>
    <definedName name="C__BD03823">#REF!</definedName>
    <definedName name="C__BD03824">#REF!</definedName>
    <definedName name="C__BD03825">#REF!</definedName>
    <definedName name="C__BD03826">#REF!</definedName>
    <definedName name="C__BD03827">#REF!</definedName>
    <definedName name="C__BD03828">#REF!</definedName>
    <definedName name="C__BD03829">#REF!</definedName>
    <definedName name="C__BD03830">#REF!</definedName>
    <definedName name="C__BD03831">#REF!</definedName>
    <definedName name="C__BD03832">#REF!</definedName>
    <definedName name="C__BD03833">#REF!</definedName>
    <definedName name="C__BD03834">#REF!</definedName>
    <definedName name="C__BD03835">#REF!</definedName>
    <definedName name="C__BD03836">#REF!</definedName>
    <definedName name="C__BD03837">#REF!</definedName>
    <definedName name="C__BD03838">#REF!</definedName>
    <definedName name="C__BD03839">#REF!</definedName>
    <definedName name="C__BD03840">#REF!</definedName>
    <definedName name="C__BD03841">#REF!</definedName>
    <definedName name="C__BD03842">#REF!</definedName>
    <definedName name="C__BD03843">#REF!</definedName>
    <definedName name="C__BD03844">#REF!</definedName>
    <definedName name="C__BD03845">#REF!</definedName>
    <definedName name="C__BD03846">#REF!</definedName>
    <definedName name="C__BD03847">#REF!</definedName>
    <definedName name="C__BD03848">#REF!</definedName>
    <definedName name="C__BD03849">#REF!</definedName>
    <definedName name="C__BD03851">#REF!</definedName>
    <definedName name="C__BD03852">#REF!</definedName>
    <definedName name="C__BD03854">#REF!</definedName>
    <definedName name="C__BD03855">#REF!</definedName>
    <definedName name="C__BD03856">#REF!</definedName>
    <definedName name="C__BD03857">#REF!</definedName>
    <definedName name="C__BD03859">#REF!</definedName>
    <definedName name="C__BD03860">#REF!</definedName>
    <definedName name="C__BD03861">#REF!</definedName>
    <definedName name="C__BD03862">#REF!</definedName>
    <definedName name="C__BD03863">#REF!</definedName>
    <definedName name="C__BD03864">#REF!</definedName>
    <definedName name="C__BD03865">#REF!</definedName>
    <definedName name="C__BD03866">#REF!</definedName>
    <definedName name="C__BD03867">#REF!</definedName>
    <definedName name="C__BD03868">#REF!</definedName>
    <definedName name="C__BD03869">#REF!</definedName>
    <definedName name="C__BD03870">#REF!</definedName>
    <definedName name="C__BD038AD">#REF!</definedName>
    <definedName name="C__BD038AE">#REF!</definedName>
    <definedName name="C__BD038AL">#REF!</definedName>
    <definedName name="C__BD038BO">#REF!</definedName>
    <definedName name="C__BD038CL">#REF!</definedName>
    <definedName name="C__BD038CO">#REF!</definedName>
    <definedName name="C__BD038DC">#REF!</definedName>
    <definedName name="C__BD038LK">#REF!</definedName>
    <definedName name="C__BD038RM">#REF!</definedName>
    <definedName name="C__BD038UP">#REF!</definedName>
    <definedName name="C__BD039AE">#REF!</definedName>
    <definedName name="C__BD039CO">#REF!</definedName>
    <definedName name="C__BD039RM">#REF!</definedName>
    <definedName name="C__BD040AE">#REF!</definedName>
    <definedName name="C__BD040AL">#REF!</definedName>
    <definedName name="C__BD040CL">#REF!</definedName>
    <definedName name="C__BD040CO">#REF!</definedName>
    <definedName name="C__BD040RM">#REF!</definedName>
    <definedName name="C__BD041AL">#REF!</definedName>
    <definedName name="C__BD041AS">#REF!</definedName>
    <definedName name="C__BD041BL">#REF!</definedName>
    <definedName name="C__BD041BQ">#REF!</definedName>
    <definedName name="C__BD041RM">#REF!</definedName>
    <definedName name="C__BD042">#REF!</definedName>
    <definedName name="C__BD04223">#REF!</definedName>
    <definedName name="C__BD042AE">#REF!</definedName>
    <definedName name="C__BD042AL">#REF!</definedName>
    <definedName name="C__BD042AS">#REF!</definedName>
    <definedName name="C__BD042BL">#REF!</definedName>
    <definedName name="C__BD042DC">#REF!</definedName>
    <definedName name="C__BD042RM">#REF!</definedName>
    <definedName name="C__BD043">#REF!</definedName>
    <definedName name="C__BD04311">#REF!</definedName>
    <definedName name="C__BD04312">#REF!</definedName>
    <definedName name="C__BD04313">#REF!</definedName>
    <definedName name="C__BD04314">#REF!</definedName>
    <definedName name="C__BD04316">#REF!</definedName>
    <definedName name="C__BD04317">#REF!</definedName>
    <definedName name="C__BD04318">#REF!</definedName>
    <definedName name="C__BD04319">#REF!</definedName>
    <definedName name="C__BD04320">#REF!</definedName>
    <definedName name="C__BD04321">#REF!</definedName>
    <definedName name="C__BD04322">#REF!</definedName>
    <definedName name="C__BD04323">#REF!</definedName>
    <definedName name="C__BD04324">#REF!</definedName>
    <definedName name="C__BD04325">#REF!</definedName>
    <definedName name="C__BD04326">#REF!</definedName>
    <definedName name="C__BD04327">#REF!</definedName>
    <definedName name="C__BD04328">#REF!</definedName>
    <definedName name="C__BD04329">#REF!</definedName>
    <definedName name="C__BD04330">#REF!</definedName>
    <definedName name="C__BD04331">#REF!</definedName>
    <definedName name="C__BD04332">#REF!</definedName>
    <definedName name="C__BD04333">#REF!</definedName>
    <definedName name="C__BD04334">#REF!</definedName>
    <definedName name="C__BD04335">#REF!</definedName>
    <definedName name="C__BD04336">#REF!</definedName>
    <definedName name="C__BD04337">#REF!</definedName>
    <definedName name="C__BD04338">#REF!</definedName>
    <definedName name="C__BD04339">#REF!</definedName>
    <definedName name="C__BD04340">#REF!</definedName>
    <definedName name="C__BD04341">#REF!</definedName>
    <definedName name="C__BD04342">#REF!</definedName>
    <definedName name="C__BD04343">#REF!</definedName>
    <definedName name="C__BD04344">#REF!</definedName>
    <definedName name="C__BD04345">#REF!</definedName>
    <definedName name="C__BD04346">#REF!</definedName>
    <definedName name="C__BD04347">#REF!</definedName>
    <definedName name="C__BD04348">#REF!</definedName>
    <definedName name="C__BD04349">#REF!</definedName>
    <definedName name="C__BD04351">#REF!</definedName>
    <definedName name="C__BD04352">#REF!</definedName>
    <definedName name="C__BD04354">#REF!</definedName>
    <definedName name="C__BD04355">#REF!</definedName>
    <definedName name="C__BD04356">#REF!</definedName>
    <definedName name="C__BD04357">#REF!</definedName>
    <definedName name="C__BD04359">#REF!</definedName>
    <definedName name="C__BD04360">#REF!</definedName>
    <definedName name="C__BD04361">#REF!</definedName>
    <definedName name="C__BD04362">#REF!</definedName>
    <definedName name="C__BD04363">#REF!</definedName>
    <definedName name="C__BD04364">#REF!</definedName>
    <definedName name="C__BD04365">#REF!</definedName>
    <definedName name="C__BD04366">#REF!</definedName>
    <definedName name="C__BD04367">#REF!</definedName>
    <definedName name="C__BD04368">#REF!</definedName>
    <definedName name="C__BD04370">#REF!</definedName>
    <definedName name="C__BD04371">#REF!</definedName>
    <definedName name="C__BD043AB">#REF!</definedName>
    <definedName name="C__BD043AD">#REF!</definedName>
    <definedName name="C__BD043AE">#REF!</definedName>
    <definedName name="C__BD043AL">#REF!</definedName>
    <definedName name="C__BD043AS">#REF!</definedName>
    <definedName name="C__BD043BL">#REF!</definedName>
    <definedName name="C__BD043BO">#REF!</definedName>
    <definedName name="C__BD043BQ">#REF!</definedName>
    <definedName name="C__BD043CL">#REF!</definedName>
    <definedName name="C__BD043CO">#REF!</definedName>
    <definedName name="C__BD043DC">#REF!</definedName>
    <definedName name="C__BD043DW">#REF!</definedName>
    <definedName name="C__BD043EN">#REF!</definedName>
    <definedName name="C__BD043HY">#REF!</definedName>
    <definedName name="C__BD043LA">#REF!</definedName>
    <definedName name="C__BD043LK">#REF!</definedName>
    <definedName name="C__BD043RM">#REF!</definedName>
    <definedName name="C__BD043TC">#REF!</definedName>
    <definedName name="C__BD043UP">#REF!</definedName>
    <definedName name="C__BD044">#REF!</definedName>
    <definedName name="C__BD044AB">#REF!</definedName>
    <definedName name="C__BD044AL">#REF!</definedName>
    <definedName name="C__BD044AS">#REF!</definedName>
    <definedName name="C__BD044CO">#REF!</definedName>
    <definedName name="C__BD044DC">#REF!</definedName>
    <definedName name="C__BD044RM">#REF!</definedName>
    <definedName name="C__BD045">#REF!</definedName>
    <definedName name="C__BD045AB">#REF!</definedName>
    <definedName name="C__BD045AL">#REF!</definedName>
    <definedName name="C__BD045AS">#REF!</definedName>
    <definedName name="C__BD045BL">#REF!</definedName>
    <definedName name="C__BD045BQ">#REF!</definedName>
    <definedName name="C__BD045CO">#REF!</definedName>
    <definedName name="C__BD045DC">#REF!</definedName>
    <definedName name="C__BD045EN">#REF!</definedName>
    <definedName name="C__BD045LA">#REF!</definedName>
    <definedName name="C__BD045RM">#REF!</definedName>
    <definedName name="C__BD046RM">#REF!</definedName>
    <definedName name="C__BD047RM">#REF!</definedName>
    <definedName name="C__BD049">#REF!</definedName>
    <definedName name="C__BD049AE">#REF!</definedName>
    <definedName name="C__BD049AL">#REF!</definedName>
    <definedName name="C__BD049CO">#REF!</definedName>
    <definedName name="C__BD049DC">#REF!</definedName>
    <definedName name="C__BD049RM">#REF!</definedName>
    <definedName name="C__BD050AB">#REF!</definedName>
    <definedName name="C__BD050AL">#REF!</definedName>
    <definedName name="C__BD050BQ">#REF!</definedName>
    <definedName name="C__BD050CL">#REF!</definedName>
    <definedName name="C__BD050CO">#REF!</definedName>
    <definedName name="C__BD050DC">#REF!</definedName>
    <definedName name="C__BD050LA">#REF!</definedName>
    <definedName name="C__BD050RM">#REF!</definedName>
    <definedName name="C__BD050TC">#REF!</definedName>
    <definedName name="C__BD051AL">#REF!</definedName>
    <definedName name="C__BD051BQ">#REF!</definedName>
    <definedName name="C__BD051DC">#REF!</definedName>
    <definedName name="C__BD051RM">#REF!</definedName>
    <definedName name="C__BD051TC">#REF!</definedName>
    <definedName name="C__BD052">#REF!</definedName>
    <definedName name="C__BD05211">#REF!</definedName>
    <definedName name="C__BD05212">#REF!</definedName>
    <definedName name="C__BD05214">#REF!</definedName>
    <definedName name="C__BD05216">#REF!</definedName>
    <definedName name="C__BD05217">#REF!</definedName>
    <definedName name="C__BD05219">#REF!</definedName>
    <definedName name="C__BD05221">#REF!</definedName>
    <definedName name="C__BD05222">#REF!</definedName>
    <definedName name="C__BD05224">#REF!</definedName>
    <definedName name="C__BD05226">#REF!</definedName>
    <definedName name="C__BD05229">#REF!</definedName>
    <definedName name="C__BD05230">#REF!</definedName>
    <definedName name="C__BD05235">#REF!</definedName>
    <definedName name="C__BD05236">#REF!</definedName>
    <definedName name="C__BD05238">#REF!</definedName>
    <definedName name="C__BD05239">#REF!</definedName>
    <definedName name="C__BD05240">#REF!</definedName>
    <definedName name="C__BD05241">#REF!</definedName>
    <definedName name="C__BD05243">#REF!</definedName>
    <definedName name="C__BD05244">#REF!</definedName>
    <definedName name="C__BD05245">#REF!</definedName>
    <definedName name="C__BD05246">#REF!</definedName>
    <definedName name="C__BD05247">#REF!</definedName>
    <definedName name="C__BD05248">#REF!</definedName>
    <definedName name="C__BD05251">#REF!</definedName>
    <definedName name="C__BD05252">#REF!</definedName>
    <definedName name="C__BD05254">#REF!</definedName>
    <definedName name="C__BD05255">#REF!</definedName>
    <definedName name="C__BD05256">#REF!</definedName>
    <definedName name="C__BD05257">#REF!</definedName>
    <definedName name="C__BD05259">#REF!</definedName>
    <definedName name="C__BD05260">#REF!</definedName>
    <definedName name="C__BD05262">#REF!</definedName>
    <definedName name="C__BD05263">#REF!</definedName>
    <definedName name="C__BD05267">#REF!</definedName>
    <definedName name="C__BD052AB">#REF!</definedName>
    <definedName name="C__BD052AD">#REF!</definedName>
    <definedName name="C__BD052AE">#REF!</definedName>
    <definedName name="C__BD052AL">#REF!</definedName>
    <definedName name="C__BD052AS">#REF!</definedName>
    <definedName name="C__BD052BL">#REF!</definedName>
    <definedName name="C__BD052BO">#REF!</definedName>
    <definedName name="C__BD052CL">#REF!</definedName>
    <definedName name="C__BD052CO">#REF!</definedName>
    <definedName name="C__BD052DC">#REF!</definedName>
    <definedName name="C__BD052DW">#REF!</definedName>
    <definedName name="C__BD052LK">#REF!</definedName>
    <definedName name="C__BD052RM">#REF!</definedName>
    <definedName name="C__BD052UP">#REF!</definedName>
    <definedName name="C__BD053">#REF!</definedName>
    <definedName name="C__BD05311">#REF!</definedName>
    <definedName name="C__BD05312">#REF!</definedName>
    <definedName name="C__BD05314">#REF!</definedName>
    <definedName name="C__BD05316">#REF!</definedName>
    <definedName name="C__BD05317">#REF!</definedName>
    <definedName name="C__BD05319">#REF!</definedName>
    <definedName name="C__BD05321">#REF!</definedName>
    <definedName name="C__BD05341">#REF!</definedName>
    <definedName name="C__BD05344">#REF!</definedName>
    <definedName name="C__BD05345">#REF!</definedName>
    <definedName name="C__BD05347">#REF!</definedName>
    <definedName name="C__BD05351">#REF!</definedName>
    <definedName name="C__BD05357">#REF!</definedName>
    <definedName name="C__BD05367">#REF!</definedName>
    <definedName name="C__BD053AE">#REF!</definedName>
    <definedName name="C__BD053BQ">#REF!</definedName>
    <definedName name="C__BD053CL">#REF!</definedName>
    <definedName name="C__BD053RM">#REF!</definedName>
    <definedName name="C__BD05411">#REF!</definedName>
    <definedName name="C__BD05414">#REF!</definedName>
    <definedName name="C__BD05417">#REF!</definedName>
    <definedName name="C__BD05419">#REF!</definedName>
    <definedName name="C__BD05435">#REF!</definedName>
    <definedName name="C__BD05441">#REF!</definedName>
    <definedName name="C__BD05444">#REF!</definedName>
    <definedName name="C__BD05445">#REF!</definedName>
    <definedName name="C__BD05447">#REF!</definedName>
    <definedName name="C__BD05459">#REF!</definedName>
    <definedName name="C__BD05467">#REF!</definedName>
    <definedName name="C__BD054AS">#REF!</definedName>
    <definedName name="C__BD054BQ">#REF!</definedName>
    <definedName name="C__BD054CL">#REF!</definedName>
    <definedName name="C__BD054LK">#REF!</definedName>
    <definedName name="C__BD054RM">#REF!</definedName>
    <definedName name="C__BD054UP">#REF!</definedName>
    <definedName name="C__BD055">#REF!</definedName>
    <definedName name="C__BD055AE">#REF!</definedName>
    <definedName name="C__BD055AL">#REF!</definedName>
    <definedName name="C__BD055CO">#REF!</definedName>
    <definedName name="C__BD055DC">#REF!</definedName>
    <definedName name="C__BD055EN">#REF!</definedName>
    <definedName name="C__BD055LA">#REF!</definedName>
    <definedName name="C__BD055LK">#REF!</definedName>
    <definedName name="C__BD055RM">#REF!</definedName>
    <definedName name="C__BD055TC">#REF!</definedName>
    <definedName name="C__BD056">#REF!</definedName>
    <definedName name="C__BD05611">#REF!</definedName>
    <definedName name="C__BD05612">#REF!</definedName>
    <definedName name="C__BD05613">#REF!</definedName>
    <definedName name="C__BD05614">#REF!</definedName>
    <definedName name="C__BD05616">#REF!</definedName>
    <definedName name="C__BD05617">#REF!</definedName>
    <definedName name="C__BD05619">#REF!</definedName>
    <definedName name="C__BD05620">#REF!</definedName>
    <definedName name="C__BD05621">#REF!</definedName>
    <definedName name="C__BD05625">#REF!</definedName>
    <definedName name="C__BD05629">#REF!</definedName>
    <definedName name="C__BD05635">#REF!</definedName>
    <definedName name="C__BD05640">#REF!</definedName>
    <definedName name="C__BD05641">#REF!</definedName>
    <definedName name="C__BD05644">#REF!</definedName>
    <definedName name="C__BD05645">#REF!</definedName>
    <definedName name="C__BD05647">#REF!</definedName>
    <definedName name="C__BD05648">#REF!</definedName>
    <definedName name="C__BD05651">#REF!</definedName>
    <definedName name="C__BD05652">#REF!</definedName>
    <definedName name="C__BD05654">#REF!</definedName>
    <definedName name="C__BD05657">#REF!</definedName>
    <definedName name="C__BD05659">#REF!</definedName>
    <definedName name="C__BD05667">#REF!</definedName>
    <definedName name="C__BD056AD">#REF!</definedName>
    <definedName name="C__BD056AE">#REF!</definedName>
    <definedName name="C__BD056BO">#REF!</definedName>
    <definedName name="C__BD056CL">#REF!</definedName>
    <definedName name="C__BD056DC">#REF!</definedName>
    <definedName name="C__BD056LK">#REF!</definedName>
    <definedName name="C__BD056RM">#REF!</definedName>
    <definedName name="C__BD056UP">#REF!</definedName>
    <definedName name="C__BD057">#REF!</definedName>
    <definedName name="C__BD057AD">#REF!</definedName>
    <definedName name="C__BD057AE">#REF!</definedName>
    <definedName name="C__BD057AL">#REF!</definedName>
    <definedName name="C__BD057CO">#REF!</definedName>
    <definedName name="C__BD057DC">#REF!</definedName>
    <definedName name="C__BD057EN">#REF!</definedName>
    <definedName name="C__BD057HY">#REF!</definedName>
    <definedName name="C__BD057LK">#REF!</definedName>
    <definedName name="C__BD057RM">#REF!</definedName>
    <definedName name="C__BD057TM">#REF!</definedName>
    <definedName name="C__BD058RM">#REF!</definedName>
    <definedName name="C__BD059">#REF!</definedName>
    <definedName name="C__BD05919">#REF!</definedName>
    <definedName name="C__BD05925">#REF!</definedName>
    <definedName name="C__BD05941">#REF!</definedName>
    <definedName name="C__BD059AB">#REF!</definedName>
    <definedName name="C__BD059AL">#REF!</definedName>
    <definedName name="C__BD059AS">#REF!</definedName>
    <definedName name="C__BD059BQ">#REF!</definedName>
    <definedName name="C__BD059CL">#REF!</definedName>
    <definedName name="C__BD059CO">#REF!</definedName>
    <definedName name="C__BD059DC">#REF!</definedName>
    <definedName name="C__BD059LK">#REF!</definedName>
    <definedName name="C__BD059RM">#REF!</definedName>
    <definedName name="C__BD059TC">#REF!</definedName>
    <definedName name="C__BD060">#REF!</definedName>
    <definedName name="C__BD06012">#REF!</definedName>
    <definedName name="C__BD06019">#REF!</definedName>
    <definedName name="C__BD06021">#REF!</definedName>
    <definedName name="C__BD06044">#REF!</definedName>
    <definedName name="C__BD06045">#REF!</definedName>
    <definedName name="C__BD06048">#REF!</definedName>
    <definedName name="C__BD06056">#REF!</definedName>
    <definedName name="C__BD06067">#REF!</definedName>
    <definedName name="C__BD060AB">#REF!</definedName>
    <definedName name="C__BD060AL">#REF!</definedName>
    <definedName name="C__BD060AS">#REF!</definedName>
    <definedName name="C__BD060BL">#REF!</definedName>
    <definedName name="C__BD060BQ">#REF!</definedName>
    <definedName name="C__BD060CD">#REF!</definedName>
    <definedName name="C__BD060CL">#REF!</definedName>
    <definedName name="C__BD060CO">#REF!</definedName>
    <definedName name="C__BD060DC">#REF!</definedName>
    <definedName name="C__BD060DF">#REF!</definedName>
    <definedName name="C__BD060EN">#REF!</definedName>
    <definedName name="C__BD060LA">#REF!</definedName>
    <definedName name="C__BD060LK">#REF!</definedName>
    <definedName name="C__BD060RM">#REF!</definedName>
    <definedName name="C__BD060TC">#REF!</definedName>
    <definedName name="C__BD060WM">#REF!</definedName>
    <definedName name="C__BD061">#REF!</definedName>
    <definedName name="C__BD061AD">#REF!</definedName>
    <definedName name="C__BD061AE">#REF!</definedName>
    <definedName name="C__BD061AL">#REF!</definedName>
    <definedName name="C__BD061AS">#REF!</definedName>
    <definedName name="C__BD061BQ">#REF!</definedName>
    <definedName name="C__BD061CL">#REF!</definedName>
    <definedName name="C__BD061CO">#REF!</definedName>
    <definedName name="C__BD061DC">#REF!</definedName>
    <definedName name="C__BD061LA">#REF!</definedName>
    <definedName name="C__BD061LK">#REF!</definedName>
    <definedName name="C__BD061RM">#REF!</definedName>
    <definedName name="C__BD061TC">#REF!</definedName>
    <definedName name="C__BD061UP">#REF!</definedName>
    <definedName name="C__BD062RM">#REF!</definedName>
    <definedName name="C__BD063">#REF!</definedName>
    <definedName name="C__BD06328">#REF!</definedName>
    <definedName name="C__BD06344">#REF!</definedName>
    <definedName name="C__BD063AE">#REF!</definedName>
    <definedName name="C__BD063AL">#REF!</definedName>
    <definedName name="C__BD063BO">#REF!</definedName>
    <definedName name="C__BD063BQ">#REF!</definedName>
    <definedName name="C__BD063CL">#REF!</definedName>
    <definedName name="C__BD063CO">#REF!</definedName>
    <definedName name="C__BD063DC">#REF!</definedName>
    <definedName name="C__BD063EN">#REF!</definedName>
    <definedName name="C__BD063HY">#REF!</definedName>
    <definedName name="C__BD063LK">#REF!</definedName>
    <definedName name="C__BD063RM">#REF!</definedName>
    <definedName name="C__BD063TC">#REF!</definedName>
    <definedName name="C__BD064">#REF!</definedName>
    <definedName name="C__BD06411">#REF!</definedName>
    <definedName name="C__BD06412">#REF!</definedName>
    <definedName name="C__BD06414">#REF!</definedName>
    <definedName name="C__BD06416">#REF!</definedName>
    <definedName name="C__BD06417">#REF!</definedName>
    <definedName name="C__BD06419">#REF!</definedName>
    <definedName name="C__BD06421">#REF!</definedName>
    <definedName name="C__BD06425">#REF!</definedName>
    <definedName name="C__BD06435">#REF!</definedName>
    <definedName name="C__BD06441">#REF!</definedName>
    <definedName name="C__BD06444">#REF!</definedName>
    <definedName name="C__BD06445">#REF!</definedName>
    <definedName name="C__BD06447">#REF!</definedName>
    <definedName name="C__BD06451">#REF!</definedName>
    <definedName name="C__BD06452">#REF!</definedName>
    <definedName name="C__BD06454">#REF!</definedName>
    <definedName name="C__BD06457">#REF!</definedName>
    <definedName name="C__BD06459">#REF!</definedName>
    <definedName name="C__BD06467">#REF!</definedName>
    <definedName name="C__BD064AB">#REF!</definedName>
    <definedName name="C__BD064AD">#REF!</definedName>
    <definedName name="C__BD064AL">#REF!</definedName>
    <definedName name="C__BD064AS">#REF!</definedName>
    <definedName name="C__BD064BQ">#REF!</definedName>
    <definedName name="C__BD064CL">#REF!</definedName>
    <definedName name="C__BD064CO">#REF!</definedName>
    <definedName name="C__BD064DC">#REF!</definedName>
    <definedName name="C__BD064LA">#REF!</definedName>
    <definedName name="C__BD064LK">#REF!</definedName>
    <definedName name="C__BD064RM">#REF!</definedName>
    <definedName name="C__BD064TC">#REF!</definedName>
    <definedName name="C__BD064UP">#REF!</definedName>
    <definedName name="C__BD065RM">#REF!</definedName>
    <definedName name="C__BD06624">#REF!</definedName>
    <definedName name="C__BD066AL">#REF!</definedName>
    <definedName name="C__BD066AS">#REF!</definedName>
    <definedName name="C__BD066BL">#REF!</definedName>
    <definedName name="C__BD066BQ">#REF!</definedName>
    <definedName name="C__BD066CL">#REF!</definedName>
    <definedName name="C__BD066CO">#REF!</definedName>
    <definedName name="C__BD066DC">#REF!</definedName>
    <definedName name="C__BD066LK">#REF!</definedName>
    <definedName name="C__BD066RM">#REF!</definedName>
    <definedName name="C__BD066TC">#REF!</definedName>
    <definedName name="C__BD066UP">#REF!</definedName>
    <definedName name="C__BD067">#REF!</definedName>
    <definedName name="C__BD067AE">#REF!</definedName>
    <definedName name="C__BD067RM">#REF!</definedName>
    <definedName name="C__BD06819">#REF!</definedName>
    <definedName name="C__BD06820">#REF!</definedName>
    <definedName name="C__BD06822">#REF!</definedName>
    <definedName name="C__BD06856">#REF!</definedName>
    <definedName name="C__BD068RM">#REF!</definedName>
    <definedName name="C__BD069">#REF!</definedName>
    <definedName name="C__BD069RM">#REF!</definedName>
    <definedName name="C__BD070">#REF!</definedName>
    <definedName name="C__BD07022">#REF!</definedName>
    <definedName name="C__BD07023">#REF!</definedName>
    <definedName name="C__BD07024">#REF!</definedName>
    <definedName name="C__BD07025">#REF!</definedName>
    <definedName name="C__BD07026">#REF!</definedName>
    <definedName name="C__BD07027">#REF!</definedName>
    <definedName name="C__BD07028">#REF!</definedName>
    <definedName name="C__BD07029">#REF!</definedName>
    <definedName name="C__BD07038">#REF!</definedName>
    <definedName name="C__BD07046">#REF!</definedName>
    <definedName name="C__BD070AB">#REF!</definedName>
    <definedName name="C__BD070AD">#REF!</definedName>
    <definedName name="C__BD070AE">#REF!</definedName>
    <definedName name="C__BD070AL">#REF!</definedName>
    <definedName name="C__BD070BO">#REF!</definedName>
    <definedName name="C__BD070CL">#REF!</definedName>
    <definedName name="C__BD070CO">#REF!</definedName>
    <definedName name="C__BD070DC">#REF!</definedName>
    <definedName name="C__BD070DW">#REF!</definedName>
    <definedName name="C__BD070LK">#REF!</definedName>
    <definedName name="C__BD070RI">#REF!</definedName>
    <definedName name="C__BD070RM">#REF!</definedName>
    <definedName name="C__BD070UP">#REF!</definedName>
    <definedName name="C__BD071">#REF!</definedName>
    <definedName name="C__BD07111">#REF!</definedName>
    <definedName name="C__BD07112">#REF!</definedName>
    <definedName name="C__BD07113">#REF!</definedName>
    <definedName name="C__BD07114">#REF!</definedName>
    <definedName name="C__BD07115">#REF!</definedName>
    <definedName name="C__BD07116">#REF!</definedName>
    <definedName name="C__BD07117">#REF!</definedName>
    <definedName name="C__BD07118">#REF!</definedName>
    <definedName name="C__BD07119">#REF!</definedName>
    <definedName name="C__BD07120">#REF!</definedName>
    <definedName name="C__BD07121">#REF!</definedName>
    <definedName name="C__BD07122">#REF!</definedName>
    <definedName name="C__BD07123">#REF!</definedName>
    <definedName name="C__BD07124">#REF!</definedName>
    <definedName name="C__BD07125">#REF!</definedName>
    <definedName name="C__BD07126">#REF!</definedName>
    <definedName name="C__BD07127">#REF!</definedName>
    <definedName name="C__BD07128">#REF!</definedName>
    <definedName name="C__BD07129">#REF!</definedName>
    <definedName name="C__BD07130">#REF!</definedName>
    <definedName name="C__BD07131">#REF!</definedName>
    <definedName name="C__BD07132">#REF!</definedName>
    <definedName name="C__BD07133">#REF!</definedName>
    <definedName name="C__BD07134">#REF!</definedName>
    <definedName name="C__BD07135">#REF!</definedName>
    <definedName name="C__BD07136">#REF!</definedName>
    <definedName name="C__BD07137">#REF!</definedName>
    <definedName name="C__BD07138">#REF!</definedName>
    <definedName name="C__BD07139">#REF!</definedName>
    <definedName name="C__BD07140">#REF!</definedName>
    <definedName name="C__BD07141">#REF!</definedName>
    <definedName name="C__BD07142">#REF!</definedName>
    <definedName name="C__BD07143">#REF!</definedName>
    <definedName name="C__BD07144">#REF!</definedName>
    <definedName name="C__BD07145">#REF!</definedName>
    <definedName name="C__BD07146">#REF!</definedName>
    <definedName name="C__BD07147">#REF!</definedName>
    <definedName name="C__BD07148">#REF!</definedName>
    <definedName name="C__BD07149">#REF!</definedName>
    <definedName name="C__BD07151">#REF!</definedName>
    <definedName name="C__BD07152">#REF!</definedName>
    <definedName name="C__BD07153">#REF!</definedName>
    <definedName name="C__BD07154">#REF!</definedName>
    <definedName name="C__BD07155">#REF!</definedName>
    <definedName name="C__BD07156">#REF!</definedName>
    <definedName name="C__BD07157">#REF!</definedName>
    <definedName name="C__BD07159">#REF!</definedName>
    <definedName name="C__BD07161">#REF!</definedName>
    <definedName name="C__BD07162">#REF!</definedName>
    <definedName name="C__BD07163">#REF!</definedName>
    <definedName name="C__BD07164">#REF!</definedName>
    <definedName name="C__BD07165">#REF!</definedName>
    <definedName name="C__BD07166">#REF!</definedName>
    <definedName name="C__BD07167">#REF!</definedName>
    <definedName name="C__BD07168">#REF!</definedName>
    <definedName name="C__BD07169">#REF!</definedName>
    <definedName name="C__BD07170">#REF!</definedName>
    <definedName name="C__BD071AB">#REF!</definedName>
    <definedName name="C__BD071AE">#REF!</definedName>
    <definedName name="C__BD071AL">#REF!</definedName>
    <definedName name="C__BD071BL">#REF!</definedName>
    <definedName name="C__BD071BO">#REF!</definedName>
    <definedName name="C__BD071CL">#REF!</definedName>
    <definedName name="C__BD071CO">#REF!</definedName>
    <definedName name="C__BD071DC">#REF!</definedName>
    <definedName name="C__BD071DW">#REF!</definedName>
    <definedName name="C__BD071RM">#REF!</definedName>
    <definedName name="C__BD071UP">#REF!</definedName>
    <definedName name="C__BD07211">#REF!</definedName>
    <definedName name="C__BD07217">#REF!</definedName>
    <definedName name="C__BD07228">#REF!</definedName>
    <definedName name="C__BD07238">#REF!</definedName>
    <definedName name="C__BD07245">#REF!</definedName>
    <definedName name="C__BD07257">#REF!</definedName>
    <definedName name="C__BD07261">#REF!</definedName>
    <definedName name="C__BD072AD">#REF!</definedName>
    <definedName name="C__BD072AE">#REF!</definedName>
    <definedName name="C__BD072AL">#REF!</definedName>
    <definedName name="C__BD072BO">#REF!</definedName>
    <definedName name="C__BD072CL">#REF!</definedName>
    <definedName name="C__BD072CO">#REF!</definedName>
    <definedName name="C__BD072DC">#REF!</definedName>
    <definedName name="C__BD072LK">#REF!</definedName>
    <definedName name="C__BD072RM">#REF!</definedName>
    <definedName name="C__BD072UP">#REF!</definedName>
    <definedName name="C__BD073">#REF!</definedName>
    <definedName name="C__BD07311">#REF!</definedName>
    <definedName name="C__BD07312">#REF!</definedName>
    <definedName name="C__BD07313">#REF!</definedName>
    <definedName name="C__BD07314">#REF!</definedName>
    <definedName name="C__BD07316">#REF!</definedName>
    <definedName name="C__BD07317">#REF!</definedName>
    <definedName name="C__BD07318">#REF!</definedName>
    <definedName name="C__BD07319">#REF!</definedName>
    <definedName name="C__BD07321">#REF!</definedName>
    <definedName name="C__BD07322">#REF!</definedName>
    <definedName name="C__BD07325">#REF!</definedName>
    <definedName name="C__BD07326">#REF!</definedName>
    <definedName name="C__BD07335">#REF!</definedName>
    <definedName name="C__BD07338">#REF!</definedName>
    <definedName name="C__BD07339">#REF!</definedName>
    <definedName name="C__BD07340">#REF!</definedName>
    <definedName name="C__BD07341">#REF!</definedName>
    <definedName name="C__BD07344">#REF!</definedName>
    <definedName name="C__BD07347">#REF!</definedName>
    <definedName name="C__BD07348">#REF!</definedName>
    <definedName name="C__BD07351">#REF!</definedName>
    <definedName name="C__BD07355">#REF!</definedName>
    <definedName name="C__BD07356">#REF!</definedName>
    <definedName name="C__BD07357">#REF!</definedName>
    <definedName name="C__BD07359">#REF!</definedName>
    <definedName name="C__BD07363">#REF!</definedName>
    <definedName name="C__BD073AB">#REF!</definedName>
    <definedName name="C__BD073AD">#REF!</definedName>
    <definedName name="C__BD073AE">#REF!</definedName>
    <definedName name="C__BD073AL">#REF!</definedName>
    <definedName name="C__BD073BO">#REF!</definedName>
    <definedName name="C__BD073CL">#REF!</definedName>
    <definedName name="C__BD073CO">#REF!</definedName>
    <definedName name="C__BD073DC">#REF!</definedName>
    <definedName name="C__BD073EN">#REF!</definedName>
    <definedName name="C__BD073LK">#REF!</definedName>
    <definedName name="C__BD073RM">#REF!</definedName>
    <definedName name="C__BD073TC">#REF!</definedName>
    <definedName name="C__BD073UP">#REF!</definedName>
    <definedName name="C__BD07757">#REF!</definedName>
    <definedName name="C__BD077AE">#REF!</definedName>
    <definedName name="C__BD077AL">#REF!</definedName>
    <definedName name="C__BD077CL">#REF!</definedName>
    <definedName name="C__BD077CO">#REF!</definedName>
    <definedName name="C__BD077DC">#REF!</definedName>
    <definedName name="C__BD077DW">#REF!</definedName>
    <definedName name="C__BD077UP">#REF!</definedName>
    <definedName name="C__BD07911">#REF!</definedName>
    <definedName name="C__BD07946">#REF!</definedName>
    <definedName name="C__BD07951">#REF!</definedName>
    <definedName name="C__BD07964">#REF!</definedName>
    <definedName name="C__BD079AL">#REF!</definedName>
    <definedName name="C__BD079CL">#REF!</definedName>
    <definedName name="C__BD079CO">#REF!</definedName>
    <definedName name="C__BD079DC">#REF!</definedName>
    <definedName name="C__BD079DW">#REF!</definedName>
    <definedName name="C__BD079EN">#REF!</definedName>
    <definedName name="C__BD079RM">#REF!</definedName>
    <definedName name="C__BD081">#REF!</definedName>
    <definedName name="C__BD08135">#REF!</definedName>
    <definedName name="C__BD08138">#REF!</definedName>
    <definedName name="C__BD08145">#REF!</definedName>
    <definedName name="C__BD08146">#REF!</definedName>
    <definedName name="C__BD08156">#REF!</definedName>
    <definedName name="C__BD081AD">#REF!</definedName>
    <definedName name="C__BD081AE">#REF!</definedName>
    <definedName name="C__BD081AL">#REF!</definedName>
    <definedName name="C__BD081BO">#REF!</definedName>
    <definedName name="C__BD081CL">#REF!</definedName>
    <definedName name="C__BD081CO">#REF!</definedName>
    <definedName name="C__BD081DC">#REF!</definedName>
    <definedName name="C__BD081LK">#REF!</definedName>
    <definedName name="C__BD081RM">#REF!</definedName>
    <definedName name="C__BD081TM">#REF!</definedName>
    <definedName name="C__BD081UP">#REF!</definedName>
    <definedName name="C__BD082RM">#REF!</definedName>
    <definedName name="C__BD083">#REF!</definedName>
    <definedName name="C__BD08314">#REF!</definedName>
    <definedName name="C__BD083AD">#REF!</definedName>
    <definedName name="C__BD083BO">#REF!</definedName>
    <definedName name="C__BD083DC">#REF!</definedName>
    <definedName name="C__BD083RM">#REF!</definedName>
    <definedName name="C__BD083UP">#REF!</definedName>
    <definedName name="C__BD084">#REF!</definedName>
    <definedName name="C__BD084AL">#REF!</definedName>
    <definedName name="C__BD084CL">#REF!</definedName>
    <definedName name="C__BD084RM">#REF!</definedName>
    <definedName name="C__BD084TC">#REF!</definedName>
    <definedName name="C__BD084UP">#REF!</definedName>
    <definedName name="C__BD085">#REF!</definedName>
    <definedName name="C__BD08511">#REF!</definedName>
    <definedName name="C__BD08512">#REF!</definedName>
    <definedName name="C__BD08513">#REF!</definedName>
    <definedName name="C__BD08517">#REF!</definedName>
    <definedName name="C__BD08520">#REF!</definedName>
    <definedName name="C__BD08536">#REF!</definedName>
    <definedName name="C__BD08538">#REF!</definedName>
    <definedName name="C__BD08539">#REF!</definedName>
    <definedName name="C__BD08540">#REF!</definedName>
    <definedName name="C__BD08541">#REF!</definedName>
    <definedName name="C__BD08542">#REF!</definedName>
    <definedName name="C__BD08546">#REF!</definedName>
    <definedName name="C__BD08547">#REF!</definedName>
    <definedName name="C__BD08548">#REF!</definedName>
    <definedName name="C__BD08556">#REF!</definedName>
    <definedName name="C__BD08567">#REF!</definedName>
    <definedName name="C__BD085AL">#REF!</definedName>
    <definedName name="C__BD085CL">#REF!</definedName>
    <definedName name="C__BD085CO">#REF!</definedName>
    <definedName name="C__BD085RM">#REF!</definedName>
    <definedName name="C__BD085UP">#REF!</definedName>
    <definedName name="C__BD086">#REF!</definedName>
    <definedName name="C__BD08626">#REF!</definedName>
    <definedName name="C__BD08629">#REF!</definedName>
    <definedName name="C__BD08630">#REF!</definedName>
    <definedName name="C__BD08637">#REF!</definedName>
    <definedName name="C__BD08661">#REF!</definedName>
    <definedName name="C__BD08662">#REF!</definedName>
    <definedName name="C__BD086AL">#REF!</definedName>
    <definedName name="C__BD086DC">#REF!</definedName>
    <definedName name="C__BD086RI">#REF!</definedName>
    <definedName name="C__BD086RM">#REF!</definedName>
    <definedName name="C__BD08735">#REF!</definedName>
    <definedName name="C__BD087AE">#REF!</definedName>
    <definedName name="C__BD087AL">#REF!</definedName>
    <definedName name="C__BD087BO">#REF!</definedName>
    <definedName name="C__BD087RM">#REF!</definedName>
    <definedName name="C__BD087TC">#REF!</definedName>
    <definedName name="C__BD087UP">#REF!</definedName>
    <definedName name="C__BD088">#REF!</definedName>
    <definedName name="C__BD08845">#REF!</definedName>
    <definedName name="C__BD088RM">#REF!</definedName>
    <definedName name="C__BD089RM">#REF!</definedName>
    <definedName name="C__BD090RM">#REF!</definedName>
    <definedName name="C__BD094">#REF!</definedName>
    <definedName name="C__BD09459">#REF!</definedName>
    <definedName name="C__BD094AB">#REF!</definedName>
    <definedName name="C__BD094AE">#REF!</definedName>
    <definedName name="C__BD094AL">#REF!</definedName>
    <definedName name="C__BD094CL">#REF!</definedName>
    <definedName name="C__BD094CO">#REF!</definedName>
    <definedName name="C__BD094DC">#REF!</definedName>
    <definedName name="C__BD094EN">#REF!</definedName>
    <definedName name="C__BD094RM">#REF!</definedName>
    <definedName name="C__BD09721">#REF!</definedName>
    <definedName name="C__BD09723">#REF!</definedName>
    <definedName name="C__BD097RM">#REF!</definedName>
    <definedName name="C__BD09811">#REF!</definedName>
    <definedName name="C__BD09839">#REF!</definedName>
    <definedName name="C__BD09840">#REF!</definedName>
    <definedName name="C__BD09841">#REF!</definedName>
    <definedName name="C__BD09845">#REF!</definedName>
    <definedName name="C__BD09846">#REF!</definedName>
    <definedName name="C__BD09854">#REF!</definedName>
    <definedName name="C__BD09856">#REF!</definedName>
    <definedName name="C__BD09861">#REF!</definedName>
    <definedName name="C__BD09862">#REF!</definedName>
    <definedName name="C__BD09863">#REF!</definedName>
    <definedName name="C__BD098CL">#REF!</definedName>
    <definedName name="C__BD098UP">#REF!</definedName>
    <definedName name="C__BD105RM">#REF!</definedName>
    <definedName name="C__BD106">#REF!</definedName>
    <definedName name="C__BD10611">#REF!</definedName>
    <definedName name="C__BD10612">#REF!</definedName>
    <definedName name="C__BD10613">#REF!</definedName>
    <definedName name="C__BD10614">#REF!</definedName>
    <definedName name="C__BD10616">#REF!</definedName>
    <definedName name="C__BD10617">#REF!</definedName>
    <definedName name="C__BD10619">#REF!</definedName>
    <definedName name="C__BD10620">#REF!</definedName>
    <definedName name="C__BD10621">#REF!</definedName>
    <definedName name="C__BD10622">#REF!</definedName>
    <definedName name="C__BD10625">#REF!</definedName>
    <definedName name="C__BD10635">#REF!</definedName>
    <definedName name="C__BD10638">#REF!</definedName>
    <definedName name="C__BD10640">#REF!</definedName>
    <definedName name="C__BD10641">#REF!</definedName>
    <definedName name="C__BD10644">#REF!</definedName>
    <definedName name="C__BD10645">#REF!</definedName>
    <definedName name="C__BD10647">#REF!</definedName>
    <definedName name="C__BD10648">#REF!</definedName>
    <definedName name="C__BD10651">#REF!</definedName>
    <definedName name="C__BD10656">#REF!</definedName>
    <definedName name="C__BD10657">#REF!</definedName>
    <definedName name="C__BD10659">#REF!</definedName>
    <definedName name="C__BD10661">#REF!</definedName>
    <definedName name="C__BD10665">#REF!</definedName>
    <definedName name="C__BD10667">#REF!</definedName>
    <definedName name="C__BD106AD">#REF!</definedName>
    <definedName name="C__BD106AL">#REF!</definedName>
    <definedName name="C__BD106BL">#REF!</definedName>
    <definedName name="C__BD106CL">#REF!</definedName>
    <definedName name="C__BD106CO">#REF!</definedName>
    <definedName name="C__BD106LK">#REF!</definedName>
    <definedName name="C__BD106RM">#REF!</definedName>
    <definedName name="C__BD106UP">#REF!</definedName>
    <definedName name="C__BD108">#REF!</definedName>
    <definedName name="C__BD108AL">#REF!</definedName>
    <definedName name="C__BD108CO">#REF!</definedName>
    <definedName name="C__BD108DC">#REF!</definedName>
    <definedName name="C__BD108EN">#REF!</definedName>
    <definedName name="C__BD108RM">#REF!</definedName>
    <definedName name="C__BD110">#REF!</definedName>
    <definedName name="C__BD11017">#REF!</definedName>
    <definedName name="C__BD110AB">#REF!</definedName>
    <definedName name="C__BD110AE">#REF!</definedName>
    <definedName name="C__BD110AL">#REF!</definedName>
    <definedName name="C__BD110AS">#REF!</definedName>
    <definedName name="C__BD110BL">#REF!</definedName>
    <definedName name="C__BD110BO">#REF!</definedName>
    <definedName name="C__BD110CL">#REF!</definedName>
    <definedName name="C__BD110LK">#REF!</definedName>
    <definedName name="C__BD110RM">#REF!</definedName>
    <definedName name="C__BD110UP">#REF!</definedName>
    <definedName name="C__BD111">#REF!</definedName>
    <definedName name="C__BD111AL">#REF!</definedName>
    <definedName name="C__BD111CL">#REF!</definedName>
    <definedName name="C__BD120AL">#REF!</definedName>
    <definedName name="C__BD120CO">#REF!</definedName>
    <definedName name="C__BD120RM">#REF!</definedName>
    <definedName name="C__BD211">#REF!</definedName>
    <definedName name="C__BD21125">#REF!</definedName>
    <definedName name="C__BD21161">#REF!</definedName>
    <definedName name="C__BD211AE">#REF!</definedName>
    <definedName name="C__BD211AL">#REF!</definedName>
    <definedName name="C__BD211CD">#REF!</definedName>
    <definedName name="C__BD211CL">#REF!</definedName>
    <definedName name="C__BD211CO">#REF!</definedName>
    <definedName name="C__BD211DC">#REF!</definedName>
    <definedName name="C__BD211DW">#REF!</definedName>
    <definedName name="C__BD212">#REF!</definedName>
    <definedName name="C__BD212AE">#REF!</definedName>
    <definedName name="C__BD212AL">#REF!</definedName>
    <definedName name="C__BD212CD">#REF!</definedName>
    <definedName name="C__BD212CL">#REF!</definedName>
    <definedName name="C__BD212CO">#REF!</definedName>
    <definedName name="C__BD212DC">#REF!</definedName>
    <definedName name="C__BD212DW">#REF!</definedName>
    <definedName name="C__BD212UP">#REF!</definedName>
    <definedName name="C__BD213">#REF!</definedName>
    <definedName name="C__BD213AE">#REF!</definedName>
    <definedName name="C__BD213CD">#REF!</definedName>
    <definedName name="C__BD213CL">#REF!</definedName>
    <definedName name="C__BD213CO">#REF!</definedName>
    <definedName name="C__BD213DC">#REF!</definedName>
    <definedName name="C__BD213DW">#REF!</definedName>
    <definedName name="C__BD214">#REF!</definedName>
    <definedName name="C__BD214AE">#REF!</definedName>
    <definedName name="C__BD214CD">#REF!</definedName>
    <definedName name="C__BD214CL">#REF!</definedName>
    <definedName name="C__BD214CO">#REF!</definedName>
    <definedName name="C__BD214DC">#REF!</definedName>
    <definedName name="C__BD214DW">#REF!</definedName>
    <definedName name="C__BD214RM">#REF!</definedName>
    <definedName name="C__BD215AE">#REF!</definedName>
    <definedName name="C__BD215AL">#REF!</definedName>
    <definedName name="C__BD215CD">#REF!</definedName>
    <definedName name="C__BD215CL">#REF!</definedName>
    <definedName name="C__BD215CO">#REF!</definedName>
    <definedName name="C__BD218CL">#REF!</definedName>
    <definedName name="C__BD218CO">#REF!</definedName>
    <definedName name="C__BD220">#REF!</definedName>
    <definedName name="C__BD22012">#REF!</definedName>
    <definedName name="C__BD22022">#REF!</definedName>
    <definedName name="C__BD22027">#REF!</definedName>
    <definedName name="C__BD22057">#REF!</definedName>
    <definedName name="C__BD22061">#REF!</definedName>
    <definedName name="C__BD220AE">#REF!</definedName>
    <definedName name="C__BD220AL">#REF!</definedName>
    <definedName name="C__BD220AS">#REF!</definedName>
    <definedName name="C__BD220BL">#REF!</definedName>
    <definedName name="C__BD220CD">#REF!</definedName>
    <definedName name="C__BD220CL">#REF!</definedName>
    <definedName name="C__BD220CO">#REF!</definedName>
    <definedName name="C__BD220DC">#REF!</definedName>
    <definedName name="C__BD220DW">#REF!</definedName>
    <definedName name="C__BD220RM">#REF!</definedName>
    <definedName name="C__BD220TR">#REF!</definedName>
    <definedName name="C__BD230">#REF!</definedName>
    <definedName name="C__BD230AB">#REF!</definedName>
    <definedName name="C__BD230AL">#REF!</definedName>
    <definedName name="C__BD230AS">#REF!</definedName>
    <definedName name="C__BD236">#REF!</definedName>
    <definedName name="C__BD236AB">#REF!</definedName>
    <definedName name="C__BD236AE">#REF!</definedName>
    <definedName name="C__BD236AL">#REF!</definedName>
    <definedName name="C__BD236AT">#REF!</definedName>
    <definedName name="C__BD236CD">#REF!</definedName>
    <definedName name="C__BD236CL">#REF!</definedName>
    <definedName name="C__BD236CO">#REF!</definedName>
    <definedName name="C__BD236DC">#REF!</definedName>
    <definedName name="C__BD236DF">#REF!</definedName>
    <definedName name="C__BD236DW">#REF!</definedName>
    <definedName name="C__BD236LA">#REF!</definedName>
    <definedName name="C__BD236RM">#REF!</definedName>
    <definedName name="C__BD236TA">#REF!</definedName>
    <definedName name="C__BD236TR">#REF!</definedName>
    <definedName name="C__BD237AB">#REF!</definedName>
    <definedName name="C__BD237AE">#REF!</definedName>
    <definedName name="C__BD237AL">#REF!</definedName>
    <definedName name="C__BD237BQ">#REF!</definedName>
    <definedName name="C__BD237CL">#REF!</definedName>
    <definedName name="C__BD237CO">#REF!</definedName>
    <definedName name="C__BD237DC">#REF!</definedName>
    <definedName name="C__BD237EN">#REF!</definedName>
    <definedName name="C__BD237LA">#REF!</definedName>
    <definedName name="C__BD237TR">#REF!</definedName>
    <definedName name="C__BD241AL">#REF!</definedName>
    <definedName name="C__BD241AS">#REF!</definedName>
    <definedName name="C__BD241BL">#REF!</definedName>
    <definedName name="C__BD241BQ">#REF!</definedName>
    <definedName name="C__BD241CL">#REF!</definedName>
    <definedName name="C__BD241RM">#REF!</definedName>
    <definedName name="C__BD242">#REF!</definedName>
    <definedName name="C__BD24212">#REF!</definedName>
    <definedName name="C__BD24235">#REF!</definedName>
    <definedName name="C__BD242AB">#REF!</definedName>
    <definedName name="C__BD242AL">#REF!</definedName>
    <definedName name="C__BD242AS">#REF!</definedName>
    <definedName name="C__BD242BL">#REF!</definedName>
    <definedName name="C__BD242CL">#REF!</definedName>
    <definedName name="C__BD242UP">#REF!</definedName>
    <definedName name="C__BD243">#REF!</definedName>
    <definedName name="C__BD243AB">#REF!</definedName>
    <definedName name="C__BD243AE">#REF!</definedName>
    <definedName name="C__BD243AL">#REF!</definedName>
    <definedName name="C__BD243AS">#REF!</definedName>
    <definedName name="C__BD243BL">#REF!</definedName>
    <definedName name="C__BD243BQ">#REF!</definedName>
    <definedName name="C__BD243CD">#REF!</definedName>
    <definedName name="C__BD243CL">#REF!</definedName>
    <definedName name="C__BD243CO">#REF!</definedName>
    <definedName name="C__BD243CS">#REF!</definedName>
    <definedName name="C__BD243DC">#REF!</definedName>
    <definedName name="C__BD243DW">#REF!</definedName>
    <definedName name="C__BD243EN">#REF!</definedName>
    <definedName name="C__BD243LA">#REF!</definedName>
    <definedName name="C__BD243RM">#REF!</definedName>
    <definedName name="C__BD244AB">#REF!</definedName>
    <definedName name="C__BD244AL">#REF!</definedName>
    <definedName name="C__BD244AS">#REF!</definedName>
    <definedName name="C__BD244BQ">#REF!</definedName>
    <definedName name="C__BD244CL">#REF!</definedName>
    <definedName name="C__BD244CO">#REF!</definedName>
    <definedName name="C__BD244CS">#REF!</definedName>
    <definedName name="C__BD244DC">#REF!</definedName>
    <definedName name="C__BD244LA">#REF!</definedName>
    <definedName name="C__BD244RM">#REF!</definedName>
    <definedName name="C__BD245">#REF!</definedName>
    <definedName name="C__BD245AB">#REF!</definedName>
    <definedName name="C__BD245AL">#REF!</definedName>
    <definedName name="C__BD245AS">#REF!</definedName>
    <definedName name="C__BD245BL">#REF!</definedName>
    <definedName name="C__BD245BQ">#REF!</definedName>
    <definedName name="C__BD245CD">#REF!</definedName>
    <definedName name="C__BD245CL">#REF!</definedName>
    <definedName name="C__BD245CO">#REF!</definedName>
    <definedName name="C__BD245CS">#REF!</definedName>
    <definedName name="C__BD245DC">#REF!</definedName>
    <definedName name="C__BD245DF">#REF!</definedName>
    <definedName name="C__BD245EN">#REF!</definedName>
    <definedName name="C__BD245LA">#REF!</definedName>
    <definedName name="C__BD245RM">#REF!</definedName>
    <definedName name="C__BD245TC">#REF!</definedName>
    <definedName name="C__BD246">#REF!</definedName>
    <definedName name="C__BD246AB">#REF!</definedName>
    <definedName name="C__BD246AL">#REF!</definedName>
    <definedName name="C__BD246AS">#REF!</definedName>
    <definedName name="C__BD246BQ">#REF!</definedName>
    <definedName name="C__BD246CD">#REF!</definedName>
    <definedName name="C__BD246CL">#REF!</definedName>
    <definedName name="C__BD246CO">#REF!</definedName>
    <definedName name="C__BD246DC">#REF!</definedName>
    <definedName name="C__BD246RM">#REF!</definedName>
    <definedName name="C__BD246TC">#REF!</definedName>
    <definedName name="C__BD247">#REF!</definedName>
    <definedName name="C__BD247AB">#REF!</definedName>
    <definedName name="C__BD247AL">#REF!</definedName>
    <definedName name="C__BD247AS">#REF!</definedName>
    <definedName name="C__BD247BL">#REF!</definedName>
    <definedName name="C__BD247BQ">#REF!</definedName>
    <definedName name="C__BD247CL">#REF!</definedName>
    <definedName name="C__BD247CO">#REF!</definedName>
    <definedName name="C__BD247CS">#REF!</definedName>
    <definedName name="C__BD247DC">#REF!</definedName>
    <definedName name="C__BD247DW">#REF!</definedName>
    <definedName name="C__BD247RM">#REF!</definedName>
    <definedName name="C__BD247TC">#REF!</definedName>
    <definedName name="C__BD248">#REF!</definedName>
    <definedName name="C__BD248AB">#REF!</definedName>
    <definedName name="C__BD248AL">#REF!</definedName>
    <definedName name="C__BD248AS">#REF!</definedName>
    <definedName name="C__BD248BL">#REF!</definedName>
    <definedName name="C__BD248BQ">#REF!</definedName>
    <definedName name="C__BD248CL">#REF!</definedName>
    <definedName name="C__BD248CO">#REF!</definedName>
    <definedName name="C__BD248DC">#REF!</definedName>
    <definedName name="C__BD248RM">#REF!</definedName>
    <definedName name="C__BD248TC">#REF!</definedName>
    <definedName name="C__BD249">#REF!</definedName>
    <definedName name="C__BD249AB">#REF!</definedName>
    <definedName name="C__BD249AL">#REF!</definedName>
    <definedName name="C__BD249CL">#REF!</definedName>
    <definedName name="C__BD249CO">#REF!</definedName>
    <definedName name="C__BD249DC">#REF!</definedName>
    <definedName name="C__BD249RM">#REF!</definedName>
    <definedName name="C__BD249TC">#REF!</definedName>
    <definedName name="C__BD251CO">#REF!</definedName>
    <definedName name="C__BD252">#REF!</definedName>
    <definedName name="C__BD252AE">#REF!</definedName>
    <definedName name="C__BD252AL">#REF!</definedName>
    <definedName name="C__BD252BL">#REF!</definedName>
    <definedName name="C__BD252CL">#REF!</definedName>
    <definedName name="C__BD252CO">#REF!</definedName>
    <definedName name="C__BD252DC">#REF!</definedName>
    <definedName name="C__BD252DW">#REF!</definedName>
    <definedName name="C__BD252RM">#REF!</definedName>
    <definedName name="C__BD253AB">#REF!</definedName>
    <definedName name="C__BD253AL">#REF!</definedName>
    <definedName name="C__BD253AS">#REF!</definedName>
    <definedName name="C__BD253BQ">#REF!</definedName>
    <definedName name="C__BD253CL">#REF!</definedName>
    <definedName name="C__BD253CO">#REF!</definedName>
    <definedName name="C__BD253DC">#REF!</definedName>
    <definedName name="C__BD253DW">#REF!</definedName>
    <definedName name="C__BD253LA">#REF!</definedName>
    <definedName name="C__BD253RM">#REF!</definedName>
    <definedName name="C__BD255AL">#REF!</definedName>
    <definedName name="C__BD255CL">#REF!</definedName>
    <definedName name="C__BD255CO">#REF!</definedName>
    <definedName name="C__BD255EN">#REF!</definedName>
    <definedName name="C__BD255LA">#REF!</definedName>
    <definedName name="C__BD255RM">#REF!</definedName>
    <definedName name="C__BD271CL">#REF!</definedName>
    <definedName name="C__BD272">#REF!</definedName>
    <definedName name="C__BD27211">#REF!</definedName>
    <definedName name="C__BD27213">#REF!</definedName>
    <definedName name="C__BD27220">#REF!</definedName>
    <definedName name="C__BD27222">#REF!</definedName>
    <definedName name="C__BD27223">#REF!</definedName>
    <definedName name="C__BD27224">#REF!</definedName>
    <definedName name="C__BD27225">#REF!</definedName>
    <definedName name="C__BD27226">#REF!</definedName>
    <definedName name="C__BD27227">#REF!</definedName>
    <definedName name="C__BD27228">#REF!</definedName>
    <definedName name="C__BD27229">#REF!</definedName>
    <definedName name="C__BD27237">#REF!</definedName>
    <definedName name="C__BD27238">#REF!</definedName>
    <definedName name="C__BD27239">#REF!</definedName>
    <definedName name="C__BD27242">#REF!</definedName>
    <definedName name="C__BD27243">#REF!</definedName>
    <definedName name="C__BD27246">#REF!</definedName>
    <definedName name="C__BD27249">#REF!</definedName>
    <definedName name="C__BD27254">#REF!</definedName>
    <definedName name="C__BD27256">#REF!</definedName>
    <definedName name="C__BD27261">#REF!</definedName>
    <definedName name="C__BD27262">#REF!</definedName>
    <definedName name="C__BD27263">#REF!</definedName>
    <definedName name="C__BD27264">#REF!</definedName>
    <definedName name="C__BD27265">#REF!</definedName>
    <definedName name="C__BD27267">#REF!</definedName>
    <definedName name="C__BD27268">#REF!</definedName>
    <definedName name="C__BD27269">#REF!</definedName>
    <definedName name="C__BD27270">#REF!</definedName>
    <definedName name="C__BD27271">#REF!</definedName>
    <definedName name="C__BD293">#REF!</definedName>
    <definedName name="C__BD293RM">#REF!</definedName>
    <definedName name="C__BDef1D10">[100]Def1!$C$12</definedName>
    <definedName name="C__BDef1F10">[100]Def1!$E$12</definedName>
    <definedName name="C__BDef1H10">[100]Def1!$L$12</definedName>
    <definedName name="C__BDef1J10">[100]Def1!$N$12</definedName>
    <definedName name="C__BDef6F37">'[100]Def-PM'!$H$48</definedName>
    <definedName name="C__BDef6F38">'[100]Def-PM'!$H$49</definedName>
    <definedName name="C__BDistAH12">#REF!</definedName>
    <definedName name="C__BDistAH13">#REF!</definedName>
    <definedName name="C__BDistAH14">#REF!</definedName>
    <definedName name="C__BDistAH15">#REF!</definedName>
    <definedName name="C__BDistAH19">#REF!</definedName>
    <definedName name="C__BDistAH23">#REF!</definedName>
    <definedName name="C__BDistAH24">#REF!</definedName>
    <definedName name="C__BDistAH25">#REF!</definedName>
    <definedName name="C__BDistAP13">#REF!</definedName>
    <definedName name="C__BDistAP14">#REF!</definedName>
    <definedName name="C__BDistAP15">#REF!</definedName>
    <definedName name="C__BDistAP16">#REF!</definedName>
    <definedName name="C__BDistAP23">#REF!</definedName>
    <definedName name="C__BDistAP25">#REF!</definedName>
    <definedName name="C__BDistCD09">#REF!</definedName>
    <definedName name="C__BDistCD11">#REF!</definedName>
    <definedName name="C__BDistCD12">#REF!</definedName>
    <definedName name="C__BDistDH13">'[100]C.SHEETC.S.'!$G$12</definedName>
    <definedName name="C__BDistDH14">'[100]C.SHEETC.S.'!$G$13</definedName>
    <definedName name="C__BDistDH15">'[100]C.SHEETC.S.'!$G$14</definedName>
    <definedName name="C__BDistDH16">'[100]C.SHEETC.S.'!$G$15</definedName>
    <definedName name="C__BDistDH21">'[100]C.SHEETC.S.'!$G$20</definedName>
    <definedName name="C__BDistDH22">'[100]C.SHEETC.S.'!$G$21</definedName>
    <definedName name="C__BDistDH23">'[100]C.SHEETC.S.'!$G$22</definedName>
    <definedName name="C__BDisthL14">#REF!</definedName>
    <definedName name="C__BDisthL15">#REF!</definedName>
    <definedName name="C__BDisthL16">#REF!</definedName>
    <definedName name="C__BDisthL17">#REF!</definedName>
    <definedName name="C__BDisthL19">#REF!</definedName>
    <definedName name="C__BDisthL20">#REF!</definedName>
    <definedName name="C__BDisthL21">#REF!</definedName>
    <definedName name="C__BDisthL22">#REF!</definedName>
    <definedName name="C__BDisthL23">#REF!</definedName>
    <definedName name="C__BDisthL24">#REF!</definedName>
    <definedName name="C__BDisthL25">#REF!</definedName>
    <definedName name="C__BDisthL26">#REF!</definedName>
    <definedName name="C__BDisthL28">#REF!</definedName>
    <definedName name="C__BDistHL38">#REF!</definedName>
    <definedName name="C__BDistHL39">#REF!</definedName>
    <definedName name="C__BDistHL40">#REF!</definedName>
    <definedName name="C__BDistHN14">#REF!</definedName>
    <definedName name="C__BDistHN15">#REF!</definedName>
    <definedName name="C__BDistHN16">#REF!</definedName>
    <definedName name="C__BDistHN17">#REF!</definedName>
    <definedName name="C__BDistHN19">#REF!</definedName>
    <definedName name="C__BDistHN20">#REF!</definedName>
    <definedName name="C__BDistHN21">#REF!</definedName>
    <definedName name="C__BDistHN22">#REF!</definedName>
    <definedName name="C__BDistHN23">#REF!</definedName>
    <definedName name="C__BDistHN24">#REF!</definedName>
    <definedName name="C__BDistHN25">#REF!</definedName>
    <definedName name="C__BDistHN26">#REF!</definedName>
    <definedName name="C__BDistHN28">#REF!</definedName>
    <definedName name="C__BDistHN30">#REF!</definedName>
    <definedName name="C__BDistHN38">#REF!</definedName>
    <definedName name="C__BDistHN39">#REF!</definedName>
    <definedName name="C__BDistHN40">#REF!</definedName>
    <definedName name="C__BDistHN41">#REF!</definedName>
    <definedName name="C__BDistiJ10">#REF!</definedName>
    <definedName name="C__BDistiJ11">#REF!</definedName>
    <definedName name="C__BDistiJ27">#REF!</definedName>
    <definedName name="C__BDistiJ28">#REF!</definedName>
    <definedName name="C__BDistij32">#REF!</definedName>
    <definedName name="C__BDistij33">#REF!</definedName>
    <definedName name="C__BDistiJ40">#REF!</definedName>
    <definedName name="C__BDistiJ41">#REF!</definedName>
    <definedName name="C__BDistiJ42">#REF!</definedName>
    <definedName name="C__BDistiJ43">#REF!</definedName>
    <definedName name="C__BDistiJ44">#REF!</definedName>
    <definedName name="C__BDistiJ45">#REF!</definedName>
    <definedName name="C__BDistiJ46">#REF!</definedName>
    <definedName name="C__BDistiJ47">#REF!</definedName>
    <definedName name="C__BDistiJ48">#REF!</definedName>
    <definedName name="C__BDistiJ49">#REF!</definedName>
    <definedName name="C__BDistiJ50">#REF!</definedName>
    <definedName name="C__BDistiJ51">#REF!</definedName>
    <definedName name="C__BDistiJ52">#REF!</definedName>
    <definedName name="C__BDistiJ53">#REF!</definedName>
    <definedName name="C__BDistiJ55">#REF!</definedName>
    <definedName name="C__BDistiJ56">#REF!</definedName>
    <definedName name="C__BDistiJ57">#REF!</definedName>
    <definedName name="C__BDistiJ58">#REF!</definedName>
    <definedName name="C__BDistiJ9">#REF!</definedName>
    <definedName name="C__BDistiL10">#REF!</definedName>
    <definedName name="C__BDistiL11">#REF!</definedName>
    <definedName name="C__BDistiL12">#REF!</definedName>
    <definedName name="C__BDistiL13">#REF!</definedName>
    <definedName name="C__BDistiL14">#REF!</definedName>
    <definedName name="C__BDistiL15">#REF!</definedName>
    <definedName name="C__BDistiL16">#REF!</definedName>
    <definedName name="C__BDistiL19">#REF!</definedName>
    <definedName name="C__BDistiL27">#REF!</definedName>
    <definedName name="C__BDistiL28">#REF!</definedName>
    <definedName name="C__BDistiL29">#REF!</definedName>
    <definedName name="C__BDistiL36">#REF!</definedName>
    <definedName name="C__BDistiL40">#REF!</definedName>
    <definedName name="C__BDistiL41">#REF!</definedName>
    <definedName name="C__BDistiL42">#REF!</definedName>
    <definedName name="C__BDistiL43">#REF!</definedName>
    <definedName name="C__BDistiL44">#REF!</definedName>
    <definedName name="C__BDistiL45">#REF!</definedName>
    <definedName name="C__BDistiL46">#REF!</definedName>
    <definedName name="C__BDistiL47">#REF!</definedName>
    <definedName name="C__BDistiL48">#REF!</definedName>
    <definedName name="C__BDistiL49">#REF!</definedName>
    <definedName name="C__BDistiL50">#REF!</definedName>
    <definedName name="C__BDistiL51">#REF!</definedName>
    <definedName name="C__BDistiL52">#REF!</definedName>
    <definedName name="C__BDistiL53">#REF!</definedName>
    <definedName name="C__BDistiL55">#REF!</definedName>
    <definedName name="C__BDistiL56">#REF!</definedName>
    <definedName name="C__BDistiL57">#REF!</definedName>
    <definedName name="C__BDistiL58">#REF!</definedName>
    <definedName name="C__BDistiL9">#REF!</definedName>
    <definedName name="C__BDistjI35">#REF!</definedName>
    <definedName name="C__BDistjj54">#REF!</definedName>
    <definedName name="C__BDistjj55">#REF!</definedName>
    <definedName name="C__BDistjK12">#REF!</definedName>
    <definedName name="C__BDistjK14">#REF!</definedName>
    <definedName name="C__BDistjK15">#REF!</definedName>
    <definedName name="C__BDistjK23">#REF!</definedName>
    <definedName name="C__BDistjK32">#REF!</definedName>
    <definedName name="C__BDistjK33">#REF!</definedName>
    <definedName name="C__BDistjK34">#REF!</definedName>
    <definedName name="C__BDistjK35">#REF!</definedName>
    <definedName name="C__BDistjK53">#REF!</definedName>
    <definedName name="C__BDistjK54">#REF!</definedName>
    <definedName name="C__BDistjK8">#REF!</definedName>
    <definedName name="C__BDistjK9">#REF!</definedName>
    <definedName name="C__BDistjM10">#REF!</definedName>
    <definedName name="C__BDistjM11">#REF!</definedName>
    <definedName name="C__BDistjM12">#REF!</definedName>
    <definedName name="C__BDistjM14">#REF!</definedName>
    <definedName name="C__BDistjM15">#REF!</definedName>
    <definedName name="C__BDistjM16">#REF!</definedName>
    <definedName name="C__BDistjM17">#REF!</definedName>
    <definedName name="C__BDistjM18">#REF!</definedName>
    <definedName name="C__BDistjM19">#REF!</definedName>
    <definedName name="C__BDistjM23">#REF!</definedName>
    <definedName name="C__BDistjM32">#REF!</definedName>
    <definedName name="C__BDistjM33">#REF!</definedName>
    <definedName name="C__BDistjM34">#REF!</definedName>
    <definedName name="C__BDistjM35">#REF!</definedName>
    <definedName name="C__BDistjM8">#REF!</definedName>
    <definedName name="C__BDistjM9">#REF!</definedName>
    <definedName name="C__BDistlC100">#REF!</definedName>
    <definedName name="C__BDistlC101">#REF!</definedName>
    <definedName name="C__BDistlC102">#REF!</definedName>
    <definedName name="C__BDistlC103">#REF!</definedName>
    <definedName name="C__BDistlC104">#REF!</definedName>
    <definedName name="C__BDistlC143">#REF!</definedName>
    <definedName name="C__BDistlC144">#REF!</definedName>
    <definedName name="C__BDistlC145">#REF!</definedName>
    <definedName name="C__BDistlC146">#REF!</definedName>
    <definedName name="C__BDistlC147">#REF!</definedName>
    <definedName name="C__BDistlC148">#REF!</definedName>
    <definedName name="C__BDistlC62">#REF!</definedName>
    <definedName name="C__BDistlC63">#REF!</definedName>
    <definedName name="C__BDistlC64">#REF!</definedName>
    <definedName name="C__BDistlC65">#REF!</definedName>
    <definedName name="C__BDistlC66">#REF!</definedName>
    <definedName name="C__BDistlC67">#REF!</definedName>
    <definedName name="C__BDistlC68">#REF!</definedName>
    <definedName name="C__BDistlC69">#REF!</definedName>
    <definedName name="C__BDistlC70">#REF!</definedName>
    <definedName name="C__BDistlC71">#REF!</definedName>
    <definedName name="C__BDistlC72">#REF!</definedName>
    <definedName name="C__BDistlC73">[100]SALARY!$B$84</definedName>
    <definedName name="C__BDistlC74">[100]SALARY!$B$86</definedName>
    <definedName name="C__BDistlC75">#REF!</definedName>
    <definedName name="C__BDistlC76">[100]SALARY!$B$87</definedName>
    <definedName name="C__BDistlC77">[100]SALARY!$B$89</definedName>
    <definedName name="C__BDistlC78">#REF!</definedName>
    <definedName name="C__BDistlC79">#REF!</definedName>
    <definedName name="C__BDistlC80">#REF!</definedName>
    <definedName name="C__BDistlC81">#REF!</definedName>
    <definedName name="C__BDistlC82">#REF!</definedName>
    <definedName name="C__BDistlC83">#REF!</definedName>
    <definedName name="C__BDistlC84">#REF!</definedName>
    <definedName name="C__BDistlC85">#REF!</definedName>
    <definedName name="C__BDistlC86">#REF!</definedName>
    <definedName name="C__BDistlC87">#REF!</definedName>
    <definedName name="C__BDistlC88">#REF!</definedName>
    <definedName name="C__BDistlC89">#REF!</definedName>
    <definedName name="C__BDistlC90">#REF!</definedName>
    <definedName name="C__BDistlC91">#REF!</definedName>
    <definedName name="C__BDistlC92">#REF!</definedName>
    <definedName name="C__BDistlC93">#REF!</definedName>
    <definedName name="C__BDistlC95">#REF!</definedName>
    <definedName name="C__BDistlC96">#REF!</definedName>
    <definedName name="C__BDistlC97">#REF!</definedName>
    <definedName name="C__BDistlC98">#REF!</definedName>
    <definedName name="C__BDistlC99">#REF!</definedName>
    <definedName name="C__BDistlD100">#REF!</definedName>
    <definedName name="C__BDistlD101">#REF!</definedName>
    <definedName name="C__BDistlD102">#REF!</definedName>
    <definedName name="C__BDistlD103">#REF!</definedName>
    <definedName name="C__BDistlD104">#REF!</definedName>
    <definedName name="C__BDistlD143">#REF!</definedName>
    <definedName name="C__BDistlD144">#REF!</definedName>
    <definedName name="C__BDistlD145">#REF!</definedName>
    <definedName name="C__BDistlD146">#REF!</definedName>
    <definedName name="C__BDistlD147">#REF!</definedName>
    <definedName name="C__BDistlD148">#REF!</definedName>
    <definedName name="C__BDistlD62">#REF!</definedName>
    <definedName name="C__BDistlD63">#REF!</definedName>
    <definedName name="C__BDistlD64">#REF!</definedName>
    <definedName name="C__BDistlD65">#REF!</definedName>
    <definedName name="C__BDistlD66">#REF!</definedName>
    <definedName name="C__BDistlD67">#REF!</definedName>
    <definedName name="C__BDistlD68">#REF!</definedName>
    <definedName name="C__BDistlD69">#REF!</definedName>
    <definedName name="C__BDistlD70">#REF!</definedName>
    <definedName name="C__BDistlD71">[100]SALARY!$C$83</definedName>
    <definedName name="C__BDistlD72">#REF!</definedName>
    <definedName name="C__BDistlD73">[100]SALARY!$C$84</definedName>
    <definedName name="C__BDistlD74">#REF!</definedName>
    <definedName name="C__BDistlD75">#REF!</definedName>
    <definedName name="C__BDistlD76">#REF!</definedName>
    <definedName name="C__BDistlD77">#REF!</definedName>
    <definedName name="C__BDistlD78">#REF!</definedName>
    <definedName name="C__BDistlD79">#REF!</definedName>
    <definedName name="C__BDistlD80">#REF!</definedName>
    <definedName name="C__BDistlD81">#REF!</definedName>
    <definedName name="C__BDistlD82">#REF!</definedName>
    <definedName name="C__BDistlD83">#REF!</definedName>
    <definedName name="C__BDistlD84">#REF!</definedName>
    <definedName name="C__BDistlD85">#REF!</definedName>
    <definedName name="C__BDistlD86">#REF!</definedName>
    <definedName name="C__BDistlD87">#REF!</definedName>
    <definedName name="C__BDistlD88">#REF!</definedName>
    <definedName name="C__BDistlD89">#REF!</definedName>
    <definedName name="C__BDistlD90">#REF!</definedName>
    <definedName name="C__BDistlD91">#REF!</definedName>
    <definedName name="C__BDistlD92">#REF!</definedName>
    <definedName name="C__BDistlD93">#REF!</definedName>
    <definedName name="C__BDistlD95">#REF!</definedName>
    <definedName name="C__BDistlD96">#REF!</definedName>
    <definedName name="C__BDistlD97">#REF!</definedName>
    <definedName name="C__BDistlD98">#REF!</definedName>
    <definedName name="C__BDistlD99">#REF!</definedName>
    <definedName name="C__BDistlE100">#REF!</definedName>
    <definedName name="C__BDistlE101">#REF!</definedName>
    <definedName name="C__BDistlE102">#REF!</definedName>
    <definedName name="C__BDistlE103">#REF!</definedName>
    <definedName name="C__BDistlE104">#REF!</definedName>
    <definedName name="C__BDistlE143">#REF!</definedName>
    <definedName name="C__BDistlE143__F64">#REF!</definedName>
    <definedName name="C__BDistlE144">#REF!</definedName>
    <definedName name="C__BDistlE144__F65">#REF!</definedName>
    <definedName name="C__BDistlE145">#REF!</definedName>
    <definedName name="C__BDistlE145__F66">#REF!</definedName>
    <definedName name="C__BDistlE146">#REF!</definedName>
    <definedName name="C__BDistlE146__F67">#REF!</definedName>
    <definedName name="C__BDistlE147">#REF!</definedName>
    <definedName name="C__BDistlE147__F68">#REF!</definedName>
    <definedName name="C__BDistlE148">#REF!</definedName>
    <definedName name="C__BDistlE148__F69">#REF!</definedName>
    <definedName name="C__BDistlE62">#REF!</definedName>
    <definedName name="C__BDistlE63">#REF!</definedName>
    <definedName name="C__BDistlE64">#REF!</definedName>
    <definedName name="C__BDistlE65">#REF!</definedName>
    <definedName name="C__BDistlE66">#REF!</definedName>
    <definedName name="C__BDistlE67">#REF!</definedName>
    <definedName name="C__BDistlE68">#REF!</definedName>
    <definedName name="C__BDistlE69">#REF!</definedName>
    <definedName name="C__BDistlE70">#REF!</definedName>
    <definedName name="C__BDistlE71">#REF!</definedName>
    <definedName name="C__BDistlE72">#REF!</definedName>
    <definedName name="C__BDistlE73">#REF!</definedName>
    <definedName name="C__BDistlE74">#REF!</definedName>
    <definedName name="C__BDistlE75">#REF!</definedName>
    <definedName name="C__BDistlE76">#REF!</definedName>
    <definedName name="C__BDistlE77">#REF!</definedName>
    <definedName name="C__BDistlE78">#REF!</definedName>
    <definedName name="C__BDistlE79">#REF!</definedName>
    <definedName name="C__BDistlE80">#REF!</definedName>
    <definedName name="C__BDistlE81">#REF!</definedName>
    <definedName name="C__BDistlE82">#REF!</definedName>
    <definedName name="C__BDistlE83">#REF!</definedName>
    <definedName name="C__BDistlE84">#REF!</definedName>
    <definedName name="C__BDistlE85">#REF!</definedName>
    <definedName name="C__BDistlE86">#REF!</definedName>
    <definedName name="C__BDistlE87">#REF!</definedName>
    <definedName name="C__BDistlE88">#REF!</definedName>
    <definedName name="C__BDistlE89">#REF!</definedName>
    <definedName name="C__BDistlE90">#REF!</definedName>
    <definedName name="C__BDistlE91">#REF!</definedName>
    <definedName name="C__BDistlE92">#REF!</definedName>
    <definedName name="C__BDistlE93">#REF!</definedName>
    <definedName name="C__BDistlE95">#REF!</definedName>
    <definedName name="C__BDistlE96">#REF!</definedName>
    <definedName name="C__BDistlE97">#REF!</definedName>
    <definedName name="C__BDistlE98">#REF!</definedName>
    <definedName name="C__BDistlE99">#REF!</definedName>
    <definedName name="C__BDistlF100">#REF!</definedName>
    <definedName name="C__BDistlF101">#REF!</definedName>
    <definedName name="C__BDistlF102">#REF!</definedName>
    <definedName name="C__BDistlF103">#REF!</definedName>
    <definedName name="C__BDistlF104">#REF!</definedName>
    <definedName name="C__BDistlF62">#REF!</definedName>
    <definedName name="C__BDistlF63">#REF!</definedName>
    <definedName name="C__BDistlF64">#REF!</definedName>
    <definedName name="C__BDistlF65">#REF!</definedName>
    <definedName name="C__BDistlF66">#REF!</definedName>
    <definedName name="C__BDistlF67">#REF!</definedName>
    <definedName name="C__BDistlF68">#REF!</definedName>
    <definedName name="C__BDistlF69">#REF!</definedName>
    <definedName name="C__BDistlF70">#REF!</definedName>
    <definedName name="C__BDistlF71">#REF!</definedName>
    <definedName name="C__BDistlF72">#REF!</definedName>
    <definedName name="C__BDistlF73">#REF!</definedName>
    <definedName name="C__BDistlF74">#REF!</definedName>
    <definedName name="C__BDistlF75">#REF!</definedName>
    <definedName name="C__BDistlF76">#REF!</definedName>
    <definedName name="C__BDistlF77">#REF!</definedName>
    <definedName name="C__BDistlF78">#REF!</definedName>
    <definedName name="C__BDistlF79">#REF!</definedName>
    <definedName name="C__BDistlF80">#REF!</definedName>
    <definedName name="C__BDistlF81">#REF!</definedName>
    <definedName name="C__BDistlF82">#REF!</definedName>
    <definedName name="C__BDistlF83">#REF!</definedName>
    <definedName name="C__BDistlF84">#REF!</definedName>
    <definedName name="C__BDistlF85">#REF!</definedName>
    <definedName name="C__BDistlF86">#REF!</definedName>
    <definedName name="C__BDistlF87">#REF!</definedName>
    <definedName name="C__BDistlF88">#REF!</definedName>
    <definedName name="C__BDistlF89">#REF!</definedName>
    <definedName name="C__BDistlF90">#REF!</definedName>
    <definedName name="C__BDistlF91">#REF!</definedName>
    <definedName name="C__BDistlF92">#REF!</definedName>
    <definedName name="C__BDistlF93">#REF!</definedName>
    <definedName name="C__BDistlF95">#REF!</definedName>
    <definedName name="C__BDistlF96">#REF!</definedName>
    <definedName name="C__BDistlF97">#REF!</definedName>
    <definedName name="C__BDistlF98">#REF!</definedName>
    <definedName name="C__BDistlF99">#REF!</definedName>
    <definedName name="C__BDistlG100">#REF!</definedName>
    <definedName name="C__BDistlG101">#REF!</definedName>
    <definedName name="C__BDistlG102">#REF!</definedName>
    <definedName name="C__BDistlG103">#REF!</definedName>
    <definedName name="C__BDistlG104">#REF!</definedName>
    <definedName name="C__BDistlG143">#REF!</definedName>
    <definedName name="C__BDistlG144">#REF!</definedName>
    <definedName name="C__BDistlG145">#REF!</definedName>
    <definedName name="C__BDistlG146">#REF!</definedName>
    <definedName name="C__BDistlG147">#REF!</definedName>
    <definedName name="C__BDistlG148">#REF!</definedName>
    <definedName name="C__BDistlG87">[101]SALARY!$F$91</definedName>
    <definedName name="C__BDistlG88">[101]SALARY!$F$92</definedName>
    <definedName name="C__BDistlG89">[101]SALARY!$F$93</definedName>
    <definedName name="C__BDistlG90">[101]SALARY!$F$94</definedName>
    <definedName name="C__BDistlG91">[101]SALARY!$F$95</definedName>
    <definedName name="C__BDistlG92">[101]SALARY!$F$96</definedName>
    <definedName name="C__BDistlG93">#REF!</definedName>
    <definedName name="C__BDistlG94">#REF!</definedName>
    <definedName name="C__BDistlG95">#REF!</definedName>
    <definedName name="C__BDistlG96">#REF!</definedName>
    <definedName name="C__BDistlG97">#REF!</definedName>
    <definedName name="C__BDistlG98">#REF!</definedName>
    <definedName name="C__BDistlG99">#REF!</definedName>
    <definedName name="C__BDistlK64">[100]SALARY!$A$135</definedName>
    <definedName name="C__BDistlK65">[100]SALARY!$A$136</definedName>
    <definedName name="C__BDistlK66">[100]SALARY!$A$137</definedName>
    <definedName name="C__BDistoC45">[100]OVERHEADS!#REF!</definedName>
    <definedName name="C__BDistoC46">[100]OVERHEADS!#REF!</definedName>
    <definedName name="C__BDistoC47">[100]OVERHEADS!#REF!</definedName>
    <definedName name="C__BDistoC48">[100]OVERHEADS!#REF!</definedName>
    <definedName name="C__BDistoC49">[100]OVERHEADS!#REF!</definedName>
    <definedName name="C__BDistoC50">[100]OVERHEADS!#REF!</definedName>
    <definedName name="C__BDistoC51">[100]OVERHEADS!#REF!</definedName>
    <definedName name="C__BDistoC52">[100]OVERHEADS!#REF!</definedName>
    <definedName name="C__BDistoC53">[100]OVERHEADS!#REF!</definedName>
    <definedName name="C__BDistoC54">[100]OVERHEADS!#REF!</definedName>
    <definedName name="C__BDistoC55">[100]OVERHEADS!#REF!</definedName>
    <definedName name="C__BDistoC56">[100]OVERHEADS!#REF!</definedName>
    <definedName name="C__BDistoC57">[100]OVERHEADS!#REF!</definedName>
    <definedName name="C__BDistoC58">[100]OVERHEADS!#REF!</definedName>
    <definedName name="C__BDistoC59">[100]OVERHEADS!#REF!</definedName>
    <definedName name="C__BDistoC60">[100]OVERHEADS!#REF!</definedName>
    <definedName name="C__BDistoC61">[100]OVERHEADS!#REF!</definedName>
    <definedName name="C__BDistoC62">[100]OVERHEADS!#REF!</definedName>
    <definedName name="C__BDistoC63">[100]OVERHEADS!#REF!</definedName>
    <definedName name="C__BDistoC64">[100]OVERHEADS!#REF!</definedName>
    <definedName name="C__BDistoC65">[100]OVERHEADS!#REF!</definedName>
    <definedName name="C__BDistoC66">[100]OVERHEADS!#REF!</definedName>
    <definedName name="C__BDistoC67">[100]OVERHEADS!#REF!</definedName>
    <definedName name="C__BDistoD45">[100]OVERHEADS!#REF!</definedName>
    <definedName name="C__BDistoD46">[100]OVERHEADS!#REF!</definedName>
    <definedName name="C__BDistoD47">[100]OVERHEADS!#REF!</definedName>
    <definedName name="C__BDistoD48">[100]OVERHEADS!#REF!</definedName>
    <definedName name="C__BDistoD49">[100]OVERHEADS!#REF!</definedName>
    <definedName name="C__BDistoD50">[100]OVERHEADS!#REF!</definedName>
    <definedName name="C__BDistoD51">[100]OVERHEADS!#REF!</definedName>
    <definedName name="C__BDistoD52">[100]OVERHEADS!#REF!</definedName>
    <definedName name="C__BDistoD53">[100]OVERHEADS!#REF!</definedName>
    <definedName name="C__BDistoD54">[100]OVERHEADS!#REF!</definedName>
    <definedName name="C__BDistoD55">[100]OVERHEADS!#REF!</definedName>
    <definedName name="C__BDistoD56">[100]OVERHEADS!#REF!</definedName>
    <definedName name="C__BDistoD57">[100]OVERHEADS!#REF!</definedName>
    <definedName name="C__BDistoD58">[100]OVERHEADS!#REF!</definedName>
    <definedName name="C__BDistoD59">[100]OVERHEADS!#REF!</definedName>
    <definedName name="C__BDistoD60">[100]OVERHEADS!#REF!</definedName>
    <definedName name="C__BDistoD61">[100]OVERHEADS!#REF!</definedName>
    <definedName name="C__BDistoD62">[100]OVERHEADS!#REF!</definedName>
    <definedName name="C__BDistoD63">[100]OVERHEADS!#REF!</definedName>
    <definedName name="C__BDistoD64">[100]OVERHEADS!#REF!</definedName>
    <definedName name="C__BDistoD65">[100]OVERHEADS!#REF!</definedName>
    <definedName name="C__BDistoD66">[100]OVERHEADS!#REF!</definedName>
    <definedName name="C__BDistoD67">[100]OVERHEADS!#REF!</definedName>
    <definedName name="C__BDistoE45">[100]OVERHEADS!#REF!</definedName>
    <definedName name="C__BDistoE46">[100]OVERHEADS!#REF!</definedName>
    <definedName name="C__BDistoE47">[100]OVERHEADS!#REF!</definedName>
    <definedName name="C__BDistoE48">[100]OVERHEADS!#REF!</definedName>
    <definedName name="C__BDistoE49">[100]OVERHEADS!#REF!</definedName>
    <definedName name="C__BDistoE50">[100]OVERHEADS!#REF!</definedName>
    <definedName name="C__BDistoE51">[100]OVERHEADS!#REF!</definedName>
    <definedName name="C__BDistoE52">[100]OVERHEADS!#REF!</definedName>
    <definedName name="C__BDistoE53">[100]OVERHEADS!#REF!</definedName>
    <definedName name="C__BDistoE54">[100]OVERHEADS!#REF!</definedName>
    <definedName name="C__BDistoE55">[100]OVERHEADS!#REF!</definedName>
    <definedName name="C__BDistoE56">[100]OVERHEADS!#REF!</definedName>
    <definedName name="C__BDistoE57">[100]OVERHEADS!#REF!</definedName>
    <definedName name="C__BDistoE58">[100]OVERHEADS!#REF!</definedName>
    <definedName name="C__BDistoE59">[100]OVERHEADS!#REF!</definedName>
    <definedName name="C__BDistoE60">[100]OVERHEADS!#REF!</definedName>
    <definedName name="C__BDistoE61">[100]OVERHEADS!#REF!</definedName>
    <definedName name="C__BDistoE62">[100]OVERHEADS!#REF!</definedName>
    <definedName name="C__BDistoE63">[100]OVERHEADS!#REF!</definedName>
    <definedName name="C__BDistoE64">[100]OVERHEADS!#REF!</definedName>
    <definedName name="C__BDistoE65">#REF!</definedName>
    <definedName name="C__BDistoE66">#REF!</definedName>
    <definedName name="C__BDistoE67">#REF!</definedName>
    <definedName name="C__BDistoF45">#REF!</definedName>
    <definedName name="C__BDistoF46">#REF!</definedName>
    <definedName name="C__BDistoF47">#REF!</definedName>
    <definedName name="C__BDistoF48">#REF!</definedName>
    <definedName name="C__BDistoF49">#REF!</definedName>
    <definedName name="C__BDistoF50">#REF!</definedName>
    <definedName name="C__BDistoF51">#REF!</definedName>
    <definedName name="C__BDistoF52">#REF!</definedName>
    <definedName name="C__BDistoF53">#REF!</definedName>
    <definedName name="C__BDistoF54">#REF!</definedName>
    <definedName name="C__BDistoF55">#REF!</definedName>
    <definedName name="C__BDistoF56">#REF!</definedName>
    <definedName name="C__BDistoF57">#REF!</definedName>
    <definedName name="C__BDistoF58">#REF!</definedName>
    <definedName name="C__BDistoF59">#REF!</definedName>
    <definedName name="C__BDistoF60">#REF!</definedName>
    <definedName name="C__BDistoF61">#REF!</definedName>
    <definedName name="C__BDistoF62">#REF!</definedName>
    <definedName name="C__BDistoF63">#REF!</definedName>
    <definedName name="C__BDistoF64">#REF!</definedName>
    <definedName name="C__BDistoF65">#REF!</definedName>
    <definedName name="C__BDistoF66">#REF!</definedName>
    <definedName name="C__BDistoF67">#REF!</definedName>
    <definedName name="C__BDistoG45">#REF!</definedName>
    <definedName name="C__BDistoG46">#REF!</definedName>
    <definedName name="C__BDistoG47">#REF!</definedName>
    <definedName name="C__BDistoG48">#REF!</definedName>
    <definedName name="C__BDistoG49">#REF!</definedName>
    <definedName name="C__BDistoG50">#REF!</definedName>
    <definedName name="C__BDistoG51">#REF!</definedName>
    <definedName name="C__BDistoG52">#REF!</definedName>
    <definedName name="C__BDistoG53">#REF!</definedName>
    <definedName name="C__BDistoG54">#REF!</definedName>
    <definedName name="C__BDistoG55">#REF!</definedName>
    <definedName name="C__BDistoG56">#REF!</definedName>
    <definedName name="C__BDistoG57">#REF!</definedName>
    <definedName name="C__BDistoG58">#REF!</definedName>
    <definedName name="C__BDistoG59">#REF!</definedName>
    <definedName name="C__BDistoG60">#REF!</definedName>
    <definedName name="C__BDistoG61">#REF!</definedName>
    <definedName name="C__BDistoG62">#REF!</definedName>
    <definedName name="C__BDistoG63">#REF!</definedName>
    <definedName name="C__BDistoG64">#REF!</definedName>
    <definedName name="C__BDistoG65">#REF!</definedName>
    <definedName name="C__BDistoG66">#REF!</definedName>
    <definedName name="C__BDistoG67">#REF!</definedName>
    <definedName name="C__BDistoH45">#REF!</definedName>
    <definedName name="C__BDistoH46">#REF!</definedName>
    <definedName name="C__BDistoH47">#REF!</definedName>
    <definedName name="C__BDistoH48">#REF!</definedName>
    <definedName name="C__BDistoH49">#REF!</definedName>
    <definedName name="C__BDistoH50">#REF!</definedName>
    <definedName name="C__BDistoH51">#REF!</definedName>
    <definedName name="C__BDistoH52">#REF!</definedName>
    <definedName name="C__BDistoH53">#REF!</definedName>
    <definedName name="C__BDistoH54">#REF!</definedName>
    <definedName name="C__BDistoH55">#REF!</definedName>
    <definedName name="C__BDistoH56">#REF!</definedName>
    <definedName name="C__BDistoH57">#REF!</definedName>
    <definedName name="C__BDistoH58">#REF!</definedName>
    <definedName name="C__BDistoH59">#REF!</definedName>
    <definedName name="C__BDistoH60">#REF!</definedName>
    <definedName name="C__BDistoH61">#REF!</definedName>
    <definedName name="C__BDistoH62">#REF!</definedName>
    <definedName name="C__BDistoH63">#REF!</definedName>
    <definedName name="C__BDistoH64">#REF!</definedName>
    <definedName name="C__BDistoH65">#REF!</definedName>
    <definedName name="C__BDistoH66">#REF!</definedName>
    <definedName name="C__BDistoH67">#REF!</definedName>
    <definedName name="C__BEXP1G13">'[100]EXP-1'!$B$12</definedName>
    <definedName name="C__BEXP1G16">'[100]EXP-1'!$B$13</definedName>
    <definedName name="C__BEXP1G17">'[100]EXP-1'!$B$14</definedName>
    <definedName name="C__BEXP1I13">'[100]EXP-1'!$D$12</definedName>
    <definedName name="C__BEXP1I16">'[100]EXP-1'!$D$13</definedName>
    <definedName name="C__BEXP1I17">'[100]EXP-1'!$D$14</definedName>
    <definedName name="C__BEXP1I20">'[100]EXP-1'!#REF!</definedName>
    <definedName name="C__BEXP1I22">'[100]EXP-1'!$D$17</definedName>
    <definedName name="C__BEXP1I24">'[100]EXP-1'!$D$18</definedName>
    <definedName name="C__BEXPORTAF11">#REF!</definedName>
    <definedName name="C__BEXPORTAF12">#REF!</definedName>
    <definedName name="C__BEXPORTAF13">#REF!</definedName>
    <definedName name="C__BEXPORTAF14">#REF!</definedName>
    <definedName name="C__BEXPORTAF15">#REF!</definedName>
    <definedName name="C__BEXPORTAF16">#REF!</definedName>
    <definedName name="C__BEXPORTAF17">#REF!</definedName>
    <definedName name="C__BEXPORTAF18">#REF!</definedName>
    <definedName name="C__BEXPORTAF19">#REF!</definedName>
    <definedName name="C__BEXPORTAF20">#REF!</definedName>
    <definedName name="C__BEXPORTAF21">#REF!</definedName>
    <definedName name="C__BEXPORTAF22">#REF!</definedName>
    <definedName name="C__BEXPORTAF26">#REF!</definedName>
    <definedName name="C__BEXPORTAF27">#REF!</definedName>
    <definedName name="C__BEXPORTAF28">#REF!</definedName>
    <definedName name="C__BEXPORTAF32">#REF!</definedName>
    <definedName name="C__BEXPORTAF36">#REF!</definedName>
    <definedName name="C__BEXPORTAF38">#REF!</definedName>
    <definedName name="C__BMolinProcess">#REF!</definedName>
    <definedName name="C__BMolMarket">#REF!</definedName>
    <definedName name="C__BMolTotal">#REF!</definedName>
    <definedName name="C__BMolTRS">#REF!</definedName>
    <definedName name="C__BPROCESSK29">#REF!</definedName>
    <definedName name="C__BPROCESSK30">#REF!</definedName>
    <definedName name="C__BPROCESSK31">#REF!</definedName>
    <definedName name="C__BPROCESSK32">#REF!</definedName>
    <definedName name="C__BPROCESSK33">#REF!</definedName>
    <definedName name="C__BPROCESSK34">#REF!</definedName>
    <definedName name="C__BPROCESSK35">#REF!</definedName>
    <definedName name="C__BPROCESSK36">#REF!</definedName>
    <definedName name="C__BPROCESSK37">#REF!</definedName>
    <definedName name="C__BPROCESSK38">#REF!</definedName>
    <definedName name="C__BPROCESSL29">#REF!</definedName>
    <definedName name="C__BPROCESSL30">#REF!</definedName>
    <definedName name="C__BPROCESSL31">#REF!</definedName>
    <definedName name="C__BPROCESSL32">#REF!</definedName>
    <definedName name="C__BPROCESSL33">#REF!</definedName>
    <definedName name="C__BPROCESSL34">#REF!</definedName>
    <definedName name="C__BPROCESSL35">#REF!</definedName>
    <definedName name="C__BPROCESSL36">#REF!</definedName>
    <definedName name="C__BPROCESSL37">#REF!</definedName>
    <definedName name="C__BPROCESSL38">#REF!</definedName>
    <definedName name="C__BPROCESSM29">#REF!</definedName>
    <definedName name="C__BPROCESSM30">#REF!</definedName>
    <definedName name="C__BPROCESSM31">#REF!</definedName>
    <definedName name="C__BPROCESSM32">#REF!</definedName>
    <definedName name="C__BPROCESSM33">#REF!</definedName>
    <definedName name="C__BPROCESSM34">#REF!</definedName>
    <definedName name="C__BPROCESSM35">#REF!</definedName>
    <definedName name="C__BPROCESSM36">#REF!</definedName>
    <definedName name="C__BPROCESSM37">#REF!</definedName>
    <definedName name="C__BPROCESSM38">#REF!</definedName>
    <definedName name="C__BProE24">[101]ProSum!$D$36</definedName>
    <definedName name="C__BProE25">[101]ProSum!$D$39</definedName>
    <definedName name="C__BProE26">[101]ProSum!#REF!</definedName>
    <definedName name="C__BProE27">[101]ProSum!$D$40</definedName>
    <definedName name="C__BProE28">[101]ProSum!#REF!</definedName>
    <definedName name="C__BProG11">[101]ProSum!$G$9</definedName>
    <definedName name="C__BProG12">[101]ProSum!$G$11</definedName>
    <definedName name="C__BProG13">[101]ProSum!$G$13</definedName>
    <definedName name="C__BProG15">[101]ProSum!$G$16</definedName>
    <definedName name="C__BProG16">[101]ProSum!$G$43</definedName>
    <definedName name="C__BProG17">[101]ProSum!$G$19</definedName>
    <definedName name="C__BProG18">[101]ProSum!#REF!</definedName>
    <definedName name="C__BProG19">[101]ProSum!$D$32</definedName>
    <definedName name="C__BPROG27">[101]ProSum!$D$30</definedName>
    <definedName name="C__BProG32">[101]ProSum!$G$25</definedName>
    <definedName name="C__BProG40">[101]ProSum!#REF!</definedName>
    <definedName name="C__BProK11">[101]ProSum!$J$9</definedName>
    <definedName name="C__BProK12">[101]ProSum!$J$11</definedName>
    <definedName name="C__BProK13">[101]ProSum!$J$13</definedName>
    <definedName name="C__BProK15">[101]ProSum!$J$16</definedName>
    <definedName name="C__BProK16">[101]ProSum!$J$43</definedName>
    <definedName name="C__BProK17">[101]ProSum!$J$19</definedName>
    <definedName name="C__BProK18">[101]ProSum!$J$23</definedName>
    <definedName name="C__BProK32">[101]ProSum!$J$25</definedName>
    <definedName name="C__BQtyH10">[101]QtyData!$F$11</definedName>
    <definedName name="C__BQtyH11">[101]QtyData!$F$12</definedName>
    <definedName name="C__BQtyH14">[101]QtyData!$F$15</definedName>
    <definedName name="C__BQtyH15">[101]QtyData!$F$16</definedName>
    <definedName name="C__BQtyH18">[101]QtyData!$F$20</definedName>
    <definedName name="C__BQtyH19">[101]QtyData!$F$19</definedName>
    <definedName name="C__BQtyH21">[101]QtyData!$F$22</definedName>
    <definedName name="C__BQtyH22">[101]QtyData!$F$25</definedName>
    <definedName name="C__BQtyH24">[101]QtyData!#REF!</definedName>
    <definedName name="C__BQtyH25">[101]QtyData!#REF!</definedName>
    <definedName name="C__BQtyH28">[101]QtyData!$F$28</definedName>
    <definedName name="C__BQtyH32">[101]QtyData!$F$23</definedName>
    <definedName name="C__BqtyH33">[101]QtyData!$F$30</definedName>
    <definedName name="C__BQtyL10">[101]QtyData!$I$11</definedName>
    <definedName name="C__BQtyL18">[101]QtyData!$I$19</definedName>
    <definedName name="C__BQtyL21">[101]QtyData!$I$24</definedName>
    <definedName name="C__BQtyL24">[101]QtyData!#REF!</definedName>
    <definedName name="C__BQtyL25">[101]QtyData!#REF!</definedName>
    <definedName name="C__BQtyL28">[101]QtyData!$I$28</definedName>
    <definedName name="C__BQtyL33">[101]QtyData!$I$30</definedName>
    <definedName name="C__BSTTAL">#REF!</definedName>
    <definedName name="C__BVCJS">#REF!</definedName>
    <definedName name="C__BVIMFL">#REF!</definedName>
    <definedName name="C__BVIMFLCIVIL">#REF!</definedName>
    <definedName name="C__BVIMFLCL">#REF!</definedName>
    <definedName name="C__BVIMFLDEFENCE">#REF!</definedName>
    <definedName name="C__BVMolMarket">#REF!</definedName>
    <definedName name="C__BVRecPosnCS">#REF!</definedName>
    <definedName name="C__BVRecPosnENA">#REF!</definedName>
    <definedName name="C__BVRecPosnRS">#REF!</definedName>
    <definedName name="C__BVSTTAL">#REF!</definedName>
    <definedName name="C__BVVCS">#REF!</definedName>
    <definedName name="C__BVVENA">#REF!</definedName>
    <definedName name="C__BVVRS">#REF!</definedName>
    <definedName name="c_asset">#REF!</definedName>
    <definedName name="C_B_ContessaRum_glass_Sales_IMFL">#REF!</definedName>
    <definedName name="C_B_ContessaRum_PetSales_IMFL">#REF!</definedName>
    <definedName name="C_B_Delhi_Sales_IMFL">#REF!</definedName>
    <definedName name="C_B_Inside_up_Sales_IMFL">#REF!</definedName>
    <definedName name="C_B_OutSideup_Sales_IMFL">#REF!</definedName>
    <definedName name="C_BEXPORTAF26">#REF!</definedName>
    <definedName name="C_BV_Delhi_Sales_IMFL">#REF!</definedName>
    <definedName name="C_BV_Inside_up_Sales_IMFL">#REF!</definedName>
    <definedName name="C_BV_OutSideup_Sales_IMFL">#REF!</definedName>
    <definedName name="C_BVContessaRum_glass_Sales_IMFL">#REF!</definedName>
    <definedName name="C_BVContessaRum_PetSales_IMFL">#REF!</definedName>
    <definedName name="c_oper">#REF!</definedName>
    <definedName name="C0_BDÿstlF62">#REF!</definedName>
    <definedName name="c0ntMÿGBPW">#REF!</definedName>
    <definedName name="CA">#REF!</definedName>
    <definedName name="CABEP">[1]data!#REF!</definedName>
    <definedName name="CAL">#REF!</definedName>
    <definedName name="CANE_JUICE_RAB__ARJU">[97]VISIPAK!#REF!</definedName>
    <definedName name="CANE_JUICE_RAB__B.D.">[97]VISIPAK!#REF!</definedName>
    <definedName name="CANEAL020102">#REF!</definedName>
    <definedName name="CAP_VS_SALES">#REF!</definedName>
    <definedName name="CAPITAL">#REF!</definedName>
    <definedName name="Car">#REF!</definedName>
    <definedName name="cas">[102]CashFlow!$A$1:$B$46</definedName>
    <definedName name="Case">12</definedName>
    <definedName name="casf">#REF!</definedName>
    <definedName name="cash">#REF!</definedName>
    <definedName name="cash_flow">#REF!</definedName>
    <definedName name="CASH_LOAN_ADV_SCH">#REF!</definedName>
    <definedName name="cashb">#REF!</definedName>
    <definedName name="cashflow">#REF!</definedName>
    <definedName name="CAUSE_X_PROCESS">#REF!</definedName>
    <definedName name="CB">#REF!</definedName>
    <definedName name="CBEP">[1]data!#REF!</definedName>
    <definedName name="CC">'[103]Customize Your Purchase Order'!$H$23:$H$26</definedName>
    <definedName name="cccc">'[104]FA Details'!$C$11:$C$19</definedName>
    <definedName name="CCCHHAllEquipment">#REF!</definedName>
    <definedName name="CCT">#REF!</definedName>
    <definedName name="CD">#REF!</definedName>
    <definedName name="cdate">#REF!</definedName>
    <definedName name="CDW">#REF!</definedName>
    <definedName name="CDWBottlingwagespercaseisupnips">#REF!</definedName>
    <definedName name="CDWBottlingwagespercaseisuppints">#REF!</definedName>
    <definedName name="CDWBottlingwagespercaseisupqts">#REF!</definedName>
    <definedName name="CDWBottlingwagespercaseosupnips">#REF!</definedName>
    <definedName name="CDWBottlingwagespercaseosuppints">#REF!</definedName>
    <definedName name="CDWBottlingwagespercaseosupqts">#REF!</definedName>
    <definedName name="CE">#N/A</definedName>
    <definedName name="celltips_area">#REF!</definedName>
    <definedName name="CentralExciseMolasses">#REF!</definedName>
    <definedName name="cesacdcsa" hidden="1">{#N/A,#N/A,FALSE,"Consolidated (2)"}</definedName>
    <definedName name="cf">#REF!</definedName>
    <definedName name="CFLOWS">[1]data!#REF!</definedName>
    <definedName name="CFS">#REF!</definedName>
    <definedName name="CFS_CY">#REF!</definedName>
    <definedName name="CFS_CYS">#REF!</definedName>
    <definedName name="cfsdfdsfs">#REF!</definedName>
    <definedName name="CG">#REF!</definedName>
    <definedName name="CGWBottlingwagespercaseisupnips">#REF!</definedName>
    <definedName name="CGWBottlingwagespercaseisuppints">#REF!</definedName>
    <definedName name="CGWBottlingwagespercaseisupqts">#REF!</definedName>
    <definedName name="CGWBottlingwagespercaseosupnips">#REF!</definedName>
    <definedName name="CGWBottlingwagespercaseosuppints">#REF!</definedName>
    <definedName name="CGWBottlingwagespercaseosupqts">#REF!</definedName>
    <definedName name="chai">#REF!</definedName>
    <definedName name="chai1">#REF!</definedName>
    <definedName name="chaitra">#REF!</definedName>
    <definedName name="chamrel">#REF!</definedName>
    <definedName name="Change">'[105]Balance Sheet'!#REF!</definedName>
    <definedName name="Change_in_Equity">#REF!</definedName>
    <definedName name="Charnley_percentage">#REF!</definedName>
    <definedName name="CHARTOFACCOUNTSID1">[38]CRITERIA1!$B$3</definedName>
    <definedName name="check">#REF!</definedName>
    <definedName name="check1">#REF!</definedName>
    <definedName name="CHEMAB100003">#REF!</definedName>
    <definedName name="CHEMAB100005">#REF!</definedName>
    <definedName name="CHEMAL100003">#REF!</definedName>
    <definedName name="CHEMAL100004">#REF!</definedName>
    <definedName name="CHEMAL100005">#REF!</definedName>
    <definedName name="CHEMAL100007">#REF!</definedName>
    <definedName name="CHEMAL100010">#REF!</definedName>
    <definedName name="CHEMAL100300">#REF!</definedName>
    <definedName name="CHEMAL100400">#REF!</definedName>
    <definedName name="CHEMAL100500">#REF!</definedName>
    <definedName name="CHEMAL100600">#REF!</definedName>
    <definedName name="CHEMAL100800">#REF!</definedName>
    <definedName name="CHEMAL101500">#REF!</definedName>
    <definedName name="CHEMAL102100">#REF!</definedName>
    <definedName name="CHEMAL102300">#REF!</definedName>
    <definedName name="CHEMAL103300">#REF!</definedName>
    <definedName name="CHEMAL104000">#REF!</definedName>
    <definedName name="CHEMAL104700">#REF!</definedName>
    <definedName name="CHEMAL105300">#REF!</definedName>
    <definedName name="CHEMAL105900">#REF!</definedName>
    <definedName name="CHEMAL106200">#REF!</definedName>
    <definedName name="CHEMAL106300">#REF!</definedName>
    <definedName name="CHEMAL106800">#REF!</definedName>
    <definedName name="CHEMAL107000">#REF!</definedName>
    <definedName name="CHEMAL107400">#REF!</definedName>
    <definedName name="CHEMAL107500">#REF!</definedName>
    <definedName name="CHEMAL108500">#REF!</definedName>
    <definedName name="CHEMAL109300">#REF!</definedName>
    <definedName name="CHEMAL109600">#REF!</definedName>
    <definedName name="CHEMAL109700">#REF!</definedName>
    <definedName name="CHEMAT100500">#REF!</definedName>
    <definedName name="CHEMAT100600">#REF!</definedName>
    <definedName name="CHEMAT100800">#REF!</definedName>
    <definedName name="CHEMBQ109700">#REF!</definedName>
    <definedName name="CHEMBR100800">#REF!</definedName>
    <definedName name="CHEMBU100003">#REF!</definedName>
    <definedName name="CHEMBU100005">#REF!</definedName>
    <definedName name="CHEMBU100400">#REF!</definedName>
    <definedName name="CHEMBU100800">#REF!</definedName>
    <definedName name="CHEMBU101400">#REF!</definedName>
    <definedName name="CHEMBU101800">#REF!</definedName>
    <definedName name="CHEMBU101900">#REF!</definedName>
    <definedName name="CHEMBU102700">#REF!</definedName>
    <definedName name="CHEMBU103400">#REF!</definedName>
    <definedName name="CHEMBU104000">#REF!</definedName>
    <definedName name="CHEMBU109300">#REF!</definedName>
    <definedName name="CHEMBU109500">#REF!</definedName>
    <definedName name="CHEMCL100700">#REF!</definedName>
    <definedName name="CHEMCO100500">#REF!</definedName>
    <definedName name="CHEMCO100600">#REF!</definedName>
    <definedName name="CHEMCO100700">#REF!</definedName>
    <definedName name="CHEMCO100800">#REF!</definedName>
    <definedName name="CHEMCO101500">#REF!</definedName>
    <definedName name="CHEMCO104200">#REF!</definedName>
    <definedName name="CHEMCS100500">#REF!</definedName>
    <definedName name="CHEMCS100600">#REF!</definedName>
    <definedName name="CHEMCS100800">#REF!</definedName>
    <definedName name="CHEMCS104200">#REF!</definedName>
    <definedName name="CHEMCS106900">#REF!</definedName>
    <definedName name="CHEMDC100700">#REF!</definedName>
    <definedName name="CHEMDF100700">#REF!</definedName>
    <definedName name="CHEMEN101800">#REF!</definedName>
    <definedName name="CHEMEN103200">#REF!</definedName>
    <definedName name="CHEMEN107200">#REF!</definedName>
    <definedName name="CHEMEN107800">#REF!</definedName>
    <definedName name="CHEMEN108500">#REF!</definedName>
    <definedName name="CHEMLA100003">#REF!</definedName>
    <definedName name="CHEMLA100004">#REF!</definedName>
    <definedName name="CHEMLA100005">#REF!</definedName>
    <definedName name="CHEMLA100010">#REF!</definedName>
    <definedName name="CHEMLA100300">#REF!</definedName>
    <definedName name="CHEMLA100400">#REF!</definedName>
    <definedName name="CHEMLA100500">#REF!</definedName>
    <definedName name="CHEMLA101000">#REF!</definedName>
    <definedName name="CHEMLA101500">#REF!</definedName>
    <definedName name="CHEMLA101900">#REF!</definedName>
    <definedName name="CHEMLA102000">#REF!</definedName>
    <definedName name="CHEMLA102100">#REF!</definedName>
    <definedName name="CHEMLA102200">#REF!</definedName>
    <definedName name="CHEMLA102300">#REF!</definedName>
    <definedName name="CHEMLA102500">#REF!</definedName>
    <definedName name="CHEMLA102600">#REF!</definedName>
    <definedName name="CHEMLA103200">#REF!</definedName>
    <definedName name="CHEMLA103300">#REF!</definedName>
    <definedName name="CHEMLA104000">#REF!</definedName>
    <definedName name="CHEMLA104200">#REF!</definedName>
    <definedName name="CHEMLA104700">#REF!</definedName>
    <definedName name="CHEMLA105900">#REF!</definedName>
    <definedName name="CHEMLA106900">#REF!</definedName>
    <definedName name="CHEMLA107000">#REF!</definedName>
    <definedName name="CHEMLA107400">#REF!</definedName>
    <definedName name="CHEMLA107500">#REF!</definedName>
    <definedName name="CHEMLA108000">#REF!</definedName>
    <definedName name="CHEMLA108100">#REF!</definedName>
    <definedName name="CHEMLA108200">#REF!</definedName>
    <definedName name="CHEMLA108500">#REF!</definedName>
    <definedName name="CHEMLA108700">#REF!</definedName>
    <definedName name="CHEMLA109500">#REF!</definedName>
    <definedName name="CHEMLA109600">#REF!</definedName>
    <definedName name="CHEMRM107100">#REF!</definedName>
    <definedName name="CHEMRM109700">#REF!</definedName>
    <definedName name="CHEMTC109700">#REF!</definedName>
    <definedName name="Cheque">[52]lily!#REF!</definedName>
    <definedName name="chf">#REF!</definedName>
    <definedName name="CHKLEVEL">#REF!</definedName>
    <definedName name="chl_candy">#REF!</definedName>
    <definedName name="chl_gum">#REF!</definedName>
    <definedName name="Cht">#REF!</definedName>
    <definedName name="CHTR">#REF!</definedName>
    <definedName name="CIE_CY">#REF!</definedName>
    <definedName name="City">#REF!</definedName>
    <definedName name="Civ1_NetContributionCivil">#REF!</definedName>
    <definedName name="Civ2_MarginalCostCivilPerCase">#REF!</definedName>
    <definedName name="Civ3_SpiritCostPerCase8PMPints">'[100]S.TALLY-IMFL'!$I$41</definedName>
    <definedName name="Civ3_SpiritCostPerCase8PMQts">'[29]S.TALLY-IMFL'!$I$36</definedName>
    <definedName name="Civ3_SpiritCostPerCaseCBQts">[53]Civ3!$E$47</definedName>
    <definedName name="Civ3_SpiritCostPerCaseCDWQts">'[100]S.TALLY-IMFL'!$E$44</definedName>
    <definedName name="Civ3_SpiritCostPerCaseCGQts">[100]Civ4!$E$46</definedName>
    <definedName name="Civ3_SpiritCostPerCaseCPWQts">[100]Civ4!$E$43</definedName>
    <definedName name="Civ3_SpiritCostPerCaseCRQts">'[29]S.TALLY-IMFL'!$E$36</definedName>
    <definedName name="Civ3_SpiritCostPerCaseCSRNips">[100]Civ4!$G$41</definedName>
    <definedName name="Civ3_SpiritCostPerCaseCSRPints">[100]Civ4!$F$41</definedName>
    <definedName name="Civ3_SpiritCostPerCaseCSRQts">[100]Civ4!$E$41</definedName>
    <definedName name="Civ3_SpiritCostPerCaseOthersQts">'[29]S.TALLY-IMFL'!$AO$36</definedName>
    <definedName name="Civ3_SpiritCostPerCaseWYRQts">'[29]S.TALLY-IMFL'!$BM$36</definedName>
    <definedName name="Civ4_BottlesCostPerCase8PMNips">'[93]PACK MAT IMFL'!#REF!</definedName>
    <definedName name="Civ4_BottlesCostPerCase8PMPints">'[93]PACK MAT IMFL'!#REF!</definedName>
    <definedName name="Civ4_BottlesCostPerCase8PMQts">'[29]PACK.MAT-I'!$K$13</definedName>
    <definedName name="Civ4_BottlesCostPerCaseCBQts">[53]Civ4!$S$62</definedName>
    <definedName name="Civ4_BottlesCostPerCaseCDWNips">'[29]PACK.MAT-I'!$K$75</definedName>
    <definedName name="Civ4_BottlesCostPerCaseCDWPints">'[29]PACK.MAT-I'!$K$57</definedName>
    <definedName name="Civ4_BottlesCostPerCaseCDWQTS">'[29]PACK.MAT-I'!$K$36</definedName>
    <definedName name="Civ4_BottlesCostPerCaseCGQts">[100]PACK.MAT!$P$74</definedName>
    <definedName name="Civ4_BottlesCostPerCaseCRNips">'[96]PACK.MAT-I'!#REF!</definedName>
    <definedName name="Civ4_BottlesCostPerCaseCRPints">'[93]PACK MAT IMFL'!#REF!</definedName>
    <definedName name="Civ4_BottlesCostPerCaseCSNips">[100]PACK.MAT!#REF!</definedName>
    <definedName name="Civ4_BottlesCostPerCaseCSRNips">[100]PACK.MAT!$P$65</definedName>
    <definedName name="Civ4_BottlesCostPerCaseCSRQts">[100]PACK.MAT!$P$24</definedName>
    <definedName name="Civ4_BottlesCostPerCaseGGNips">'[29]PACK.MAT-I'!$K$91</definedName>
    <definedName name="Civ4_BottlesCostPerCaseGGPints">'[29]PACK.MAT-I'!$K$66</definedName>
    <definedName name="Civ4_BottlesCostPerCaseGGQts">'[29]PACK.MAT-I'!$K$48</definedName>
    <definedName name="Civ4_BottlesCostPerCaseWYRQts">'[93]PACK MAT IMFL'!#REF!</definedName>
    <definedName name="Civ4_C.C.CostPerCase8PMNips">'[93]PACK MAT IMFL'!#REF!</definedName>
    <definedName name="Civ4_C.C.CostPerCase8PMPints">[53]Civ4!$S$288</definedName>
    <definedName name="Civ4_C.C.CostPerCase8PMQts">'[93]PACK MAT IMFL'!#REF!</definedName>
    <definedName name="Civ4_C.C.CostPerCaseCDWQts">'[96]PACK.MAT-I'!#REF!</definedName>
    <definedName name="Civ4_C.C.CostPerCaseCPWQts">[100]PACK.MAT!$P$213</definedName>
    <definedName name="Civ4_C.C.CostPerCaseCSQts">[100]PACK.MAT!$P$59</definedName>
    <definedName name="Civ4_C.C.CostPerCaseCSRNips">[100]PACK.MAT!$P$241</definedName>
    <definedName name="Civ4_C.C.CostPerCaseCSRPints">[100]PACK.MAT!$P$226</definedName>
    <definedName name="Civ4_C.C.CostPerCaseCSRQts">[100]PACK.MAT!$P$56</definedName>
    <definedName name="Civ4_C.C.CostPerCaseOthersNips">'[93]PACK MAT IMFL'!#REF!</definedName>
    <definedName name="Civ4_C.C.CostPerCaseOthersPints">'[93]PACK MAT IMFL'!#REF!</definedName>
    <definedName name="Civ4_C.C.CostPerCaseOthersQts">[100]PACK.MAT!#REF!</definedName>
    <definedName name="Civ4_LabelsCostPerCase8PMPints">[100]PACK.MAT!$P$17</definedName>
    <definedName name="Civ4_LabelsCostPerCase8PMQts">[100]PACK.MAT!$P$16</definedName>
    <definedName name="Civ4_LabelsCostPerCaseCDWNips">[100]LABELS!$O$205</definedName>
    <definedName name="Civ4_LabelsCostPerCaseCDWPints">'[106]PACK MAT-II'!$J$37</definedName>
    <definedName name="Civ4_LabelsCostPerCaseCDWQts">[100]PACK.MAT!#REF!</definedName>
    <definedName name="Civ4_LabelsCostPerCaseCGNips">'[96]PACK MAT-II'!#REF!</definedName>
    <definedName name="Civ4_LabelsCostPerCaseCGPints">'[96]PACK MAT-II'!#REF!</definedName>
    <definedName name="Civ4_LabelsCostPerCaseCGQts">'[96]PACK MAT-II'!#REF!</definedName>
    <definedName name="Civ4_LabelsCostPerCaseCPWQts">[100]PACK.MAT!$P$103</definedName>
    <definedName name="Civ4_LabelsCostPerCaseCRWSQts">[100]LABELS!$O$218</definedName>
    <definedName name="Civ4_LabelsCostPerCaseCSRNips">[100]PACK.MAT!$P$101</definedName>
    <definedName name="Civ4_LabelsCostPerCaseCSRPints">[100]PACK.MAT!$P$100</definedName>
    <definedName name="Civ4_LabelsCostPerCaseCSRQts">[100]PACK.MAT!$P$99</definedName>
    <definedName name="Civ4_LabelsCostPerCaseLSRNips">[100]PACK.MAT!#REF!</definedName>
    <definedName name="Civ4_LabelsCostPerCaseLSRPints">[100]PACK.MAT!#REF!</definedName>
    <definedName name="Civ4_LabelsCostPerCaseLSRQts">[100]PACK.MAT!#REF!</definedName>
    <definedName name="Civ4_LabelsCostPerCaseOAWPints">'[96]PACK MAT-II'!#REF!</definedName>
    <definedName name="Civ4_LabelsCostPerCaseOAWQts">'[96]PACK MAT-II'!#REF!</definedName>
    <definedName name="Civ4_LabelsCostPerCaseWYRNips">'[96]PACK MAT-II'!#REF!</definedName>
    <definedName name="Civ4_LabelsCostPerCaseWYRPints">'[96]PACK MAT-II'!#REF!</definedName>
    <definedName name="Civ4_LabelsCostPerCaseWYRQts">'[96]PACK MAT-II'!#REF!</definedName>
    <definedName name="Civ4_MonoCostPerCase8PMQts">'[29]PACK.MAT-I'!$K$372</definedName>
    <definedName name="Civ4_MonoCostPerCaseCDWQts.">[100]PACK.MAT!$P$259</definedName>
    <definedName name="Civ4_MonoCostPerCaseCPWQts">[100]PACK.MAT!$P$257</definedName>
    <definedName name="Civ4_MonoCostPerCaseCSRQts">[100]PACK.MAT!$P$253</definedName>
    <definedName name="Civ4_P.P.CostPerCase8PMNips">'[96]PACK.MAT-I'!#REF!</definedName>
    <definedName name="Civ4_P.P.CostPerCase8PMPints">'[96]PACK.MAT-I'!#REF!</definedName>
    <definedName name="Civ4_P.P.CostPerCase8PMQts">[53]Civ4!$S$205</definedName>
    <definedName name="Civ4_P.P.CostPerCaseCBQts">[53]Civ4!$S$231</definedName>
    <definedName name="Civ4_P.P.CostPerCaseCDWNips">[100]PACK.MAT!$P$42</definedName>
    <definedName name="Civ4_P.P.CostPerCaseCDWPints">[100]PACK.MAT!$P$41</definedName>
    <definedName name="Civ4_P.P.CostPerCaseCDWQts">[100]PACK.MAT!$P$40</definedName>
    <definedName name="Civ4_P.P.CostPerCaseCGQts">[100]PACK.MAT!$P$172</definedName>
    <definedName name="Civ4_P.P.CostPerCaseCPWPints">[100]PACK.MAT!$P$148</definedName>
    <definedName name="Civ4_P.P.CostPerCaseCPWQts">[100]PACK.MAT!$P$40</definedName>
    <definedName name="Civ4_P.P.CostPerCaseCSNips">[100]PACK.MAT!#REF!</definedName>
    <definedName name="Civ4_P.P.CostPerCaseCSQts">[100]PACK.MAT!#REF!</definedName>
    <definedName name="Civ4_P.P.CostPerCaseCSRNips">[100]PACK.MAT!$P$154</definedName>
    <definedName name="Civ4_P.P.CostPerCaseCSRPints">[100]PACK.MAT!$P$32</definedName>
    <definedName name="Civ4_P.P.CostPerCaseCSRQts">[100]PACK.MAT!$P$163</definedName>
    <definedName name="Civ4_P.P.CostPerCaseGGPints">[100]PACK.MAT!#REF!</definedName>
    <definedName name="Civ4_P.P.CostPerCaseGGQts">[100]PACK.MAT!#REF!</definedName>
    <definedName name="Civ4_P.P.CostPerCaseOthersNips">'[29]PACK.MAT-I'!$K$149</definedName>
    <definedName name="Civ4_P.P.CostPerCaseOthersPints">'[93]PACK MAT IMFL'!#REF!</definedName>
    <definedName name="Civ4_P.P.CostPerCaseWYRQts">'[93]PACK MAT IMFL'!#REF!</definedName>
    <definedName name="CIV5_AvgSellingPriceOSUPPerCase">#REF!</definedName>
    <definedName name="CIV5_SalesTotalOSUP">#REF!</definedName>
    <definedName name="CIV5_StkTfrTotalCivil">#REF!</definedName>
    <definedName name="CIV5_VSalesTotalOSUP">#REF!</definedName>
    <definedName name="CIV6_AvgSellingPriceUPPerCase">#REF!</definedName>
    <definedName name="CIV6_QITOTALCONTES1">#REF!</definedName>
    <definedName name="CIV6_QITOTALCONTES2">#REF!</definedName>
    <definedName name="CIV6_QITOTALCONTES3">#REF!</definedName>
    <definedName name="CIV6_QITOTALCVL8PM1">#REF!</definedName>
    <definedName name="CIV6_QITOTALCVL8PM2">#REF!</definedName>
    <definedName name="CIV6_QITOTALCVL8PM3">#REF!</definedName>
    <definedName name="CIV6_QITOTALCVLCB01">#REF!</definedName>
    <definedName name="CIV6_QITOTALCVLCB02">#REF!</definedName>
    <definedName name="CIV6_QITOTALCVLCB03">#REF!</definedName>
    <definedName name="CIV6_QITOTALCVLCDW1">#REF!</definedName>
    <definedName name="CIV6_QITOTALCVLCDW2">#REF!</definedName>
    <definedName name="CIV6_QITOTALCVLCDW3">#REF!</definedName>
    <definedName name="CIV6_QITOTALCVLCG01">#REF!</definedName>
    <definedName name="CIV6_QITOTALCVLCG02">#REF!</definedName>
    <definedName name="CIV6_QITOTALCVLCG03">#REF!</definedName>
    <definedName name="CIV6_QITOTALCVLCPW1">#REF!</definedName>
    <definedName name="CIV6_QITOTALCVLCPW2">#REF!</definedName>
    <definedName name="CIV6_QITOTALCVLCPW3">#REF!</definedName>
    <definedName name="CIV6_QITOTALCVLCR01">#REF!</definedName>
    <definedName name="CIV6_QITOTALCVLCR02">#REF!</definedName>
    <definedName name="CIV6_QITOTALCVLCR03">#REF!</definedName>
    <definedName name="CIV6_QITOTALCVLCRW1">#REF!</definedName>
    <definedName name="CIV6_QITOTALCVLCRW2">#REF!</definedName>
    <definedName name="CIV6_QITOTALCVLCRW3">#REF!</definedName>
    <definedName name="CIV6_QITOTALCVLGDG1">#REF!</definedName>
    <definedName name="CIV6_QITOTALCVLGDG2">#REF!</definedName>
    <definedName name="CIV6_QITOTALCVLGDG3">#REF!</definedName>
    <definedName name="CIV6_QITOTALCVLGFD2">#REF!</definedName>
    <definedName name="CIV6_QITOTALCVLGFW1">#REF!</definedName>
    <definedName name="CIV6_QITOTALCVLGFW3">#REF!</definedName>
    <definedName name="CIV6_QITOTALCVLLSR1">#REF!</definedName>
    <definedName name="CIV6_QITOTALCVLLSR2">#REF!</definedName>
    <definedName name="CIV6_QITOTALCVLLSR3">#REF!</definedName>
    <definedName name="CIV6_QITOTALCVLOA01">#REF!</definedName>
    <definedName name="CIV6_QITOTALCVLOA02">#REF!</definedName>
    <definedName name="CIV6_QITOTALCVLOA03">#REF!</definedName>
    <definedName name="CIV6_QITOTALCVLWLR1">#REF!</definedName>
    <definedName name="CIV6_QITOTALCVLWLR2">#REF!</definedName>
    <definedName name="CIV6_QITOTALCVLWLR3">#REF!</definedName>
    <definedName name="CIV6_QITOTALCVLWR01">#REF!</definedName>
    <definedName name="CIV6_QITOTALCVLWR02">#REF!</definedName>
    <definedName name="CIV6_QITOTALCVLWR03">#REF!</definedName>
    <definedName name="CIV6_QOTOTALCONTES1">#REF!</definedName>
    <definedName name="CIV6_QOTOTALCONTES2">#REF!</definedName>
    <definedName name="CIV6_QOTOTALCONTES3">#REF!</definedName>
    <definedName name="CIV6_QOTOTALCVL8PM1">#REF!</definedName>
    <definedName name="CIV6_QOTOTALCVL8PM2">#REF!</definedName>
    <definedName name="CIV6_QOTOTALCVL8PM3">#REF!</definedName>
    <definedName name="CIV6_QOTOTALCVLCB01">#REF!</definedName>
    <definedName name="CIV6_QOTOTALCVLCB02">#REF!</definedName>
    <definedName name="CIV6_QOTOTALCVLCB03">#REF!</definedName>
    <definedName name="CIV6_QOTOTALCVLCDW1">#REF!</definedName>
    <definedName name="CIV6_QOTOTALCVLCDW2">#REF!</definedName>
    <definedName name="CIV6_QOTOTALCVLCDW3">#REF!</definedName>
    <definedName name="CIV6_QOTOTALCVLCG01">#REF!</definedName>
    <definedName name="CIV6_QOTOTALCVLCG02">#REF!</definedName>
    <definedName name="CIV6_QOTOTALCVLCG03">#REF!</definedName>
    <definedName name="CIV6_QOTOTALCVLCPW1">#REF!</definedName>
    <definedName name="CIV6_QOTOTALCVLCPW2">#REF!</definedName>
    <definedName name="CIV6_QOTOTALCVLCPW3">#REF!</definedName>
    <definedName name="CIV6_QOTOTALCVLCR01">#REF!</definedName>
    <definedName name="CIV6_QOTOTALCVLCR02">#REF!</definedName>
    <definedName name="CIV6_QOTOTALCVLCR03">#REF!</definedName>
    <definedName name="CIV6_QOTOTALCVLCRW1">#REF!</definedName>
    <definedName name="CIV6_QOTOTALCVLCRW2">#REF!</definedName>
    <definedName name="CIV6_QOTOTALCVLCRW3">#REF!</definedName>
    <definedName name="CIV6_QOTOTALCVLGFD2">#REF!</definedName>
    <definedName name="CIV6_QOTOTALCVLGFW1">#REF!</definedName>
    <definedName name="CIV6_QOTOTALCVLGFW3">#REF!</definedName>
    <definedName name="CIV6_QOTOTALCVLGG01">#REF!</definedName>
    <definedName name="CIV6_QOTOTALCVLGG02">#REF!</definedName>
    <definedName name="CIV6_QOTOTALCVLGG03">#REF!</definedName>
    <definedName name="CIV6_QOTOTALCVLLSR1">#REF!</definedName>
    <definedName name="CIV6_QOTOTALCVLLSR2">#REF!</definedName>
    <definedName name="CIV6_QOTOTALCVLLSR3">#REF!</definedName>
    <definedName name="CIV6_QOTOTALCVLOA01">#REF!</definedName>
    <definedName name="CIV6_QOTOTALCVLOA02">#REF!</definedName>
    <definedName name="CIV6_QOTOTALCVLOA03">#REF!</definedName>
    <definedName name="CIV6_QOTOTALCVLWLR1">#REF!</definedName>
    <definedName name="CIV6_QOTOTALCVLWLR2">#REF!</definedName>
    <definedName name="CIV6_QOTOTALCVLWLR3">#REF!</definedName>
    <definedName name="CIV6_QOTOTALCVLWR01">#REF!</definedName>
    <definedName name="CIV6_QOTOTALCVLWR02">#REF!</definedName>
    <definedName name="CIV6_QOTOTALCVLWR03">#REF!</definedName>
    <definedName name="CIV6_SalesTotalUP">#REF!</definedName>
    <definedName name="CIV6_SellingPriceOSUPPerCase8PMNips">#REF!</definedName>
    <definedName name="CIV6_SellingPriceOSUPPerCase8PMPints">#REF!</definedName>
    <definedName name="CIV6_SellingPriceOSUPPerCase8PMQts">#REF!</definedName>
    <definedName name="CIV6_SellingPriceOSUPPerCaseCBNips">#REF!</definedName>
    <definedName name="CIV6_SellingPriceOSUPPerCaseCBPints">#REF!</definedName>
    <definedName name="CIV6_SellingPriceOSUPPerCaseCBQts">#REF!</definedName>
    <definedName name="CIV6_SellingPriceOSUPPerCaseCDWNips">#REF!</definedName>
    <definedName name="CIV6_SellingPriceOSUPPerCaseCDWPints">#REF!</definedName>
    <definedName name="CIV6_SellingPriceOSUPPerCaseCDWQts">#REF!</definedName>
    <definedName name="CIV6_SellingPriceOSUPPerCaseCGNips">#REF!</definedName>
    <definedName name="CIV6_SellingPriceOSUPPerCaseCGPints">#REF!</definedName>
    <definedName name="CIV6_SellingPriceOSUPPerCaseCGQts">#REF!</definedName>
    <definedName name="CIV6_SellingPriceOSUPPerCaseCPWNips">#REF!</definedName>
    <definedName name="CIV6_SellingPriceOSUPPerCaseCPWPints">#REF!</definedName>
    <definedName name="CIV6_SellingPriceOSUPPerCaseCPWQts">#REF!</definedName>
    <definedName name="CIV6_SellingPriceOSUPPerCaseCRNips">#REF!</definedName>
    <definedName name="CIV6_SellingPriceOSUPPerCaseCRPints">#REF!</definedName>
    <definedName name="CIV6_SellingPriceOSUPPerCaseCRQts">#REF!</definedName>
    <definedName name="CIV6_SellingPriceOSUPPerCaseCRWNips">#REF!</definedName>
    <definedName name="CIV6_SellingPriceOSUPPerCaseCRWPints">#REF!</definedName>
    <definedName name="CIV6_SellingPriceOSUPPerCaseCRWQts">#REF!</definedName>
    <definedName name="CIV6_SellingPriceOSUPPerCaseCSRNips">#REF!</definedName>
    <definedName name="CIV6_SellingPriceOSUPPerCaseCSRPints">#REF!</definedName>
    <definedName name="CIV6_SellingPriceOSUPPerCaseCSRQts">#REF!</definedName>
    <definedName name="CIV6_SellingPriceOSUPPerCaseGFWNips">#REF!</definedName>
    <definedName name="CIV6_SellingPriceOSUPPerCaseGFWPints">#REF!</definedName>
    <definedName name="CIV6_SellingPriceOSUPPerCaseGFWQts">#REF!</definedName>
    <definedName name="CIV6_SellingPriceOSUPPerCaseGGNips">#REF!</definedName>
    <definedName name="CIV6_SellingPriceOSUPPerCaseGGPints">#REF!</definedName>
    <definedName name="CIV6_SellingPriceOSUPPerCaseGGQts">#REF!</definedName>
    <definedName name="CIV6_SellingPriceOSUPPerCaseLSRNips">#REF!</definedName>
    <definedName name="CIV6_SellingPriceOSUPPerCaseLSRPints">#REF!</definedName>
    <definedName name="CIV6_SellingPriceOSUPPerCaseLSRQts">#REF!</definedName>
    <definedName name="CIV6_SellingPriceOSUPPerCaseOANips">#REF!</definedName>
    <definedName name="CIV6_SellingPriceOSUPPerCaseOAPints">#REF!</definedName>
    <definedName name="CIV6_SellingPriceOSUPPerCaseOAQts">#REF!</definedName>
    <definedName name="CIV6_SellingPriceOSUPPerCaseWRNips">#REF!</definedName>
    <definedName name="CIV6_SellingPriceOSUPPerCaseWRPints">#REF!</definedName>
    <definedName name="CIV6_SellingPriceOSUPPerCaseWRQts">#REF!</definedName>
    <definedName name="CIV6_SellingPriceOSUPPerCaseWYRNips">#REF!</definedName>
    <definedName name="CIV6_SellingPriceOSUPPerCaseWYRPints">#REF!</definedName>
    <definedName name="CIV6_SellingPriceOSUPPerCaseWYRQts">#REF!</definedName>
    <definedName name="CIV6_SellingPriceUPPerCase8PMNips">#REF!</definedName>
    <definedName name="CIV6_SellingPriceUPPerCase8PMPints">#REF!</definedName>
    <definedName name="CIV6_SellingPriceUPPerCase8PMQts">#REF!</definedName>
    <definedName name="CIV6_SellingPriceUPPerCaseCBNips">#REF!</definedName>
    <definedName name="CIV6_SellingPriceUPPerCaseCBPints">#REF!</definedName>
    <definedName name="CIV6_SellingPriceUPPerCaseCBQts">#REF!</definedName>
    <definedName name="CIV6_SellingPriceUPPerCaseCDWNips">#REF!</definedName>
    <definedName name="CIV6_SellingPriceUPPerCaseCDWPints">#REF!</definedName>
    <definedName name="CIV6_SellingPriceUPPerCaseCDWQts">#REF!</definedName>
    <definedName name="CIV6_SellingPriceUPPerCaseCGNips">#REF!</definedName>
    <definedName name="CIV6_SellingPriceUPPerCaseCGPints">#REF!</definedName>
    <definedName name="CIV6_SellingPriceUPPerCaseCGQts">#REF!</definedName>
    <definedName name="CIV6_SellingPriceUPPerCaseCPWNips">#REF!</definedName>
    <definedName name="CIV6_SellingPriceUPPerCaseCPWPints">#REF!</definedName>
    <definedName name="CIV6_SellingPriceUPPerCaseCPWQts">#REF!</definedName>
    <definedName name="CIV6_SellingPriceUPPerCaseCRNips">#REF!</definedName>
    <definedName name="CIV6_SellingPriceUPPerCaseCRPints">#REF!</definedName>
    <definedName name="CIV6_SellingPriceUPPerCaseCRQts">#REF!</definedName>
    <definedName name="CIV6_SellingPriceUPPerCaseCRWNips">#REF!</definedName>
    <definedName name="CIV6_SellingPriceUPPerCaseCRWPints">#REF!</definedName>
    <definedName name="CIV6_SellingPriceUPPerCaseCRWQts">#REF!</definedName>
    <definedName name="CIV6_SellingPriceUPPerCaseCSRNips">#REF!</definedName>
    <definedName name="CIV6_SellingPriceUPPerCaseCSRPints">#REF!</definedName>
    <definedName name="CIV6_SellingPriceUPPerCaseCSRQts">#REF!</definedName>
    <definedName name="CIV6_SellingPriceUPPerCaseGFWNips">#REF!</definedName>
    <definedName name="CIV6_SellingPriceUPPerCaseGFWPints">#REF!</definedName>
    <definedName name="CIV6_SellingPriceUPPerCaseGFWQts">#REF!</definedName>
    <definedName name="CIV6_SellingPriceUPPerCaseGGNips">#REF!</definedName>
    <definedName name="CIV6_SellingPriceUPPerCaseGGPints">#REF!</definedName>
    <definedName name="CIV6_SellingPriceUPPerCaseGGQts">#REF!</definedName>
    <definedName name="CIV6_SellingPriceUPPerCaseLSRNips">#REF!</definedName>
    <definedName name="CIV6_SellingPriceUPPerCaseLSRPints">#REF!</definedName>
    <definedName name="CIV6_SellingPriceUPPerCaseLSRQts">#REF!</definedName>
    <definedName name="CIV6_SellingPriceUPPerCaseOANips">#REF!</definedName>
    <definedName name="CIV6_SellingPriceUPPerCaseOAPints">#REF!</definedName>
    <definedName name="CIV6_SellingPriceUPPerCaseOAQts">#REF!</definedName>
    <definedName name="CIV6_SellingPriceUPPerCaseWRNips">#REF!</definedName>
    <definedName name="CIV6_SellingPriceUPPerCaseWRPints">#REF!</definedName>
    <definedName name="CIV6_SellingPriceUPPerCaseWRQts">#REF!</definedName>
    <definedName name="CIV6_SellingPriceUPPerCaseWYRNips">#REF!</definedName>
    <definedName name="CIV6_SellingPriceUPPerCaseWYRPints">#REF!</definedName>
    <definedName name="CIV6_SellingPriceUPPerCaseWYRQts">#REF!</definedName>
    <definedName name="CIV6_StkTfr8PMNips">#REF!</definedName>
    <definedName name="CIV6_StkTfr8PMPints">#REF!</definedName>
    <definedName name="CIV6_StkTfr8PMQts">#REF!</definedName>
    <definedName name="CIV6_StkTfrCBNips">#REF!</definedName>
    <definedName name="CIV6_StkTfrCBPints">#REF!</definedName>
    <definedName name="CIV6_StkTfrCBQts">#REF!</definedName>
    <definedName name="CIV6_StkTfrCDWNips">#REF!</definedName>
    <definedName name="CIV6_StkTfrCDWPints">#REF!</definedName>
    <definedName name="CIV6_StkTfrCDWQts">#REF!</definedName>
    <definedName name="CIV6_StkTfrCGNips">#REF!</definedName>
    <definedName name="CIV6_StkTfrCGPints">#REF!</definedName>
    <definedName name="CIV6_StkTfrCGQts">#REF!</definedName>
    <definedName name="CIV6_StkTfrCPWNips">#REF!</definedName>
    <definedName name="CIV6_StkTfrCPWPints">#REF!</definedName>
    <definedName name="CIV6_StkTfrCPWQts">#REF!</definedName>
    <definedName name="CIV6_StkTfrCRNips">#REF!</definedName>
    <definedName name="CIV6_StkTfrCRPints">#REF!</definedName>
    <definedName name="CIV6_StkTfrCRQts">#REF!</definedName>
    <definedName name="CIV6_StkTfrCRWNips">#REF!</definedName>
    <definedName name="CIV6_StkTfrCRWPints">#REF!</definedName>
    <definedName name="CIV6_StkTfrCRWQts">#REF!</definedName>
    <definedName name="CIV6_StkTfrCSRNips">#REF!</definedName>
    <definedName name="CIV6_StkTfrCSRPints">#REF!</definedName>
    <definedName name="CIV6_StkTfrCSRQts">#REF!</definedName>
    <definedName name="CIV6_StkTfrGFWNips">#REF!</definedName>
    <definedName name="CIV6_StkTfrGFWPints">#REF!</definedName>
    <definedName name="CIV6_StkTfrGFWQts">#REF!</definedName>
    <definedName name="CIV6_StkTfrGGNips">#REF!</definedName>
    <definedName name="CIV6_StkTfrGGPints">#REF!</definedName>
    <definedName name="CIV6_StkTfrGGQts">#REF!</definedName>
    <definedName name="CIV6_StkTfrLSRNips">#REF!</definedName>
    <definedName name="CIV6_StkTfrLSRPints">#REF!</definedName>
    <definedName name="CIV6_StkTfrLSRQts">#REF!</definedName>
    <definedName name="CIV6_StkTfrOANips">#REF!</definedName>
    <definedName name="CIV6_StkTfrOAPints">#REF!</definedName>
    <definedName name="CIV6_StkTfrOAQts">#REF!</definedName>
    <definedName name="CIV6_StkTfrWRNips">#REF!</definedName>
    <definedName name="CIV6_StkTfrWRPints">#REF!</definedName>
    <definedName name="CIV6_StkTfrWRQts">#REF!</definedName>
    <definedName name="CIV6_StkTfrWYRNips">#REF!</definedName>
    <definedName name="CIV6_StkTfrWYRPints">#REF!</definedName>
    <definedName name="CIV6_StkTfrWYRQts">#REF!</definedName>
    <definedName name="CIV6_VSalesTotalUP">#REF!</definedName>
    <definedName name="cka">[95]Du2Du!$C$59:$G$82</definedName>
    <definedName name="CL">#REF!</definedName>
    <definedName name="Class">[26]Sales!$C$3:$C$1015</definedName>
    <definedName name="Clearing">#REF!</definedName>
    <definedName name="closing" hidden="1">{"Total_December",#N/A,FALSE,"Summary"}</definedName>
    <definedName name="closing_stock_PM_1">#REF!</definedName>
    <definedName name="ClosingBalSTT">#REF!</definedName>
    <definedName name="CLOSURE_COLORS">#REF!</definedName>
    <definedName name="CLOSURE_COMPLAINT_RATE">#REF!</definedName>
    <definedName name="CLOSURE_LINERS">#REF!</definedName>
    <definedName name="CLOSURE_SCRAP_RATE">#REF!</definedName>
    <definedName name="CLPRODTOTALNIPS">#REF!</definedName>
    <definedName name="CLPRODTOTALPINTS">#REF!</definedName>
    <definedName name="CLPRODTOTALQTS">#REF!</definedName>
    <definedName name="CLSales">#REF!</definedName>
    <definedName name="CLSTOCK">#REF!</definedName>
    <definedName name="cmd">#REF!</definedName>
    <definedName name="cmg">"CM client Reg"</definedName>
    <definedName name="CNOT">#REF!</definedName>
    <definedName name="CODE">NA()</definedName>
    <definedName name="Com.Rs.">[52]lily!#REF!</definedName>
    <definedName name="Com_adj">[52]yugesh!#REF!</definedName>
    <definedName name="comm">"Communication Charge"</definedName>
    <definedName name="comm.1119">[91]LC1119!$N$19</definedName>
    <definedName name="comm.9443">[91]LC9443!$N$33</definedName>
    <definedName name="CommisionCr">#REF!</definedName>
    <definedName name="CommisionWr">#REF!</definedName>
    <definedName name="Company">#REF!</definedName>
    <definedName name="COMPERATIVE_SOURCE">#REF!</definedName>
    <definedName name="comPL" hidden="1">{#N/A,#N/A,FALSE,"Consolidated (2)"}</definedName>
    <definedName name="Complete_Support___Training_Center__CSTC">#REF!</definedName>
    <definedName name="CONDENSATELOSS">#REF!</definedName>
    <definedName name="Condition">#REF!</definedName>
    <definedName name="CONNECTSTRING1">[38]CRITERIA1!$B$10</definedName>
    <definedName name="Conso_Bldg">#REF!</definedName>
    <definedName name="Conso_FF">#REF!</definedName>
    <definedName name="Conso_PM">#REF!</definedName>
    <definedName name="Conso_top">#REF!</definedName>
    <definedName name="constrial">#REF!</definedName>
    <definedName name="Construction_Receipt">[107]SCHEDULE!#REF!</definedName>
    <definedName name="Construction_Receipt_18">#REF!</definedName>
    <definedName name="Construction_Receipt_38">[108]SCHEDULE!#REF!</definedName>
    <definedName name="Construction_Receipt_4">[108]SCHEDULE!#REF!</definedName>
    <definedName name="Construction_Receipt_40">[108]SCHEDULE!#REF!</definedName>
    <definedName name="ConsumptionCjsCr">#REF!</definedName>
    <definedName name="ConsumptionEnaCr">#REF!</definedName>
    <definedName name="ConsumptionPlainPolyFilmBA">[97]BWH!$D$263</definedName>
    <definedName name="ConsumptionPlainPolyFilmBB">[97]BWH!$D$268</definedName>
    <definedName name="ConsumptionPlainPolyFilmBD">[97]BWH!$D$267</definedName>
    <definedName name="ConsumptionPlainPolyFilmBE">[97]BWH!$D$265</definedName>
    <definedName name="ConsumptionPlainPolyFilmBF">[97]BWH!$D$266</definedName>
    <definedName name="ConsumptionPlainPolyFilmBH">[97]BWH!$D$269</definedName>
    <definedName name="ConsumptionPlainPolyFilmBI">[97]BWH!$D$271</definedName>
    <definedName name="ConsumptionPlainPolyFilmBL">[97]BWH!$D$272</definedName>
    <definedName name="ConsumptionPlainPolyFilmBM">[97]BWH!$D$264</definedName>
    <definedName name="ConsumptionPlainPolyFilmBR">[97]BWH!$D$262</definedName>
    <definedName name="ConsumptionPlainPolyFilmBT">[97]BWH!$D$270</definedName>
    <definedName name="ConsumptionSpicedPolyFilmBA">[97]BWH!$D$276</definedName>
    <definedName name="ConsumptionSpicedPolyFilmBB">[97]BWH!$D$281</definedName>
    <definedName name="ConsumptionSpicedPolyFilmBD">[97]BWH!$D$280</definedName>
    <definedName name="ConsumptionSpicedPolyFilmBE">[97]BWH!$D$278</definedName>
    <definedName name="ConsumptionSpicedPolyFilmBF">[97]BWH!$D$279</definedName>
    <definedName name="ConsumptionSpicedPolyFilmBH">[97]BWH!$D$282</definedName>
    <definedName name="ConsumptionSpicedPolyFilmBI">[97]BWH!$D$284</definedName>
    <definedName name="ConsumptionSpicedPolyFilmBL">[97]BWH!$D$285</definedName>
    <definedName name="ConsumptionSpicedPolyFilmBM">[97]BWH!$D$277</definedName>
    <definedName name="ConsumptionSpicedPolyFilmBR_1">[97]BWH!$D$286</definedName>
    <definedName name="ConsumptionSpicedPolyFilmBT">[97]BWH!$D$283</definedName>
    <definedName name="cont">#REF!</definedName>
    <definedName name="contAND8BR">#REF!</definedName>
    <definedName name="contAND8BWR">#REF!</definedName>
    <definedName name="contAND8EB">#REF!</definedName>
    <definedName name="contAND8PW">#REF!</definedName>
    <definedName name="contAND8RW">#REF!</definedName>
    <definedName name="contAND8SR">#REF!</definedName>
    <definedName name="contANDBCR">#REF!</definedName>
    <definedName name="contANDBHG">#REF!</definedName>
    <definedName name="contANDBHR">#REF!</definedName>
    <definedName name="contANDBHV">#REF!</definedName>
    <definedName name="contANDBHW">#REF!</definedName>
    <definedName name="contANDBNB">#REF!</definedName>
    <definedName name="contANDBPW">#REF!</definedName>
    <definedName name="contANDCDB">#REF!</definedName>
    <definedName name="contANDCDW">#REF!</definedName>
    <definedName name="contANDCG">#REF!</definedName>
    <definedName name="contANDCGW">#REF!</definedName>
    <definedName name="contANDCMB">#REF!</definedName>
    <definedName name="contANDCMW">#REF!</definedName>
    <definedName name="contANDCR">#REF!</definedName>
    <definedName name="contANDCV">#REF!</definedName>
    <definedName name="contANDCWR">#REF!</definedName>
    <definedName name="contANDGFB">#REF!</definedName>
    <definedName name="contANDGFG">#REF!</definedName>
    <definedName name="contANDGFR">#REF!</definedName>
    <definedName name="contANDGFW">#REF!</definedName>
    <definedName name="contANDGIG">#REF!</definedName>
    <definedName name="contANDJHW">#REF!</definedName>
    <definedName name="contANDLNR">#REF!</definedName>
    <definedName name="contANDMMG">#REF!</definedName>
    <definedName name="contANDMMV">#REF!</definedName>
    <definedName name="contANDOAB">#REF!</definedName>
    <definedName name="contANDOAR">#REF!</definedName>
    <definedName name="contANDOAW">#REF!</definedName>
    <definedName name="contANDRCW">#REF!</definedName>
    <definedName name="contANDRGB">#REF!</definedName>
    <definedName name="contANDRGPB">#REF!</definedName>
    <definedName name="contANDRGSW">#REF!</definedName>
    <definedName name="contANDRMR">#REF!</definedName>
    <definedName name="contANDRMW">#REF!</definedName>
    <definedName name="contANDRNB">#REF!</definedName>
    <definedName name="contANDROB">#REF!</definedName>
    <definedName name="contANDSPB">#REF!</definedName>
    <definedName name="contANDSPV">#REF!</definedName>
    <definedName name="contANDSPW">#REF!</definedName>
    <definedName name="contANDWHB">#REF!</definedName>
    <definedName name="contANDWHW">#REF!</definedName>
    <definedName name="contANDWIB">#REF!</definedName>
    <definedName name="contANDWIR">#REF!</definedName>
    <definedName name="contANDWYB">#REF!</definedName>
    <definedName name="contANDWYV">#REF!</definedName>
    <definedName name="contANDWYW">#REF!</definedName>
    <definedName name="contAPR8BR">#REF!</definedName>
    <definedName name="contAPR8BWR">#REF!</definedName>
    <definedName name="contAPR8EB">#REF!</definedName>
    <definedName name="contAPR8PW">#REF!</definedName>
    <definedName name="contAPR8RW">#REF!</definedName>
    <definedName name="contAPR8SR">#REF!</definedName>
    <definedName name="contAPRBCR">#REF!</definedName>
    <definedName name="contAPRBHG">#REF!</definedName>
    <definedName name="contAPRBHR">#REF!</definedName>
    <definedName name="contAPRBHV">#REF!</definedName>
    <definedName name="contAPRBHW">#REF!</definedName>
    <definedName name="contAPRBNB">#REF!</definedName>
    <definedName name="contAPRBPW">#REF!</definedName>
    <definedName name="contAPRCDB">#REF!</definedName>
    <definedName name="contAPRCDW">#REF!</definedName>
    <definedName name="contAPRCG">#REF!</definedName>
    <definedName name="contAPRCGW">#REF!</definedName>
    <definedName name="contAPRCMB">#REF!</definedName>
    <definedName name="contAPRCMW">#REF!</definedName>
    <definedName name="contAPRCR">#REF!</definedName>
    <definedName name="contAPRCV">#REF!</definedName>
    <definedName name="contAPRCWR">#REF!</definedName>
    <definedName name="contAPRGFB">#REF!</definedName>
    <definedName name="contAPRGFG">#REF!</definedName>
    <definedName name="contAPRGFR">#REF!</definedName>
    <definedName name="contAPRGFW">#REF!</definedName>
    <definedName name="contAPRGIG">#REF!</definedName>
    <definedName name="contAPRJHW">#REF!</definedName>
    <definedName name="contAPRLNR">#REF!</definedName>
    <definedName name="contAPRMMG">#REF!</definedName>
    <definedName name="contAPRMMV">#REF!</definedName>
    <definedName name="contAPROAB">#REF!</definedName>
    <definedName name="contAPROAR">#REF!</definedName>
    <definedName name="contAPROAW">#REF!</definedName>
    <definedName name="contAPRRCW">#REF!</definedName>
    <definedName name="contAPRRGB">#REF!</definedName>
    <definedName name="contAPRRGPB">#REF!</definedName>
    <definedName name="contAPRRGSW">#REF!</definedName>
    <definedName name="contAPRRMR">#REF!</definedName>
    <definedName name="contAPRRMW">#REF!</definedName>
    <definedName name="contAPRRNB">#REF!</definedName>
    <definedName name="contAPRROB">#REF!</definedName>
    <definedName name="contAPRSPB">#REF!</definedName>
    <definedName name="contAPRSPV">#REF!</definedName>
    <definedName name="contAPRSPW">#REF!</definedName>
    <definedName name="contAPRWHB">#REF!</definedName>
    <definedName name="contAPRWHW">#REF!</definedName>
    <definedName name="contAPRWIB">#REF!</definedName>
    <definedName name="contAPRWIR">#REF!</definedName>
    <definedName name="contAPRWYB">#REF!</definedName>
    <definedName name="contAPRWYV">#REF!</definedName>
    <definedName name="contAPRWYW">#REF!</definedName>
    <definedName name="contARU8BR">#REF!</definedName>
    <definedName name="contARU8BWR">#REF!</definedName>
    <definedName name="contARU8EB">#REF!</definedName>
    <definedName name="contARU8PW">#REF!</definedName>
    <definedName name="contARU8RW">#REF!</definedName>
    <definedName name="contARU8SR">#REF!</definedName>
    <definedName name="contARUBCR">#REF!</definedName>
    <definedName name="contARUBHG">#REF!</definedName>
    <definedName name="contARUBHR">#REF!</definedName>
    <definedName name="contARUBHV">#REF!</definedName>
    <definedName name="contARUBHW">#REF!</definedName>
    <definedName name="contARUBNB">#REF!</definedName>
    <definedName name="contARUBPW">#REF!</definedName>
    <definedName name="contARUCDB">#REF!</definedName>
    <definedName name="contARUCDW">#REF!</definedName>
    <definedName name="contARUCG">#REF!</definedName>
    <definedName name="contARUCGW">#REF!</definedName>
    <definedName name="contARUCMB">#REF!</definedName>
    <definedName name="contARUCMW">#REF!</definedName>
    <definedName name="contARUCR">#REF!</definedName>
    <definedName name="contARUCV">#REF!</definedName>
    <definedName name="contARUCWR">#REF!</definedName>
    <definedName name="contARUGFB">#REF!</definedName>
    <definedName name="contARUGFG">#REF!</definedName>
    <definedName name="contARUGFR">#REF!</definedName>
    <definedName name="contARUGFW">#REF!</definedName>
    <definedName name="contARUGIG">#REF!</definedName>
    <definedName name="contARUJHW">#REF!</definedName>
    <definedName name="contARULNR">#REF!</definedName>
    <definedName name="contARUMMG">#REF!</definedName>
    <definedName name="contARUMMV">#REF!</definedName>
    <definedName name="contARUOAB">#REF!</definedName>
    <definedName name="contARUOAR">#REF!</definedName>
    <definedName name="contARUOAW">#REF!</definedName>
    <definedName name="contARURCW">#REF!</definedName>
    <definedName name="contARURGB">#REF!</definedName>
    <definedName name="contARURGPB">#REF!</definedName>
    <definedName name="contARURGSW">#REF!</definedName>
    <definedName name="contARURMR">#REF!</definedName>
    <definedName name="contARURMW">#REF!</definedName>
    <definedName name="contARURNB">#REF!</definedName>
    <definedName name="contARUROB">#REF!</definedName>
    <definedName name="contARUSPB">#REF!</definedName>
    <definedName name="contARUSPV">#REF!</definedName>
    <definedName name="contARUSPW">#REF!</definedName>
    <definedName name="contARUWHB">#REF!</definedName>
    <definedName name="contARUWHW">#REF!</definedName>
    <definedName name="contARUWIB">#REF!</definedName>
    <definedName name="contARUWIR">#REF!</definedName>
    <definedName name="contARUWYB">#REF!</definedName>
    <definedName name="contARUWYV">#REF!</definedName>
    <definedName name="contARUWYW">#REF!</definedName>
    <definedName name="contASS8BR">#REF!</definedName>
    <definedName name="contASS8BWR">#REF!</definedName>
    <definedName name="contASS8EB">#REF!</definedName>
    <definedName name="contASS8PW">#REF!</definedName>
    <definedName name="contASS8RW">#REF!</definedName>
    <definedName name="contASS8SR">#REF!</definedName>
    <definedName name="contASSBCR">#REF!</definedName>
    <definedName name="contASSBHG">#REF!</definedName>
    <definedName name="contASSBHR">#REF!</definedName>
    <definedName name="contASSBHV">#REF!</definedName>
    <definedName name="contASSBHW">#REF!</definedName>
    <definedName name="contASSBNB">#REF!</definedName>
    <definedName name="contASSBPW">#REF!</definedName>
    <definedName name="contASSCDB">#REF!</definedName>
    <definedName name="contASSCDW">#REF!</definedName>
    <definedName name="contASSCG">#REF!</definedName>
    <definedName name="contASSCGW">#REF!</definedName>
    <definedName name="contASSCMB">#REF!</definedName>
    <definedName name="contASSCMW">#REF!</definedName>
    <definedName name="contASSCR">#REF!</definedName>
    <definedName name="contASSCV">#REF!</definedName>
    <definedName name="contASSCWR">#REF!</definedName>
    <definedName name="contASSGFB">#REF!</definedName>
    <definedName name="contASSGFG">#REF!</definedName>
    <definedName name="contASSGFR">#REF!</definedName>
    <definedName name="contASSGFW">#REF!</definedName>
    <definedName name="contASSGIG">#REF!</definedName>
    <definedName name="contASSJHW">#REF!</definedName>
    <definedName name="contASSLNR">#REF!</definedName>
    <definedName name="contASSMMG">#REF!</definedName>
    <definedName name="contASSMMV">#REF!</definedName>
    <definedName name="contASSOAB">#REF!</definedName>
    <definedName name="contASSOAR">#REF!</definedName>
    <definedName name="contASSOAW">#REF!</definedName>
    <definedName name="contASSRCW">#REF!</definedName>
    <definedName name="contASSRGB">#REF!</definedName>
    <definedName name="contASSRGPB">#REF!</definedName>
    <definedName name="contASSRGSW">#REF!</definedName>
    <definedName name="contASSRMR">#REF!</definedName>
    <definedName name="contASSRMW">#REF!</definedName>
    <definedName name="contASSRNB">#REF!</definedName>
    <definedName name="contASSROB">#REF!</definedName>
    <definedName name="contASSSPB">#REF!</definedName>
    <definedName name="contASSSPV">#REF!</definedName>
    <definedName name="contASSSPW">#REF!</definedName>
    <definedName name="contASSWHB">#REF!</definedName>
    <definedName name="contASSWHW">#REF!</definedName>
    <definedName name="contASSWIB">#REF!</definedName>
    <definedName name="contASSWIR">#REF!</definedName>
    <definedName name="contASSWYB">#REF!</definedName>
    <definedName name="contASSWYV">#REF!</definedName>
    <definedName name="contASSWYW">#REF!</definedName>
    <definedName name="contBIH8BR">#REF!</definedName>
    <definedName name="contBIH8BWR">#REF!</definedName>
    <definedName name="contBIH8EB">#REF!</definedName>
    <definedName name="contBIH8PW">#REF!</definedName>
    <definedName name="contBIH8RW">#REF!</definedName>
    <definedName name="contBIH8SR">#REF!</definedName>
    <definedName name="contBIHBCR">#REF!</definedName>
    <definedName name="contBIHBHG">#REF!</definedName>
    <definedName name="contBIHBHR">#REF!</definedName>
    <definedName name="contBIHBHV">#REF!</definedName>
    <definedName name="contBIHBHW">#REF!</definedName>
    <definedName name="contBIHBNB">#REF!</definedName>
    <definedName name="contBIHBPW">#REF!</definedName>
    <definedName name="contBIHCDB">#REF!</definedName>
    <definedName name="contBIHCDW">#REF!</definedName>
    <definedName name="contBIHCG">#REF!</definedName>
    <definedName name="contBIHCGW">#REF!</definedName>
    <definedName name="contBIHCMB">#REF!</definedName>
    <definedName name="contBIHCMW">#REF!</definedName>
    <definedName name="contBIHCR">#REF!</definedName>
    <definedName name="contBIHCV">#REF!</definedName>
    <definedName name="contBIHCWR">#REF!</definedName>
    <definedName name="contBIHGFB">#REF!</definedName>
    <definedName name="contBIHGFG">#REF!</definedName>
    <definedName name="contBIHGFR">#REF!</definedName>
    <definedName name="contBIHGFW">#REF!</definedName>
    <definedName name="contBIHGIG">#REF!</definedName>
    <definedName name="contBIHJHW">#REF!</definedName>
    <definedName name="contBIHLNR">#REF!</definedName>
    <definedName name="contBIHMMG">#REF!</definedName>
    <definedName name="contBIHMMV">#REF!</definedName>
    <definedName name="contBIHOAB">#REF!</definedName>
    <definedName name="contBIHOAR">#REF!</definedName>
    <definedName name="contBIHOAW">#REF!</definedName>
    <definedName name="contBIHRCW">#REF!</definedName>
    <definedName name="contBIHRGB">#REF!</definedName>
    <definedName name="contBIHRGPB">#REF!</definedName>
    <definedName name="contBIHRGSW">#REF!</definedName>
    <definedName name="contBIHRMR">#REF!</definedName>
    <definedName name="contBIHRMW">#REF!</definedName>
    <definedName name="contBIHRNB">#REF!</definedName>
    <definedName name="contBIHROB">#REF!</definedName>
    <definedName name="contBIHSPB">#REF!</definedName>
    <definedName name="contBIHSPV">#REF!</definedName>
    <definedName name="contBIHSPW">#REF!</definedName>
    <definedName name="contBIHWHB">#REF!</definedName>
    <definedName name="contBIHWHW">#REF!</definedName>
    <definedName name="contBIHWIB">#REF!</definedName>
    <definedName name="contBIHWIR">#REF!</definedName>
    <definedName name="contBIHWYB">#REF!</definedName>
    <definedName name="contBIHWYV">#REF!</definedName>
    <definedName name="contBIHWYW">#REF!</definedName>
    <definedName name="contCHA">#REF!</definedName>
    <definedName name="contCHA8BR">#REF!</definedName>
    <definedName name="contCHA8BWR">#REF!</definedName>
    <definedName name="contCHA8EB">#REF!</definedName>
    <definedName name="contCHA8PW">#REF!</definedName>
    <definedName name="contCHA8RW">#REF!</definedName>
    <definedName name="contCHA8SR">#REF!</definedName>
    <definedName name="contCHABCR">#REF!</definedName>
    <definedName name="contCHABHG">#REF!</definedName>
    <definedName name="contCHABHR">#REF!</definedName>
    <definedName name="contCHABHV">#REF!</definedName>
    <definedName name="contCHABHW">#REF!</definedName>
    <definedName name="contCHABNB">#REF!</definedName>
    <definedName name="contCHABPW">#REF!</definedName>
    <definedName name="contCHACDB">#REF!</definedName>
    <definedName name="contCHACDW">#REF!</definedName>
    <definedName name="contCHACG">#REF!</definedName>
    <definedName name="contCHACGW">#REF!</definedName>
    <definedName name="contCHACMB">#REF!</definedName>
    <definedName name="contCHACMW">#REF!</definedName>
    <definedName name="contCHACR">#REF!</definedName>
    <definedName name="contCHACV">#REF!</definedName>
    <definedName name="contCHACWR">#REF!</definedName>
    <definedName name="contCHAGFB">#REF!</definedName>
    <definedName name="contCHAGFG">#REF!</definedName>
    <definedName name="contCHAGFR">#REF!</definedName>
    <definedName name="contCHAGFW">#REF!</definedName>
    <definedName name="contCHAGIG">#REF!</definedName>
    <definedName name="contCHAJHW">#REF!</definedName>
    <definedName name="contCHALNR">#REF!</definedName>
    <definedName name="contCHAMMG">#REF!</definedName>
    <definedName name="contCHAMMV">#REF!</definedName>
    <definedName name="contCHAOAB">#REF!</definedName>
    <definedName name="contCHAOAR">#REF!</definedName>
    <definedName name="contCHAOAW">#REF!</definedName>
    <definedName name="contCHARCW">#REF!</definedName>
    <definedName name="contCHARGB">#REF!</definedName>
    <definedName name="contCHARGPB">#REF!</definedName>
    <definedName name="contCHARGSW">#REF!</definedName>
    <definedName name="contCHARMR">#REF!</definedName>
    <definedName name="contCHARMW">#REF!</definedName>
    <definedName name="contCHARNB">#REF!</definedName>
    <definedName name="contCHAROB">#REF!</definedName>
    <definedName name="contCHASPB">#REF!</definedName>
    <definedName name="contCHASPV">#REF!</definedName>
    <definedName name="contCHASPW">#REF!</definedName>
    <definedName name="contCHAWHB">#REF!</definedName>
    <definedName name="contCHAWHW">#REF!</definedName>
    <definedName name="contCHAWIB">#REF!</definedName>
    <definedName name="contCHAWIR">#REF!</definedName>
    <definedName name="contCHAWYB">#REF!</definedName>
    <definedName name="contCHAWYV">#REF!</definedName>
    <definedName name="contCHAWYW">#REF!</definedName>
    <definedName name="contCHT8BR">#REF!</definedName>
    <definedName name="contCHT8BWR">#REF!</definedName>
    <definedName name="contCHT8EB">#REF!</definedName>
    <definedName name="contCHT8PW">#REF!</definedName>
    <definedName name="contCHT8RW">#REF!</definedName>
    <definedName name="contCHT8SR">#REF!</definedName>
    <definedName name="contCHTBCR">#REF!</definedName>
    <definedName name="contCHTBHG">#REF!</definedName>
    <definedName name="contCHTBHR">#REF!</definedName>
    <definedName name="contCHTBHV">#REF!</definedName>
    <definedName name="contCHTBHW">#REF!</definedName>
    <definedName name="contCHTBNB">#REF!</definedName>
    <definedName name="contCHTBPW">#REF!</definedName>
    <definedName name="contCHTCDB">#REF!</definedName>
    <definedName name="contCHTCDW">#REF!</definedName>
    <definedName name="contCHTCG">#REF!</definedName>
    <definedName name="contCHTCGW">#REF!</definedName>
    <definedName name="contCHTCMB">#REF!</definedName>
    <definedName name="contCHTCMW">#REF!</definedName>
    <definedName name="contCHTCR">#REF!</definedName>
    <definedName name="contCHTCV">#REF!</definedName>
    <definedName name="contCHTCWR">#REF!</definedName>
    <definedName name="contCHTGFB">#REF!</definedName>
    <definedName name="contCHTGFG">#REF!</definedName>
    <definedName name="contCHTGFR">#REF!</definedName>
    <definedName name="contCHTGFW">#REF!</definedName>
    <definedName name="contCHTGIG">#REF!</definedName>
    <definedName name="contCHTJHW">#REF!</definedName>
    <definedName name="contCHTLNR">#REF!</definedName>
    <definedName name="contCHTMMG">#REF!</definedName>
    <definedName name="contCHTMMV">#REF!</definedName>
    <definedName name="contCHTOAB">#REF!</definedName>
    <definedName name="contCHTOAR">#REF!</definedName>
    <definedName name="contCHTOAW">#REF!</definedName>
    <definedName name="contCHTRCW">#REF!</definedName>
    <definedName name="contCHTRGB">#REF!</definedName>
    <definedName name="contCHTRGPB">#REF!</definedName>
    <definedName name="contCHTRGSW">#REF!</definedName>
    <definedName name="contCHTRMR">#REF!</definedName>
    <definedName name="contCHTRMW">#REF!</definedName>
    <definedName name="contCHTRNB">#REF!</definedName>
    <definedName name="contCHTROB">#REF!</definedName>
    <definedName name="contCHTSPB">#REF!</definedName>
    <definedName name="contCHTSPV">#REF!</definedName>
    <definedName name="contCHTSPW">#REF!</definedName>
    <definedName name="contCHTWHB">#REF!</definedName>
    <definedName name="contCHTWHW">#REF!</definedName>
    <definedName name="contCHTWIB">#REF!</definedName>
    <definedName name="contCHTWIR">#REF!</definedName>
    <definedName name="contCHTWYB">#REF!</definedName>
    <definedName name="contCHTWYV">#REF!</definedName>
    <definedName name="contCHTWYW">#REF!</definedName>
    <definedName name="contDAM8BR">#REF!</definedName>
    <definedName name="contDAM8BWR">#REF!</definedName>
    <definedName name="contDAM8EB">#REF!</definedName>
    <definedName name="contDAM8PW">#REF!</definedName>
    <definedName name="contDAM8RW">#REF!</definedName>
    <definedName name="contDAM8SR">#REF!</definedName>
    <definedName name="contDAMBCR">#REF!</definedName>
    <definedName name="contDAMBHG">#REF!</definedName>
    <definedName name="contDAMBHR">#REF!</definedName>
    <definedName name="contDAMBHV">#REF!</definedName>
    <definedName name="contDAMBHW">#REF!</definedName>
    <definedName name="contDAMBNB">#REF!</definedName>
    <definedName name="contDAMBPW">#REF!</definedName>
    <definedName name="contDAMCDB">#REF!</definedName>
    <definedName name="contDAMCDW">#REF!</definedName>
    <definedName name="contDAMCG">#REF!</definedName>
    <definedName name="contDAMCGW">#REF!</definedName>
    <definedName name="contDAMCMB">#REF!</definedName>
    <definedName name="contDAMCMW">#REF!</definedName>
    <definedName name="contDAMCR">#REF!</definedName>
    <definedName name="contDAMCV">#REF!</definedName>
    <definedName name="contDAMCWR">#REF!</definedName>
    <definedName name="contDAMGFB">#REF!</definedName>
    <definedName name="contDAMGFG">#REF!</definedName>
    <definedName name="contDAMGFR">#REF!</definedName>
    <definedName name="contDAMGFW">#REF!</definedName>
    <definedName name="contDAMGIG">#REF!</definedName>
    <definedName name="contDAMJHW">#REF!</definedName>
    <definedName name="contDAMLNR">#REF!</definedName>
    <definedName name="contDAMMMG">#REF!</definedName>
    <definedName name="contDAMMMV">#REF!</definedName>
    <definedName name="contDAMOAB">#REF!</definedName>
    <definedName name="contDAMOAR">#REF!</definedName>
    <definedName name="contDAMOAW">#REF!</definedName>
    <definedName name="contDAMRCW">#REF!</definedName>
    <definedName name="contDAMRGB">#REF!</definedName>
    <definedName name="contDAMRGPB">#REF!</definedName>
    <definedName name="contDAMRGSW">#REF!</definedName>
    <definedName name="contDAMRMR">#REF!</definedName>
    <definedName name="contDAMRMW">#REF!</definedName>
    <definedName name="contDAMRNB">#REF!</definedName>
    <definedName name="contDAMROB">#REF!</definedName>
    <definedName name="contDAMSPB">#REF!</definedName>
    <definedName name="contDAMSPV">#REF!</definedName>
    <definedName name="contDAMSPW">#REF!</definedName>
    <definedName name="contDAMWHB">#REF!</definedName>
    <definedName name="contDAMWHW">#REF!</definedName>
    <definedName name="contDAMWIB">#REF!</definedName>
    <definedName name="contDAMWIR">#REF!</definedName>
    <definedName name="contDAMWYB">#REF!</definedName>
    <definedName name="contDAMWYV">#REF!</definedName>
    <definedName name="contDAMWYW">#REF!</definedName>
    <definedName name="contDEL">#REF!</definedName>
    <definedName name="contDEL8BR">#REF!</definedName>
    <definedName name="contDEL8BWR">#REF!</definedName>
    <definedName name="contDEL8EB">#REF!</definedName>
    <definedName name="contDEL8PW">#REF!</definedName>
    <definedName name="contDEL8RW">#REF!</definedName>
    <definedName name="contDEL8SR">#REF!</definedName>
    <definedName name="contDELBCR">#REF!</definedName>
    <definedName name="contDELBHG">#REF!</definedName>
    <definedName name="contDELBHR">#REF!</definedName>
    <definedName name="contDELBHV">#REF!</definedName>
    <definedName name="contDELBHW">#REF!</definedName>
    <definedName name="contDELBNB">#REF!</definedName>
    <definedName name="contDELBPW">#REF!</definedName>
    <definedName name="contDELCDB">#REF!</definedName>
    <definedName name="contDELCDW">#REF!</definedName>
    <definedName name="contDELCG">#REF!</definedName>
    <definedName name="contDELCGW">#REF!</definedName>
    <definedName name="contDELCMB">#REF!</definedName>
    <definedName name="contDELCMW">#REF!</definedName>
    <definedName name="contDELCR">#REF!</definedName>
    <definedName name="contDELCV">#REF!</definedName>
    <definedName name="contDELCWR">#REF!</definedName>
    <definedName name="contDELGFB">#REF!</definedName>
    <definedName name="contDELGFG">#REF!</definedName>
    <definedName name="contDELGFR">#REF!</definedName>
    <definedName name="contDELGFW">#REF!</definedName>
    <definedName name="contDELGIG">#REF!</definedName>
    <definedName name="contDELJHW">#REF!</definedName>
    <definedName name="contDELLNR">#REF!</definedName>
    <definedName name="contDELMMG">#REF!</definedName>
    <definedName name="contDELMMV">#REF!</definedName>
    <definedName name="contDELOAB">#REF!</definedName>
    <definedName name="contDELOAR">#REF!</definedName>
    <definedName name="contDELOAW">#REF!</definedName>
    <definedName name="contDELRCW">#REF!</definedName>
    <definedName name="contDELRGB">#REF!</definedName>
    <definedName name="contDELRGPB">#REF!</definedName>
    <definedName name="contDELRGSW">#REF!</definedName>
    <definedName name="contDELRMR">#REF!</definedName>
    <definedName name="contDELRMW">#REF!</definedName>
    <definedName name="contDELRNB">#REF!</definedName>
    <definedName name="contDELROB">#REF!</definedName>
    <definedName name="contDELSPB">#REF!</definedName>
    <definedName name="contDELSPV">#REF!</definedName>
    <definedName name="contDELSPW">#REF!</definedName>
    <definedName name="contDELWHB">#REF!</definedName>
    <definedName name="contDELWHW">#REF!</definedName>
    <definedName name="contDELWIB">#REF!</definedName>
    <definedName name="contDELWIR">#REF!</definedName>
    <definedName name="contDELWYB">#REF!</definedName>
    <definedName name="contDELWYV">#REF!</definedName>
    <definedName name="contDELWYW">#REF!</definedName>
    <definedName name="contGOA_8BR">#REF!</definedName>
    <definedName name="contGOA_8BWR">#REF!</definedName>
    <definedName name="contGOA_8EB">#REF!</definedName>
    <definedName name="contGOA_8PW">#REF!</definedName>
    <definedName name="contGOA_8RW">#REF!</definedName>
    <definedName name="contGOA_8SR">#REF!</definedName>
    <definedName name="contGOA_BCR">#REF!</definedName>
    <definedName name="contGOA_BHG">#REF!</definedName>
    <definedName name="contGOA_BHR">#REF!</definedName>
    <definedName name="contGOA_BHV">#REF!</definedName>
    <definedName name="contGOA_BHW">#REF!</definedName>
    <definedName name="contGOA_BNB">#REF!</definedName>
    <definedName name="contGOA_BPW">#REF!</definedName>
    <definedName name="contGOA_CDB">#REF!</definedName>
    <definedName name="contGOA_CDW">#REF!</definedName>
    <definedName name="contGOA_CG">#REF!</definedName>
    <definedName name="contGOA_CGW">#REF!</definedName>
    <definedName name="contGOA_CMB">#REF!</definedName>
    <definedName name="contGOA_CMW">#REF!</definedName>
    <definedName name="contGOA_CR">#REF!</definedName>
    <definedName name="contGOA_CV">#REF!</definedName>
    <definedName name="contGOA_CWR">#REF!</definedName>
    <definedName name="contGOA_GFB">#REF!</definedName>
    <definedName name="contGOA_GFG">#REF!</definedName>
    <definedName name="contGOA_GFR">#REF!</definedName>
    <definedName name="contGOA_GFW">#REF!</definedName>
    <definedName name="contGOA_GIG">#REF!</definedName>
    <definedName name="contGOA_JHW">#REF!</definedName>
    <definedName name="contGOA_LNR">#REF!</definedName>
    <definedName name="contGOA_MMG">#REF!</definedName>
    <definedName name="contGOA_MMV">#REF!</definedName>
    <definedName name="contGOA_OAB">#REF!</definedName>
    <definedName name="contGOA_OAR">#REF!</definedName>
    <definedName name="contGOA_OAW">#REF!</definedName>
    <definedName name="contGOA_RCW">#REF!</definedName>
    <definedName name="contGOA_RGB">#REF!</definedName>
    <definedName name="contGOA_RGPB">#REF!</definedName>
    <definedName name="contGOA_RGSW">#REF!</definedName>
    <definedName name="contGOA_RMR">#REF!</definedName>
    <definedName name="contGOA_RMW">#REF!</definedName>
    <definedName name="contGOA_RNB">#REF!</definedName>
    <definedName name="contGOA_ROB">#REF!</definedName>
    <definedName name="contGOA_SPB">#REF!</definedName>
    <definedName name="contGOA_SPV">#REF!</definedName>
    <definedName name="contGOA_SPW">#REF!</definedName>
    <definedName name="contGOA_WHB">#REF!</definedName>
    <definedName name="contGOA_WHW">#REF!</definedName>
    <definedName name="contGOA_WIB">#REF!</definedName>
    <definedName name="contGOA_WIR">#REF!</definedName>
    <definedName name="contGOA_WYB">#REF!</definedName>
    <definedName name="contGOA_WYV">#REF!</definedName>
    <definedName name="contGOA_WYW">#REF!</definedName>
    <definedName name="contHIM8BR">#REF!</definedName>
    <definedName name="contHIM8BWR">#REF!</definedName>
    <definedName name="contHIM8EB">#REF!</definedName>
    <definedName name="contHIM8PW">#REF!</definedName>
    <definedName name="contHIM8RW">#REF!</definedName>
    <definedName name="contHIM8SR">#REF!</definedName>
    <definedName name="contHIMBCR">#REF!</definedName>
    <definedName name="contHIMBHG">#REF!</definedName>
    <definedName name="contHIMBHR">#REF!</definedName>
    <definedName name="contHIMBHV">#REF!</definedName>
    <definedName name="contHIMBHW">#REF!</definedName>
    <definedName name="contHIMBNB">#REF!</definedName>
    <definedName name="contHIMBPW">#REF!</definedName>
    <definedName name="contHIMCDB">#REF!</definedName>
    <definedName name="contHIMCDW">#REF!</definedName>
    <definedName name="contHIMCG">#REF!</definedName>
    <definedName name="contHIMCGW">#REF!</definedName>
    <definedName name="contHIMCMB">#REF!</definedName>
    <definedName name="contHIMCMW">#REF!</definedName>
    <definedName name="contHIMCR">#REF!</definedName>
    <definedName name="contHIMCV">#REF!</definedName>
    <definedName name="contHIMCWR">#REF!</definedName>
    <definedName name="contHIMGFB">#REF!</definedName>
    <definedName name="contHIMGFG">#REF!</definedName>
    <definedName name="contHIMGFR">#REF!</definedName>
    <definedName name="contHIMGFW">#REF!</definedName>
    <definedName name="contHIMGIG">#REF!</definedName>
    <definedName name="contHIMJHW">#REF!</definedName>
    <definedName name="contHIMLNR">#REF!</definedName>
    <definedName name="contHIMMMG">#REF!</definedName>
    <definedName name="contHIMMMV">#REF!</definedName>
    <definedName name="contHIMOAB">#REF!</definedName>
    <definedName name="contHIMOAR">#REF!</definedName>
    <definedName name="contHIMOAW">#REF!</definedName>
    <definedName name="contHIMRCW">#REF!</definedName>
    <definedName name="contHIMRGB">#REF!</definedName>
    <definedName name="contHIMRGPB">#REF!</definedName>
    <definedName name="contHIMRGSW">#REF!</definedName>
    <definedName name="contHIMRMR">#REF!</definedName>
    <definedName name="contHIMRMW">#REF!</definedName>
    <definedName name="contHIMRNB">#REF!</definedName>
    <definedName name="contHIMROB">#REF!</definedName>
    <definedName name="contHIMSPB">#REF!</definedName>
    <definedName name="contHIMSPV">#REF!</definedName>
    <definedName name="contHIMSPW">#REF!</definedName>
    <definedName name="contHIMWHB">#REF!</definedName>
    <definedName name="contHIMWHW">#REF!</definedName>
    <definedName name="contHIMWIB">#REF!</definedName>
    <definedName name="contHIMWIR">#REF!</definedName>
    <definedName name="contHIMWYB">#REF!</definedName>
    <definedName name="contHIMWYV">#REF!</definedName>
    <definedName name="contHIMWYW">#REF!</definedName>
    <definedName name="contHRY8BR">#REF!</definedName>
    <definedName name="contHRY8BWR">#REF!</definedName>
    <definedName name="contHRY8EB">#REF!</definedName>
    <definedName name="contHRY8PW">#REF!</definedName>
    <definedName name="contHRY8RW">#REF!</definedName>
    <definedName name="contHRY8SR">#REF!</definedName>
    <definedName name="contHRYBCR">#REF!</definedName>
    <definedName name="contHRYBHG">#REF!</definedName>
    <definedName name="contHRYBHR">#REF!</definedName>
    <definedName name="contHRYBHV">#REF!</definedName>
    <definedName name="contHRYBHW">#REF!</definedName>
    <definedName name="contHRYBNB">#REF!</definedName>
    <definedName name="contHRYBPW">#REF!</definedName>
    <definedName name="contHRYCDB">#REF!</definedName>
    <definedName name="contHRYCDW">#REF!</definedName>
    <definedName name="contHRYCG">#REF!</definedName>
    <definedName name="contHRYCGW">#REF!</definedName>
    <definedName name="contHRYCMB">#REF!</definedName>
    <definedName name="contHRYCMW">#REF!</definedName>
    <definedName name="contHRYCR">#REF!</definedName>
    <definedName name="contHRYCV">#REF!</definedName>
    <definedName name="contHRYCWR">#REF!</definedName>
    <definedName name="contHRYGFB">#REF!</definedName>
    <definedName name="contHRYGFG">#REF!</definedName>
    <definedName name="contHRYGFR">#REF!</definedName>
    <definedName name="contHRYGFW">#REF!</definedName>
    <definedName name="contHRYGIG">#REF!</definedName>
    <definedName name="contHRYJHW">#REF!</definedName>
    <definedName name="contHRYLNR">#REF!</definedName>
    <definedName name="contHRYMMG">#REF!</definedName>
    <definedName name="contHRYMMV">#REF!</definedName>
    <definedName name="contHRYOAB">#REF!</definedName>
    <definedName name="contHRYOAR">#REF!</definedName>
    <definedName name="contHRYOAW">#REF!</definedName>
    <definedName name="contHRYRCW">#REF!</definedName>
    <definedName name="contHRYRGB">#REF!</definedName>
    <definedName name="contHRYRGPB">#REF!</definedName>
    <definedName name="contHRYRGSW">#REF!</definedName>
    <definedName name="contHRYRMR">#REF!</definedName>
    <definedName name="contHRYRMW">#REF!</definedName>
    <definedName name="contHRYRNB">#REF!</definedName>
    <definedName name="contHRYROB">#REF!</definedName>
    <definedName name="contHRYSPB">#REF!</definedName>
    <definedName name="contHRYSPV">#REF!</definedName>
    <definedName name="contHRYSPW">#REF!</definedName>
    <definedName name="contHRYWHB">#REF!</definedName>
    <definedName name="contHRYWHW">#REF!</definedName>
    <definedName name="contHRYWIB">#REF!</definedName>
    <definedName name="contHRYWIR">#REF!</definedName>
    <definedName name="contHRYWYB">#REF!</definedName>
    <definedName name="contHRYWYV">#REF!</definedName>
    <definedName name="contHRYWYW">#REF!</definedName>
    <definedName name="contJAK8BR">#REF!</definedName>
    <definedName name="contJAK8BWR">#REF!</definedName>
    <definedName name="contJAK8EB">#REF!</definedName>
    <definedName name="contJAK8PW">#REF!</definedName>
    <definedName name="contJAK8RW">#REF!</definedName>
    <definedName name="contJAK8SR">#REF!</definedName>
    <definedName name="contJAKBCR">#REF!</definedName>
    <definedName name="contJAKBHG">#REF!</definedName>
    <definedName name="contJAKBHR">#REF!</definedName>
    <definedName name="contJAKBHV">#REF!</definedName>
    <definedName name="contJAKBHW">#REF!</definedName>
    <definedName name="contJAKBNB">#REF!</definedName>
    <definedName name="contJAKBPW">#REF!</definedName>
    <definedName name="contJAKCDB">#REF!</definedName>
    <definedName name="contJAKCDW">#REF!</definedName>
    <definedName name="contJAKCG">#REF!</definedName>
    <definedName name="contJAKCGW">#REF!</definedName>
    <definedName name="contJAKCMB">#REF!</definedName>
    <definedName name="contJAKCMW">#REF!</definedName>
    <definedName name="contJAKCR">#REF!</definedName>
    <definedName name="contJAKCV">#REF!</definedName>
    <definedName name="contJAKCWR">#REF!</definedName>
    <definedName name="contJAKGFB">#REF!</definedName>
    <definedName name="contJAKGFG">#REF!</definedName>
    <definedName name="contJAKGFR">#REF!</definedName>
    <definedName name="contJAKGFW">#REF!</definedName>
    <definedName name="contJAKGIG">#REF!</definedName>
    <definedName name="contJAKJHW">#REF!</definedName>
    <definedName name="contJAKLNR">#REF!</definedName>
    <definedName name="contJAKMMG">#REF!</definedName>
    <definedName name="contJAKMMV">#REF!</definedName>
    <definedName name="contJAKOAB">#REF!</definedName>
    <definedName name="contJAKOAR">#REF!</definedName>
    <definedName name="contJAKOAW">#REF!</definedName>
    <definedName name="contJAKRCW">#REF!</definedName>
    <definedName name="contJAKRGB">#REF!</definedName>
    <definedName name="contJAKRGPB">#REF!</definedName>
    <definedName name="contJAKRGSW">#REF!</definedName>
    <definedName name="contJAKRMR">#REF!</definedName>
    <definedName name="contJAKRMW">#REF!</definedName>
    <definedName name="contJAKRNB">#REF!</definedName>
    <definedName name="contJAKROB">#REF!</definedName>
    <definedName name="contJAKSPB">#REF!</definedName>
    <definedName name="contJAKSPV">#REF!</definedName>
    <definedName name="contJAKSPW">#REF!</definedName>
    <definedName name="contJAKWHB">#REF!</definedName>
    <definedName name="contJAKWHW">#REF!</definedName>
    <definedName name="contJAKWIB">#REF!</definedName>
    <definedName name="contJAKWIR">#REF!</definedName>
    <definedName name="contJAKWYB">#REF!</definedName>
    <definedName name="contJAKWYV">#REF!</definedName>
    <definedName name="contJAKWYW">#REF!</definedName>
    <definedName name="contJHA8BR">#REF!</definedName>
    <definedName name="contJHA8BWR">#REF!</definedName>
    <definedName name="contJHA8EB">#REF!</definedName>
    <definedName name="contJHA8PW">#REF!</definedName>
    <definedName name="contJHA8RW">#REF!</definedName>
    <definedName name="contJHA8SR">#REF!</definedName>
    <definedName name="contJHABCR">#REF!</definedName>
    <definedName name="contJHABHG">#REF!</definedName>
    <definedName name="contJHABHR">#REF!</definedName>
    <definedName name="contJHABHV">#REF!</definedName>
    <definedName name="contJHABHW">#REF!</definedName>
    <definedName name="contJHABNB">#REF!</definedName>
    <definedName name="contJHABPW">#REF!</definedName>
    <definedName name="contJHACDB">#REF!</definedName>
    <definedName name="contJHACDW">#REF!</definedName>
    <definedName name="contJHACG">#REF!</definedName>
    <definedName name="contJHACGW">#REF!</definedName>
    <definedName name="contJHACMB">#REF!</definedName>
    <definedName name="contJHACMW">#REF!</definedName>
    <definedName name="contJHACR">#REF!</definedName>
    <definedName name="contJHACV">#REF!</definedName>
    <definedName name="contJHACWR">#REF!</definedName>
    <definedName name="contJHAGFB">#REF!</definedName>
    <definedName name="contJHAGFG">#REF!</definedName>
    <definedName name="contJHAGFR">#REF!</definedName>
    <definedName name="contJHAGFW">#REF!</definedName>
    <definedName name="contJHAGIG">#REF!</definedName>
    <definedName name="contJHAJHW">#REF!</definedName>
    <definedName name="contJHALNR">#REF!</definedName>
    <definedName name="contJHAMMG">#REF!</definedName>
    <definedName name="contJHAMMV">#REF!</definedName>
    <definedName name="contJHAOAB">#REF!</definedName>
    <definedName name="contJHAOAR">#REF!</definedName>
    <definedName name="contJHAOAW">#REF!</definedName>
    <definedName name="contJHARCW">#REF!</definedName>
    <definedName name="contJHARGB">#REF!</definedName>
    <definedName name="contJHARGPB">#REF!</definedName>
    <definedName name="contJHARGSW">#REF!</definedName>
    <definedName name="contJHARMR">#REF!</definedName>
    <definedName name="contJHARMW">#REF!</definedName>
    <definedName name="contJHARNB">#REF!</definedName>
    <definedName name="contJHAROB">#REF!</definedName>
    <definedName name="contJHASPB">#REF!</definedName>
    <definedName name="contJHASPV">#REF!</definedName>
    <definedName name="contJHASPW">#REF!</definedName>
    <definedName name="contJHAWHB">#REF!</definedName>
    <definedName name="contJHAWHW">#REF!</definedName>
    <definedName name="contJHAWIB">#REF!</definedName>
    <definedName name="contJHAWIR">#REF!</definedName>
    <definedName name="contJHAWYB">#REF!</definedName>
    <definedName name="contJHAWYV">#REF!</definedName>
    <definedName name="contJHAWYW">#REF!</definedName>
    <definedName name="contKAR8BR">#REF!</definedName>
    <definedName name="contKAR8BWR">#REF!</definedName>
    <definedName name="contKAR8EB">#REF!</definedName>
    <definedName name="contKAR8PW">#REF!</definedName>
    <definedName name="contKAR8RW">#REF!</definedName>
    <definedName name="contKAR8SR">#REF!</definedName>
    <definedName name="contKARBCR">#REF!</definedName>
    <definedName name="contKARBHG">#REF!</definedName>
    <definedName name="contKARBHR">#REF!</definedName>
    <definedName name="contKARBHV">#REF!</definedName>
    <definedName name="contKARBHW">#REF!</definedName>
    <definedName name="contKARBNB">#REF!</definedName>
    <definedName name="contKARBPW">#REF!</definedName>
    <definedName name="contKARCDB">#REF!</definedName>
    <definedName name="contKARCDW">#REF!</definedName>
    <definedName name="contKARCG">#REF!</definedName>
    <definedName name="contKARCGW">#REF!</definedName>
    <definedName name="contKARCMB">#REF!</definedName>
    <definedName name="contKARCMW">#REF!</definedName>
    <definedName name="contKARCR">#REF!</definedName>
    <definedName name="contKARCV">#REF!</definedName>
    <definedName name="contKARCWR">#REF!</definedName>
    <definedName name="contKARGFB">#REF!</definedName>
    <definedName name="contKARGFG">#REF!</definedName>
    <definedName name="contKARGFR">#REF!</definedName>
    <definedName name="contKARGFW">#REF!</definedName>
    <definedName name="contKARGIG">#REF!</definedName>
    <definedName name="contKARJHW">#REF!</definedName>
    <definedName name="contKARLNR">#REF!</definedName>
    <definedName name="contKARMMG">#REF!</definedName>
    <definedName name="contKARMMV">#REF!</definedName>
    <definedName name="contKAROAB">#REF!</definedName>
    <definedName name="contKAROAR">#REF!</definedName>
    <definedName name="contKAROAW">#REF!</definedName>
    <definedName name="contKARRCW">#REF!</definedName>
    <definedName name="contKARRGB">#REF!</definedName>
    <definedName name="contKARRGPB">#REF!</definedName>
    <definedName name="contKARRGSW">#REF!</definedName>
    <definedName name="contKARRMR">#REF!</definedName>
    <definedName name="contKARRMW">#REF!</definedName>
    <definedName name="contKARRNB">#REF!</definedName>
    <definedName name="contKARROB">#REF!</definedName>
    <definedName name="contKARSPB">#REF!</definedName>
    <definedName name="contKARSPV">#REF!</definedName>
    <definedName name="contKARSPW">#REF!</definedName>
    <definedName name="contKARWHB">#REF!</definedName>
    <definedName name="contKARWHW">#REF!</definedName>
    <definedName name="contKARWIB">#REF!</definedName>
    <definedName name="contKARWIR">#REF!</definedName>
    <definedName name="contKARWYB">#REF!</definedName>
    <definedName name="contKARWYV">#REF!</definedName>
    <definedName name="contKARWYW">#REF!</definedName>
    <definedName name="contKER8BR">#REF!</definedName>
    <definedName name="contKER8BWR">#REF!</definedName>
    <definedName name="contKER8EB">#REF!</definedName>
    <definedName name="contKER8PW">#REF!</definedName>
    <definedName name="contKER8RW">#REF!</definedName>
    <definedName name="contKER8SR">#REF!</definedName>
    <definedName name="contKERBCR">#REF!</definedName>
    <definedName name="contKERBHG">#REF!</definedName>
    <definedName name="contKERBHR">#REF!</definedName>
    <definedName name="contKERBHV">#REF!</definedName>
    <definedName name="contKERBHW">#REF!</definedName>
    <definedName name="contKERBNB">#REF!</definedName>
    <definedName name="contKERBPW">#REF!</definedName>
    <definedName name="contKERCDB">#REF!</definedName>
    <definedName name="contKERCDW">#REF!</definedName>
    <definedName name="contKERCG">#REF!</definedName>
    <definedName name="contKERCGW">#REF!</definedName>
    <definedName name="contKERCMB">#REF!</definedName>
    <definedName name="contKERCMW">#REF!</definedName>
    <definedName name="contKERCR">#REF!</definedName>
    <definedName name="contKERCV">#REF!</definedName>
    <definedName name="contKERCWR">#REF!</definedName>
    <definedName name="contKERGFB">#REF!</definedName>
    <definedName name="contKERGFG">#REF!</definedName>
    <definedName name="contKERGFR">#REF!</definedName>
    <definedName name="contKERGFW">#REF!</definedName>
    <definedName name="contKERGIG">#REF!</definedName>
    <definedName name="contKERJHW">#REF!</definedName>
    <definedName name="contKERLNR">#REF!</definedName>
    <definedName name="contKERMMG">#REF!</definedName>
    <definedName name="contKERMMV">#REF!</definedName>
    <definedName name="contKEROAB">#REF!</definedName>
    <definedName name="contKEROAR">#REF!</definedName>
    <definedName name="contKEROAW">#REF!</definedName>
    <definedName name="contKERRCW">#REF!</definedName>
    <definedName name="contKERRGB">#REF!</definedName>
    <definedName name="contKERRGPB">#REF!</definedName>
    <definedName name="contKERRGSW">#REF!</definedName>
    <definedName name="contKERRMR">#REF!</definedName>
    <definedName name="contKERRMW">#REF!</definedName>
    <definedName name="contKERRNB">#REF!</definedName>
    <definedName name="contKERROB">#REF!</definedName>
    <definedName name="contKERSPB">#REF!</definedName>
    <definedName name="contKERSPV">#REF!</definedName>
    <definedName name="contKERSPW">#REF!</definedName>
    <definedName name="contKERWHB">#REF!</definedName>
    <definedName name="contKERWHW">#REF!</definedName>
    <definedName name="contKERWIB">#REF!</definedName>
    <definedName name="contKERWIR">#REF!</definedName>
    <definedName name="contKERWYB">#REF!</definedName>
    <definedName name="contKERWYV">#REF!</definedName>
    <definedName name="contKERWYW">#REF!</definedName>
    <definedName name="contMEG8BR">#REF!</definedName>
    <definedName name="contMEG8BWR">#REF!</definedName>
    <definedName name="contMEG8EB">#REF!</definedName>
    <definedName name="contMEG8PW">#REF!</definedName>
    <definedName name="contMEG8RW">#REF!</definedName>
    <definedName name="contMEG8SR">#REF!</definedName>
    <definedName name="contMEGBCR">#REF!</definedName>
    <definedName name="contMEGBHG">#REF!</definedName>
    <definedName name="contMEGBHR">#REF!</definedName>
    <definedName name="contMEGBHV">#REF!</definedName>
    <definedName name="contMEGBHW">#REF!</definedName>
    <definedName name="contMEGBNB">#REF!</definedName>
    <definedName name="contMEGBPW">#REF!</definedName>
    <definedName name="contMEGCDB">#REF!</definedName>
    <definedName name="contMEGCDW">#REF!</definedName>
    <definedName name="contMEGCG">#REF!</definedName>
    <definedName name="contMEGCGW">#REF!</definedName>
    <definedName name="contMEGCMB">#REF!</definedName>
    <definedName name="contMEGCMW">#REF!</definedName>
    <definedName name="contMEGCR">#REF!</definedName>
    <definedName name="contMEGCV">#REF!</definedName>
    <definedName name="contMEGCWR">#REF!</definedName>
    <definedName name="contMEGGFB">#REF!</definedName>
    <definedName name="contMEGGFG">#REF!</definedName>
    <definedName name="contMEGGFR">#REF!</definedName>
    <definedName name="contMEGGFW">#REF!</definedName>
    <definedName name="contMEGGIG">#REF!</definedName>
    <definedName name="contMEGJHW">#REF!</definedName>
    <definedName name="contMEGLNR">#REF!</definedName>
    <definedName name="contMEGMMG">#REF!</definedName>
    <definedName name="contMEGMMV">#REF!</definedName>
    <definedName name="contMEGOAB">#REF!</definedName>
    <definedName name="contMEGOAR">#REF!</definedName>
    <definedName name="contMEGOAW">#REF!</definedName>
    <definedName name="contMEGRCW">#REF!</definedName>
    <definedName name="contMEGRGB">#REF!</definedName>
    <definedName name="contMEGRGPB">#REF!</definedName>
    <definedName name="contMEGRGSW">#REF!</definedName>
    <definedName name="contMEGRMR">#REF!</definedName>
    <definedName name="contMEGRMW">#REF!</definedName>
    <definedName name="contMEGRNB">#REF!</definedName>
    <definedName name="contMEGROB">#REF!</definedName>
    <definedName name="contMEGSPB">#REF!</definedName>
    <definedName name="contMEGSPV">#REF!</definedName>
    <definedName name="contMEGSPW">#REF!</definedName>
    <definedName name="contMEGWHB">#REF!</definedName>
    <definedName name="contMEGWHW">#REF!</definedName>
    <definedName name="contMEGWIB">#REF!</definedName>
    <definedName name="contMEGWIR">#REF!</definedName>
    <definedName name="contMEGWYB">#REF!</definedName>
    <definedName name="contMEGWYV">#REF!</definedName>
    <definedName name="contMEGWYW">#REF!</definedName>
    <definedName name="contMPR8BR">#REF!</definedName>
    <definedName name="contMPR8BWR">#REF!</definedName>
    <definedName name="contMPR8EB">#REF!</definedName>
    <definedName name="contMPR8PW">#REF!</definedName>
    <definedName name="contMPR8RW">#REF!</definedName>
    <definedName name="contMPR8SR">#REF!</definedName>
    <definedName name="contMPRBCR">#REF!</definedName>
    <definedName name="contMPRBHG">#REF!</definedName>
    <definedName name="contMPRBHR">#REF!</definedName>
    <definedName name="contMPRBHV">#REF!</definedName>
    <definedName name="contMPRBHW">#REF!</definedName>
    <definedName name="contMPRBNB">#REF!</definedName>
    <definedName name="contMPRBPW">#REF!</definedName>
    <definedName name="contMPRCDB">#REF!</definedName>
    <definedName name="contMPRCDW">#REF!</definedName>
    <definedName name="contMPRCG">#REF!</definedName>
    <definedName name="contMPRCGW">#REF!</definedName>
    <definedName name="contMPRCMB">#REF!</definedName>
    <definedName name="contMPRCMW">#REF!</definedName>
    <definedName name="contMPRCR">#REF!</definedName>
    <definedName name="contMPRCV">#REF!</definedName>
    <definedName name="contMPRCWR">#REF!</definedName>
    <definedName name="contMPRGFB">#REF!</definedName>
    <definedName name="contMPRGFG">#REF!</definedName>
    <definedName name="contMPRGFR">#REF!</definedName>
    <definedName name="contMPRGFW">#REF!</definedName>
    <definedName name="contMPRGIG">#REF!</definedName>
    <definedName name="contMPRJHW">#REF!</definedName>
    <definedName name="contMPRLNR">#REF!</definedName>
    <definedName name="contMPRMMG">#REF!</definedName>
    <definedName name="contMPRMMV">#REF!</definedName>
    <definedName name="contMPROAB">#REF!</definedName>
    <definedName name="contMPROAR">#REF!</definedName>
    <definedName name="contMPROAW">#REF!</definedName>
    <definedName name="contMPRRCW">#REF!</definedName>
    <definedName name="contMPRRGB">#REF!</definedName>
    <definedName name="contMPRRGPB">#REF!</definedName>
    <definedName name="contMPRRGSW">#REF!</definedName>
    <definedName name="contMPRRMR">#REF!</definedName>
    <definedName name="contMPRRMW">#REF!</definedName>
    <definedName name="contMPRRNB">#REF!</definedName>
    <definedName name="contMPRROB">#REF!</definedName>
    <definedName name="contMPRSPB">#REF!</definedName>
    <definedName name="contMPRSPV">#REF!</definedName>
    <definedName name="contMPRSPW">#REF!</definedName>
    <definedName name="contMPRWHB">#REF!</definedName>
    <definedName name="contMPRWHW">#REF!</definedName>
    <definedName name="contMPRWIB">#REF!</definedName>
    <definedName name="contMPRWIR">#REF!</definedName>
    <definedName name="contMPRWYB">#REF!</definedName>
    <definedName name="contMPRWYV">#REF!</definedName>
    <definedName name="contMPRWYW">#REF!</definedName>
    <definedName name="contMUC8BR">#REF!</definedName>
    <definedName name="contMUC8BWR">#REF!</definedName>
    <definedName name="contMUC8EB">#REF!</definedName>
    <definedName name="contMUC8PW">#REF!</definedName>
    <definedName name="contMUC8RW">#REF!</definedName>
    <definedName name="contMUC8SR">#REF!</definedName>
    <definedName name="contMUCBCR">#REF!</definedName>
    <definedName name="contMUCBHG">#REF!</definedName>
    <definedName name="contMUCBHR">#REF!</definedName>
    <definedName name="contMUCBHV">#REF!</definedName>
    <definedName name="contMUCBHW">#REF!</definedName>
    <definedName name="contMUCBNB">#REF!</definedName>
    <definedName name="contMUCBPW">#REF!</definedName>
    <definedName name="contMUCCDB">#REF!</definedName>
    <definedName name="contMUCCDW">#REF!</definedName>
    <definedName name="contMUCCG">#REF!</definedName>
    <definedName name="contMUCCGW">#REF!</definedName>
    <definedName name="contMUCCMB">#REF!</definedName>
    <definedName name="contMUCCMW">#REF!</definedName>
    <definedName name="contMUCCR">#REF!</definedName>
    <definedName name="contMUCCV">#REF!</definedName>
    <definedName name="contMUCCWR">#REF!</definedName>
    <definedName name="contMUCGFB">#REF!</definedName>
    <definedName name="contMUCGFG">#REF!</definedName>
    <definedName name="contMUCGFR">#REF!</definedName>
    <definedName name="contMUCGFW">#REF!</definedName>
    <definedName name="contMUCGIG">#REF!</definedName>
    <definedName name="contMUCJHW">#REF!</definedName>
    <definedName name="contMUCLNR">#REF!</definedName>
    <definedName name="contMUCMMG">#REF!</definedName>
    <definedName name="contMUCMMV">#REF!</definedName>
    <definedName name="contMUCOAB">#REF!</definedName>
    <definedName name="contMUCOAR">#REF!</definedName>
    <definedName name="contMUCOAW">#REF!</definedName>
    <definedName name="contMUCRCW">#REF!</definedName>
    <definedName name="contMUCRGB">#REF!</definedName>
    <definedName name="contMUCRGPB">#REF!</definedName>
    <definedName name="contMUCRGSW">#REF!</definedName>
    <definedName name="contMUCRMR">#REF!</definedName>
    <definedName name="contMUCRMW">#REF!</definedName>
    <definedName name="contMUCRNB">#REF!</definedName>
    <definedName name="contMUCROB">#REF!</definedName>
    <definedName name="contMUCSPB">#REF!</definedName>
    <definedName name="contMUCSPV">#REF!</definedName>
    <definedName name="contMUCSPW">#REF!</definedName>
    <definedName name="contMUCWHB">#REF!</definedName>
    <definedName name="contMUCWHW">#REF!</definedName>
    <definedName name="contMUCWIB">#REF!</definedName>
    <definedName name="contMUCWIR">#REF!</definedName>
    <definedName name="contMUCWYB">#REF!</definedName>
    <definedName name="contMUCWYV">#REF!</definedName>
    <definedName name="contMUCWYW">#REF!</definedName>
    <definedName name="contMUM8BR">#REF!</definedName>
    <definedName name="contMUM8BWR">#REF!</definedName>
    <definedName name="contMUM8EB">#REF!</definedName>
    <definedName name="contMUM8PW">#REF!</definedName>
    <definedName name="contMUM8RW">#REF!</definedName>
    <definedName name="contMUM8SR">#REF!</definedName>
    <definedName name="contMUMBCR">#REF!</definedName>
    <definedName name="contMUMBHG">#REF!</definedName>
    <definedName name="contMUMBHR">#REF!</definedName>
    <definedName name="contMUMBHV">#REF!</definedName>
    <definedName name="contMUMBHW">#REF!</definedName>
    <definedName name="contMUMBNB">#REF!</definedName>
    <definedName name="contMUMBPW">#REF!</definedName>
    <definedName name="contMUMCDB">#REF!</definedName>
    <definedName name="contMUMCDW">#REF!</definedName>
    <definedName name="contMUMCG">#REF!</definedName>
    <definedName name="contMUMCGW">#REF!</definedName>
    <definedName name="contMUMCMB">#REF!</definedName>
    <definedName name="contMUMCMW">#REF!</definedName>
    <definedName name="contMUMCR">#REF!</definedName>
    <definedName name="contMUMCV">#REF!</definedName>
    <definedName name="contMUMCWR">#REF!</definedName>
    <definedName name="contMUMGFB">#REF!</definedName>
    <definedName name="contMUMGFG">#REF!</definedName>
    <definedName name="contMUMGFR">#REF!</definedName>
    <definedName name="contMUMGFW">#REF!</definedName>
    <definedName name="contMUMGIG">#REF!</definedName>
    <definedName name="contMUMJHW">#REF!</definedName>
    <definedName name="contMUMLNR">#REF!</definedName>
    <definedName name="contMUMMMG">#REF!</definedName>
    <definedName name="contMUMMMV">#REF!</definedName>
    <definedName name="contMUMOAB">#REF!</definedName>
    <definedName name="contMUMOAR">#REF!</definedName>
    <definedName name="contMUMOAW">#REF!</definedName>
    <definedName name="contMUMRCW">#REF!</definedName>
    <definedName name="contMUMRGB">#REF!</definedName>
    <definedName name="contMUMRGPB">#REF!</definedName>
    <definedName name="contMUMRGSW">#REF!</definedName>
    <definedName name="contMUMRMR">#REF!</definedName>
    <definedName name="contMUMRMW">#REF!</definedName>
    <definedName name="contMUMRNB">#REF!</definedName>
    <definedName name="contMUMROB">#REF!</definedName>
    <definedName name="contMUMSPB">#REF!</definedName>
    <definedName name="contMUMSPV">#REF!</definedName>
    <definedName name="contMUMSPW">#REF!</definedName>
    <definedName name="contMUMWHB">#REF!</definedName>
    <definedName name="contMUMWHW">#REF!</definedName>
    <definedName name="contMUMWIB">#REF!</definedName>
    <definedName name="contMUMWIR">#REF!</definedName>
    <definedName name="contMUMWYB">#REF!</definedName>
    <definedName name="contMUMWYV">#REF!</definedName>
    <definedName name="contMUMWYW">#REF!</definedName>
    <definedName name="contNAG8BR">#REF!</definedName>
    <definedName name="contNAG8BWR">#REF!</definedName>
    <definedName name="contNAG8EB">#REF!</definedName>
    <definedName name="contNAG8PW">#REF!</definedName>
    <definedName name="contNAG8RW">#REF!</definedName>
    <definedName name="contNAG8SR">#REF!</definedName>
    <definedName name="contNAGBCR">#REF!</definedName>
    <definedName name="contNAGBHG">#REF!</definedName>
    <definedName name="contNAGBHR">#REF!</definedName>
    <definedName name="contNAGBHV">#REF!</definedName>
    <definedName name="contNAGBHW">#REF!</definedName>
    <definedName name="contNAGBNB">#REF!</definedName>
    <definedName name="contNAGBPW">#REF!</definedName>
    <definedName name="contNAGCDB">#REF!</definedName>
    <definedName name="contNAGCDW">#REF!</definedName>
    <definedName name="contNAGCG">#REF!</definedName>
    <definedName name="contNAGCGW">#REF!</definedName>
    <definedName name="contNAGCMB">#REF!</definedName>
    <definedName name="contNAGCMW">#REF!</definedName>
    <definedName name="contNAGCR">#REF!</definedName>
    <definedName name="contNAGCV">#REF!</definedName>
    <definedName name="contNAGCWR">#REF!</definedName>
    <definedName name="contNAGGFB">#REF!</definedName>
    <definedName name="contNAGGFG">#REF!</definedName>
    <definedName name="contNAGGFR">#REF!</definedName>
    <definedName name="contNAGGFW">#REF!</definedName>
    <definedName name="contNAGGIG">#REF!</definedName>
    <definedName name="contNAGJHW">#REF!</definedName>
    <definedName name="contNAGLNR">#REF!</definedName>
    <definedName name="contNAGMMG">#REF!</definedName>
    <definedName name="contNAGMMV">#REF!</definedName>
    <definedName name="contNAGOAB">#REF!</definedName>
    <definedName name="contNAGOAR">#REF!</definedName>
    <definedName name="contNAGOAW">#REF!</definedName>
    <definedName name="contNAGRCW">#REF!</definedName>
    <definedName name="contNAGRGB">#REF!</definedName>
    <definedName name="contNAGRGPB">#REF!</definedName>
    <definedName name="contNAGRGSW">#REF!</definedName>
    <definedName name="contNAGRMR">#REF!</definedName>
    <definedName name="contNAGRMW">#REF!</definedName>
    <definedName name="contNAGRNB">#REF!</definedName>
    <definedName name="contNAGROB">#REF!</definedName>
    <definedName name="contNAGSPB">#REF!</definedName>
    <definedName name="contNAGSPV">#REF!</definedName>
    <definedName name="contNAGSPW">#REF!</definedName>
    <definedName name="contNAGWHB">#REF!</definedName>
    <definedName name="contNAGWHW">#REF!</definedName>
    <definedName name="contNAGWIB">#REF!</definedName>
    <definedName name="contNAGWIR">#REF!</definedName>
    <definedName name="contNAGWYB">#REF!</definedName>
    <definedName name="contNAGWYV">#REF!</definedName>
    <definedName name="contNAGWYW">#REF!</definedName>
    <definedName name="contORI8BR">#REF!</definedName>
    <definedName name="contORI8BWR">#REF!</definedName>
    <definedName name="contORI8EB">#REF!</definedName>
    <definedName name="contORI8PW">#REF!</definedName>
    <definedName name="contORI8RW">#REF!</definedName>
    <definedName name="contORI8SR">#REF!</definedName>
    <definedName name="contORIBCR">#REF!</definedName>
    <definedName name="contORIBHG">#REF!</definedName>
    <definedName name="contORIBHR">#REF!</definedName>
    <definedName name="contORIBHV">#REF!</definedName>
    <definedName name="contORIBHW">#REF!</definedName>
    <definedName name="contORIBNB">#REF!</definedName>
    <definedName name="contORIBPW">#REF!</definedName>
    <definedName name="contORICDB">#REF!</definedName>
    <definedName name="contORICDW">#REF!</definedName>
    <definedName name="contORICG">#REF!</definedName>
    <definedName name="contORICGW">#REF!</definedName>
    <definedName name="contORICMB">#REF!</definedName>
    <definedName name="contORICMW">#REF!</definedName>
    <definedName name="contORICR">#REF!</definedName>
    <definedName name="contORICV">#REF!</definedName>
    <definedName name="contORICWR">#REF!</definedName>
    <definedName name="contORIGFB">#REF!</definedName>
    <definedName name="contORIGFG">#REF!</definedName>
    <definedName name="contORIGFR">#REF!</definedName>
    <definedName name="contORIGFW">#REF!</definedName>
    <definedName name="contORIGIG">#REF!</definedName>
    <definedName name="contORIJHW">#REF!</definedName>
    <definedName name="contORILNR">#REF!</definedName>
    <definedName name="contORIMMG">#REF!</definedName>
    <definedName name="contORIMMV">#REF!</definedName>
    <definedName name="contORIOAB">#REF!</definedName>
    <definedName name="contORIOAR">#REF!</definedName>
    <definedName name="contORIOAW">#REF!</definedName>
    <definedName name="contORIRCW">#REF!</definedName>
    <definedName name="contORIRGB">#REF!</definedName>
    <definedName name="contORIRGPB">#REF!</definedName>
    <definedName name="contORIRGSW">#REF!</definedName>
    <definedName name="contORIRMR">#REF!</definedName>
    <definedName name="contORIRMW">#REF!</definedName>
    <definedName name="contORIRNB">#REF!</definedName>
    <definedName name="contORIROB">#REF!</definedName>
    <definedName name="contORISPB">#REF!</definedName>
    <definedName name="contORISPV">#REF!</definedName>
    <definedName name="contORISPW">#REF!</definedName>
    <definedName name="contORIWHB">#REF!</definedName>
    <definedName name="contORIWHW">#REF!</definedName>
    <definedName name="contORIWIB">#REF!</definedName>
    <definedName name="contORIWIR">#REF!</definedName>
    <definedName name="contORIWYB">#REF!</definedName>
    <definedName name="contORIWYV">#REF!</definedName>
    <definedName name="contORIWYW">#REF!</definedName>
    <definedName name="contPON8BR">#REF!</definedName>
    <definedName name="contPON8BWR">#REF!</definedName>
    <definedName name="contPON8EB">#REF!</definedName>
    <definedName name="contPON8PW">#REF!</definedName>
    <definedName name="contPON8RW">#REF!</definedName>
    <definedName name="contPON8SR">#REF!</definedName>
    <definedName name="contPONBCR">#REF!</definedName>
    <definedName name="contPONBHG">#REF!</definedName>
    <definedName name="contPONBHR">#REF!</definedName>
    <definedName name="contPONBHV">#REF!</definedName>
    <definedName name="contPONBHW">#REF!</definedName>
    <definedName name="contPONBNB">#REF!</definedName>
    <definedName name="contPONBPW">#REF!</definedName>
    <definedName name="contPONCDB">#REF!</definedName>
    <definedName name="contPONCDW">#REF!</definedName>
    <definedName name="contPONCG">#REF!</definedName>
    <definedName name="contPONCGW">#REF!</definedName>
    <definedName name="contPONCMB">#REF!</definedName>
    <definedName name="contPONCMW">#REF!</definedName>
    <definedName name="contPONCR">#REF!</definedName>
    <definedName name="contPONCV">#REF!</definedName>
    <definedName name="contPONCWR">#REF!</definedName>
    <definedName name="contPONGFB">#REF!</definedName>
    <definedName name="contPONGFG">#REF!</definedName>
    <definedName name="contPONGFR">#REF!</definedName>
    <definedName name="contPONGFW">#REF!</definedName>
    <definedName name="contPONGIG">#REF!</definedName>
    <definedName name="contPONJHW">#REF!</definedName>
    <definedName name="contPONLNR">#REF!</definedName>
    <definedName name="contPONMMG">#REF!</definedName>
    <definedName name="contPONMMV">#REF!</definedName>
    <definedName name="contPONOAB">#REF!</definedName>
    <definedName name="contPONOAR">#REF!</definedName>
    <definedName name="contPONOAW">#REF!</definedName>
    <definedName name="contPONRCW">#REF!</definedName>
    <definedName name="contPONRGB">#REF!</definedName>
    <definedName name="contPONRGPB">#REF!</definedName>
    <definedName name="contPONRGSW">#REF!</definedName>
    <definedName name="contPONRMR">#REF!</definedName>
    <definedName name="contPONRMW">#REF!</definedName>
    <definedName name="contPONRNB">#REF!</definedName>
    <definedName name="contPONROB">#REF!</definedName>
    <definedName name="contPONSPB">#REF!</definedName>
    <definedName name="contPONSPV">#REF!</definedName>
    <definedName name="contPONSPW">#REF!</definedName>
    <definedName name="contPONWHB">#REF!</definedName>
    <definedName name="contPONWHW">#REF!</definedName>
    <definedName name="contPONWIB">#REF!</definedName>
    <definedName name="contPONWIR">#REF!</definedName>
    <definedName name="contPONWYB">#REF!</definedName>
    <definedName name="contPONWYV">#REF!</definedName>
    <definedName name="contPONWYW">#REF!</definedName>
    <definedName name="contPUN8BR">#REF!</definedName>
    <definedName name="contPUN8BWR">#REF!</definedName>
    <definedName name="contPUN8EB">#REF!</definedName>
    <definedName name="contPUN8PW">#REF!</definedName>
    <definedName name="contPUN8RW">#REF!</definedName>
    <definedName name="contPUN8SR">#REF!</definedName>
    <definedName name="contPUNBCR">#REF!</definedName>
    <definedName name="contPUNBHG">#REF!</definedName>
    <definedName name="contPUNBHR">#REF!</definedName>
    <definedName name="contPUNBHV">#REF!</definedName>
    <definedName name="contPUNBHW">#REF!</definedName>
    <definedName name="contPUNBNB">#REF!</definedName>
    <definedName name="contPUNBPW">#REF!</definedName>
    <definedName name="contPUNCDB">#REF!</definedName>
    <definedName name="contPUNCDW">#REF!</definedName>
    <definedName name="contPUNCG">#REF!</definedName>
    <definedName name="contPUNCGW">#REF!</definedName>
    <definedName name="contPUNCMB">#REF!</definedName>
    <definedName name="contPUNCMW">#REF!</definedName>
    <definedName name="contPUNCR">#REF!</definedName>
    <definedName name="contPUNCV">#REF!</definedName>
    <definedName name="contPUNCWR">#REF!</definedName>
    <definedName name="contPUNGFB">#REF!</definedName>
    <definedName name="contPUNGFG">#REF!</definedName>
    <definedName name="contPUNGFR">#REF!</definedName>
    <definedName name="contPUNGFW">#REF!</definedName>
    <definedName name="contPUNGIG">#REF!</definedName>
    <definedName name="contPUNJHW">#REF!</definedName>
    <definedName name="contPUNLNR">#REF!</definedName>
    <definedName name="contPUNMMG">#REF!</definedName>
    <definedName name="contPUNMMV">#REF!</definedName>
    <definedName name="contPUNOAB">#REF!</definedName>
    <definedName name="contPUNOAR">#REF!</definedName>
    <definedName name="contPUNOAW">#REF!</definedName>
    <definedName name="contPUNRCW">#REF!</definedName>
    <definedName name="contPUNRGB">#REF!</definedName>
    <definedName name="contPUNRGPB">#REF!</definedName>
    <definedName name="contPUNRGSW">#REF!</definedName>
    <definedName name="contPUNRMR">#REF!</definedName>
    <definedName name="contPUNRMW">#REF!</definedName>
    <definedName name="contPUNRNB">#REF!</definedName>
    <definedName name="contPUNROB">#REF!</definedName>
    <definedName name="contPUNSPB">#REF!</definedName>
    <definedName name="contPUNSPV">#REF!</definedName>
    <definedName name="contPUNSPW">#REF!</definedName>
    <definedName name="contPUNWHB">#REF!</definedName>
    <definedName name="contPUNWHW">#REF!</definedName>
    <definedName name="contPUNWIB">#REF!</definedName>
    <definedName name="contPUNWIR">#REF!</definedName>
    <definedName name="contPUNWYB">#REF!</definedName>
    <definedName name="contPUNWYV">#REF!</definedName>
    <definedName name="contPUNWYW">#REF!</definedName>
    <definedName name="ContractBSFRateTpt">#REF!</definedName>
    <definedName name="Contracts_SupervisionChargescivil_operations__Rampur">#REF!</definedName>
    <definedName name="contRAJ8BR">#REF!</definedName>
    <definedName name="contRAJ8BWR">#REF!</definedName>
    <definedName name="contRAJ8EB">#REF!</definedName>
    <definedName name="contRAJ8PW">#REF!</definedName>
    <definedName name="contRAJ8RW">#REF!</definedName>
    <definedName name="contRAJ8SR">#REF!</definedName>
    <definedName name="contRAJBCR">#REF!</definedName>
    <definedName name="contRAJBHG">#REF!</definedName>
    <definedName name="contRAJBHR">#REF!</definedName>
    <definedName name="contRAJBHV">#REF!</definedName>
    <definedName name="contRAJBHW">#REF!</definedName>
    <definedName name="contRAJBNB">#REF!</definedName>
    <definedName name="contRAJBPW">#REF!</definedName>
    <definedName name="contRAJCDB">#REF!</definedName>
    <definedName name="contRAJCDW">#REF!</definedName>
    <definedName name="contRAJCG">#REF!</definedName>
    <definedName name="contRAJCGW">#REF!</definedName>
    <definedName name="contRAJCMB">#REF!</definedName>
    <definedName name="contRAJCMW">#REF!</definedName>
    <definedName name="contRAJCR">#REF!</definedName>
    <definedName name="contRAJCV">#REF!</definedName>
    <definedName name="contRAJCWR">#REF!</definedName>
    <definedName name="contRAJGFB">#REF!</definedName>
    <definedName name="contRAJGFG">#REF!</definedName>
    <definedName name="contRAJGFR">#REF!</definedName>
    <definedName name="contRAJGFW">#REF!</definedName>
    <definedName name="contRAJGIG">#REF!</definedName>
    <definedName name="contRAJJHW">#REF!</definedName>
    <definedName name="contRAJLNR">#REF!</definedName>
    <definedName name="contRAJMMG">#REF!</definedName>
    <definedName name="contRAJMMV">#REF!</definedName>
    <definedName name="contRAJOAB">#REF!</definedName>
    <definedName name="contRAJOAR">#REF!</definedName>
    <definedName name="contRAJOAW">#REF!</definedName>
    <definedName name="contRAJRCW">#REF!</definedName>
    <definedName name="contRAJRGB">#REF!</definedName>
    <definedName name="contRAJRGPB">#REF!</definedName>
    <definedName name="contRAJRGSW">#REF!</definedName>
    <definedName name="contRAJRMR">#REF!</definedName>
    <definedName name="contRAJRMW">#REF!</definedName>
    <definedName name="contRAJRNB">#REF!</definedName>
    <definedName name="contRAJROB">#REF!</definedName>
    <definedName name="contRAJSPB">#REF!</definedName>
    <definedName name="contRAJSPV">#REF!</definedName>
    <definedName name="contRAJSPW">#REF!</definedName>
    <definedName name="contRAJWHB">#REF!</definedName>
    <definedName name="contRAJWHW">#REF!</definedName>
    <definedName name="contRAJWIB">#REF!</definedName>
    <definedName name="contRAJWIR">#REF!</definedName>
    <definedName name="contRAJWYB">#REF!</definedName>
    <definedName name="contRAJWYV">#REF!</definedName>
    <definedName name="contRAJWYW">#REF!</definedName>
    <definedName name="Contruction_Exp">[45]SCHEDULE!#REF!</definedName>
    <definedName name="contSIK8BR">#REF!</definedName>
    <definedName name="contSIK8BWR">#REF!</definedName>
    <definedName name="contSIK8EB">#REF!</definedName>
    <definedName name="contSIK8PW">#REF!</definedName>
    <definedName name="contSIK8RW">#REF!</definedName>
    <definedName name="contSIK8SR">#REF!</definedName>
    <definedName name="contSIKBCR">#REF!</definedName>
    <definedName name="contSIKBHG">#REF!</definedName>
    <definedName name="contSIKBHR">#REF!</definedName>
    <definedName name="contSIKBHV">#REF!</definedName>
    <definedName name="contSIKBHW">#REF!</definedName>
    <definedName name="contSIKBNB">#REF!</definedName>
    <definedName name="contSIKBPW">#REF!</definedName>
    <definedName name="contSIKCDB">#REF!</definedName>
    <definedName name="contSIKCDW">#REF!</definedName>
    <definedName name="contSIKCG">#REF!</definedName>
    <definedName name="contSIKCGW">#REF!</definedName>
    <definedName name="contSIKCMB">#REF!</definedName>
    <definedName name="contSIKCMW">#REF!</definedName>
    <definedName name="contSIKCR">#REF!</definedName>
    <definedName name="contSIKCV">#REF!</definedName>
    <definedName name="contSIKCWR">#REF!</definedName>
    <definedName name="contSIKGFB">#REF!</definedName>
    <definedName name="contSIKGFG">#REF!</definedName>
    <definedName name="contSIKGFR">#REF!</definedName>
    <definedName name="contSIKGFW">#REF!</definedName>
    <definedName name="contSIKGIG">#REF!</definedName>
    <definedName name="contSIKJHW">#REF!</definedName>
    <definedName name="contSIKLNR">#REF!</definedName>
    <definedName name="contSIKMMG">#REF!</definedName>
    <definedName name="contSIKMMV">#REF!</definedName>
    <definedName name="contSIKOAB">#REF!</definedName>
    <definedName name="contSIKOAR">#REF!</definedName>
    <definedName name="contSIKOAW">#REF!</definedName>
    <definedName name="contSIKRCW">#REF!</definedName>
    <definedName name="contSIKRGB">#REF!</definedName>
    <definedName name="contSIKRGPB">#REF!</definedName>
    <definedName name="contSIKRGSW">#REF!</definedName>
    <definedName name="contSIKRMR">#REF!</definedName>
    <definedName name="contSIKRMW">#REF!</definedName>
    <definedName name="contSIKRNB">#REF!</definedName>
    <definedName name="contSIKROB">#REF!</definedName>
    <definedName name="contSIKSPB">#REF!</definedName>
    <definedName name="contSIKSPV">#REF!</definedName>
    <definedName name="contSIKSPW">#REF!</definedName>
    <definedName name="contSIKWHB">#REF!</definedName>
    <definedName name="contSIKWHW">#REF!</definedName>
    <definedName name="contSIKWIB">#REF!</definedName>
    <definedName name="contSIKWIR">#REF!</definedName>
    <definedName name="contSIKWYB">#REF!</definedName>
    <definedName name="contSIKWYV">#REF!</definedName>
    <definedName name="contSIKWYW">#REF!</definedName>
    <definedName name="contTAM8BR">#REF!</definedName>
    <definedName name="contTAM8BWR">#REF!</definedName>
    <definedName name="contTAM8EB">#REF!</definedName>
    <definedName name="contTAM8PW">#REF!</definedName>
    <definedName name="contTAM8RW">#REF!</definedName>
    <definedName name="contTAM8SR">#REF!</definedName>
    <definedName name="contTAMBCR">#REF!</definedName>
    <definedName name="contTAMBHG">#REF!</definedName>
    <definedName name="contTAMBHR">#REF!</definedName>
    <definedName name="contTAMBHV">#REF!</definedName>
    <definedName name="contTAMBHW">#REF!</definedName>
    <definedName name="contTAMBNB">#REF!</definedName>
    <definedName name="contTAMBPW">#REF!</definedName>
    <definedName name="contTAMCDB">#REF!</definedName>
    <definedName name="contTAMCDW">#REF!</definedName>
    <definedName name="contTAMCG">#REF!</definedName>
    <definedName name="contTAMCGW">#REF!</definedName>
    <definedName name="contTAMCMB">#REF!</definedName>
    <definedName name="contTAMCMW">#REF!</definedName>
    <definedName name="contTAMCR">#REF!</definedName>
    <definedName name="contTAMCV">#REF!</definedName>
    <definedName name="contTAMCWR">#REF!</definedName>
    <definedName name="contTAMGFB">#REF!</definedName>
    <definedName name="contTAMGFG">#REF!</definedName>
    <definedName name="contTAMGFR">#REF!</definedName>
    <definedName name="contTAMGFW">#REF!</definedName>
    <definedName name="contTAMGIG">#REF!</definedName>
    <definedName name="contTAMJHW">#REF!</definedName>
    <definedName name="contTAMLNR">#REF!</definedName>
    <definedName name="contTAMMMG">#REF!</definedName>
    <definedName name="contTAMMMV">#REF!</definedName>
    <definedName name="contTAMOAB">#REF!</definedName>
    <definedName name="contTAMOAR">#REF!</definedName>
    <definedName name="contTAMOAW">#REF!</definedName>
    <definedName name="contTAMRCW">#REF!</definedName>
    <definedName name="contTAMRGB">#REF!</definedName>
    <definedName name="contTAMRGPB">#REF!</definedName>
    <definedName name="contTAMRGSW">#REF!</definedName>
    <definedName name="contTAMRMR">#REF!</definedName>
    <definedName name="contTAMRMW">#REF!</definedName>
    <definedName name="contTAMRNB">#REF!</definedName>
    <definedName name="contTAMROB">#REF!</definedName>
    <definedName name="contTAMSPB">#REF!</definedName>
    <definedName name="contTAMSPV">#REF!</definedName>
    <definedName name="contTAMSPW">#REF!</definedName>
    <definedName name="contTAMWHB">#REF!</definedName>
    <definedName name="contTAMWHW">#REF!</definedName>
    <definedName name="contTAMWIB">#REF!</definedName>
    <definedName name="contTAMWIR">#REF!</definedName>
    <definedName name="contTAMWYB">#REF!</definedName>
    <definedName name="contTAMWYV">#REF!</definedName>
    <definedName name="contTAMWYW">#REF!</definedName>
    <definedName name="contTRI8BR">#REF!</definedName>
    <definedName name="contTRI8BWR">#REF!</definedName>
    <definedName name="contTRI8EB">#REF!</definedName>
    <definedName name="contTRI8PW">#REF!</definedName>
    <definedName name="contTRI8RW">#REF!</definedName>
    <definedName name="contTRI8SR">#REF!</definedName>
    <definedName name="contTRIBCR">#REF!</definedName>
    <definedName name="contTRIBHG">#REF!</definedName>
    <definedName name="contTRIBHR">#REF!</definedName>
    <definedName name="contTRIBHV">#REF!</definedName>
    <definedName name="contTRIBHW">#REF!</definedName>
    <definedName name="contTRIBNB">#REF!</definedName>
    <definedName name="contTRIBPW">#REF!</definedName>
    <definedName name="contTRICDB">#REF!</definedName>
    <definedName name="contTRICDW">#REF!</definedName>
    <definedName name="contTRICG">#REF!</definedName>
    <definedName name="contTRICGW">#REF!</definedName>
    <definedName name="contTRICMB">#REF!</definedName>
    <definedName name="contTRICMW">#REF!</definedName>
    <definedName name="contTRICR">#REF!</definedName>
    <definedName name="contTRICV">#REF!</definedName>
    <definedName name="contTRICWR">#REF!</definedName>
    <definedName name="contTRIGFB">#REF!</definedName>
    <definedName name="contTRIGFG">#REF!</definedName>
    <definedName name="contTRIGFR">#REF!</definedName>
    <definedName name="contTRIGFW">#REF!</definedName>
    <definedName name="contTRIGIG">#REF!</definedName>
    <definedName name="contTRIJHW">#REF!</definedName>
    <definedName name="contTRILNR">#REF!</definedName>
    <definedName name="contTRIMMG">#REF!</definedName>
    <definedName name="contTRIMMV">#REF!</definedName>
    <definedName name="contTRIOAB">#REF!</definedName>
    <definedName name="contTRIOAR">#REF!</definedName>
    <definedName name="contTRIOAW">#REF!</definedName>
    <definedName name="contTRIRCW">#REF!</definedName>
    <definedName name="contTRIRGB">#REF!</definedName>
    <definedName name="contTRIRGPB">#REF!</definedName>
    <definedName name="contTRIRGSW">#REF!</definedName>
    <definedName name="contTRIRMR">#REF!</definedName>
    <definedName name="contTRIRMW">#REF!</definedName>
    <definedName name="contTRIRNB">#REF!</definedName>
    <definedName name="contTRIROB">#REF!</definedName>
    <definedName name="contTRISPB">#REF!</definedName>
    <definedName name="contTRISPV">#REF!</definedName>
    <definedName name="contTRISPW">#REF!</definedName>
    <definedName name="contTRIWHB">#REF!</definedName>
    <definedName name="contTRIWHW">#REF!</definedName>
    <definedName name="contTRIWIB">#REF!</definedName>
    <definedName name="contTRIWIR">#REF!</definedName>
    <definedName name="contTRIWYB">#REF!</definedName>
    <definedName name="contTRIWYV">#REF!</definedName>
    <definedName name="contTRIWYW">#REF!</definedName>
    <definedName name="ContUP8PW">#REF!</definedName>
    <definedName name="contUPR">#REF!</definedName>
    <definedName name="contUPR8BR">#REF!</definedName>
    <definedName name="contUPR8RW">#REF!</definedName>
    <definedName name="contUPRBHG">#REF!</definedName>
    <definedName name="contUPRBHR">#REF!</definedName>
    <definedName name="contUPRBHV">#REF!</definedName>
    <definedName name="contUPRBHW">#REF!</definedName>
    <definedName name="contUPRCDW">#REF!</definedName>
    <definedName name="contUPRMMG">#REF!</definedName>
    <definedName name="contUPRMMV">#REF!</definedName>
    <definedName name="contUPRRGSW">#REF!</definedName>
    <definedName name="contUPRRMR">#REF!</definedName>
    <definedName name="contUPRRMW">#REF!</definedName>
    <definedName name="contUPRWHW">#REF!</definedName>
    <definedName name="contUTT8BR">#REF!</definedName>
    <definedName name="contUTT8BWR">#REF!</definedName>
    <definedName name="contUTT8EB">#REF!</definedName>
    <definedName name="contUTT8PW">#REF!</definedName>
    <definedName name="contUTT8RW">#REF!</definedName>
    <definedName name="contUTT8SR">#REF!</definedName>
    <definedName name="contUTTBCR">#REF!</definedName>
    <definedName name="contUTTBHG">#REF!</definedName>
    <definedName name="contUTTBHR">#REF!</definedName>
    <definedName name="contUTTBHV">#REF!</definedName>
    <definedName name="contUTTBHW">#REF!</definedName>
    <definedName name="contUTTBNB">#REF!</definedName>
    <definedName name="contUTTBPW">#REF!</definedName>
    <definedName name="contUTTCDB">#REF!</definedName>
    <definedName name="contUTTCDW">#REF!</definedName>
    <definedName name="contUTTCG">#REF!</definedName>
    <definedName name="contUTTCGW">#REF!</definedName>
    <definedName name="contUTTCMB">#REF!</definedName>
    <definedName name="contUTTCMW">#REF!</definedName>
    <definedName name="contUTTCR">#REF!</definedName>
    <definedName name="contUTTCV">#REF!</definedName>
    <definedName name="contUTTCWR">#REF!</definedName>
    <definedName name="contUTTGFB">#REF!</definedName>
    <definedName name="contUTTGFG">#REF!</definedName>
    <definedName name="contUTTGFR">#REF!</definedName>
    <definedName name="contUTTGFW">#REF!</definedName>
    <definedName name="contUTTGIG">#REF!</definedName>
    <definedName name="contUTTJHW">#REF!</definedName>
    <definedName name="contUTTLNR">#REF!</definedName>
    <definedName name="contUTTMMG">#REF!</definedName>
    <definedName name="contUTTMMV">#REF!</definedName>
    <definedName name="contUTTOAB">#REF!</definedName>
    <definedName name="contUTTOAR">#REF!</definedName>
    <definedName name="contUTTOAW">#REF!</definedName>
    <definedName name="contUTTRCW">#REF!</definedName>
    <definedName name="contUTTRGB">#REF!</definedName>
    <definedName name="contUTTRGPB">#REF!</definedName>
    <definedName name="contUTTRGSW">#REF!</definedName>
    <definedName name="contUTTRMR">#REF!</definedName>
    <definedName name="contUTTRMW">#REF!</definedName>
    <definedName name="contUTTRNB">#REF!</definedName>
    <definedName name="contUTTROB">#REF!</definedName>
    <definedName name="contUTTSPB">#REF!</definedName>
    <definedName name="contUTTSPV">#REF!</definedName>
    <definedName name="contUTTSPW">#REF!</definedName>
    <definedName name="contUTTWHB">#REF!</definedName>
    <definedName name="contUTTWHW">#REF!</definedName>
    <definedName name="contUTTWIB">#REF!</definedName>
    <definedName name="contUTTWIR">#REF!</definedName>
    <definedName name="contUTTWYB">#REF!</definedName>
    <definedName name="contUTTWYV">#REF!</definedName>
    <definedName name="contUTTWYW">#REF!</definedName>
    <definedName name="contWBE8BR">#REF!</definedName>
    <definedName name="contWBE8BWR">#REF!</definedName>
    <definedName name="contWBE8EB">#REF!</definedName>
    <definedName name="contWBE8PW">#REF!</definedName>
    <definedName name="contWBE8RW">#REF!</definedName>
    <definedName name="contWBE8SR">#REF!</definedName>
    <definedName name="contWBEBCR">#REF!</definedName>
    <definedName name="contWBEBHG">#REF!</definedName>
    <definedName name="contWBEBHR">#REF!</definedName>
    <definedName name="contWBEBHV">#REF!</definedName>
    <definedName name="contWBEBHW">#REF!</definedName>
    <definedName name="contWBEBNB">#REF!</definedName>
    <definedName name="contWBEBPW">#REF!</definedName>
    <definedName name="contWBECDB">#REF!</definedName>
    <definedName name="contWBECDW">#REF!</definedName>
    <definedName name="contWBECG">#REF!</definedName>
    <definedName name="contWBECGW">#REF!</definedName>
    <definedName name="contWBECMB">#REF!</definedName>
    <definedName name="contWBECMW">#REF!</definedName>
    <definedName name="contWBECR">#REF!</definedName>
    <definedName name="contWBECV">#REF!</definedName>
    <definedName name="contWBECWR">#REF!</definedName>
    <definedName name="contWBEGFB">#REF!</definedName>
    <definedName name="contWBEGFG">#REF!</definedName>
    <definedName name="contWBEGFR">#REF!</definedName>
    <definedName name="contWBEGFW">#REF!</definedName>
    <definedName name="contWBEGIG">#REF!</definedName>
    <definedName name="contWBEJHW">#REF!</definedName>
    <definedName name="contWBELNR">#REF!</definedName>
    <definedName name="contWBEMMG">#REF!</definedName>
    <definedName name="contWBEMMV">#REF!</definedName>
    <definedName name="contWBEOAB">#REF!</definedName>
    <definedName name="contWBEOAR">#REF!</definedName>
    <definedName name="contWBEOAW">#REF!</definedName>
    <definedName name="contWBERCW">#REF!</definedName>
    <definedName name="contWBERGB">#REF!</definedName>
    <definedName name="contWBERGPB">#REF!</definedName>
    <definedName name="contWBERGSW">#REF!</definedName>
    <definedName name="contWBERMR">#REF!</definedName>
    <definedName name="contWBERMW">#REF!</definedName>
    <definedName name="contWBERNB">#REF!</definedName>
    <definedName name="contWBEROB">#REF!</definedName>
    <definedName name="contWBESPB">#REF!</definedName>
    <definedName name="contWBESPV">#REF!</definedName>
    <definedName name="contWBESPW">#REF!</definedName>
    <definedName name="contWBEWHB">#REF!</definedName>
    <definedName name="contWBEWHW">#REF!</definedName>
    <definedName name="contWBEWIB">#REF!</definedName>
    <definedName name="contWBEWIR">#REF!</definedName>
    <definedName name="contWBEWYB">#REF!</definedName>
    <definedName name="contWBEWYV">#REF!</definedName>
    <definedName name="contWBEWYW">#REF!</definedName>
    <definedName name="CORPORATE_OVERHEADS">#REF!</definedName>
    <definedName name="Cost_of_Product">'[109]B-Sheet &amp; Detail'!#REF!</definedName>
    <definedName name="Cost_of_Product_10">NA()</definedName>
    <definedName name="Cost_of_Product_11">NA()</definedName>
    <definedName name="Cost_of_Product_12">NA()</definedName>
    <definedName name="Cost_of_Product_13">NA()</definedName>
    <definedName name="Cost_of_Product_14">#REF!</definedName>
    <definedName name="Cost_of_Product_15">#REF!</definedName>
    <definedName name="Cost_of_Product_16">#REF!</definedName>
    <definedName name="Cost_of_Product_17">NA()</definedName>
    <definedName name="Cost_of_Product_18">#REF!</definedName>
    <definedName name="Cost_of_Product_38">'[110]B-Sheet &amp; Detail'!#REF!</definedName>
    <definedName name="Cost_of_Product_4">'[111]B-Sheet &amp; Detail'!#REF!</definedName>
    <definedName name="Cost_of_Product_40">'[110]B-Sheet &amp; Detail'!#REF!</definedName>
    <definedName name="Cost_of_Product_43">'[110]B-Sheet &amp; Detail'!#REF!</definedName>
    <definedName name="Cost_of_Product_44">#REF!</definedName>
    <definedName name="Cost_of_Product_45">'[110]B-Sheet &amp; Detail'!#REF!</definedName>
    <definedName name="Cost_of_Product_47">'[110]B-Sheet &amp; Detail'!#REF!</definedName>
    <definedName name="Cost_of_Product_6">NA()</definedName>
    <definedName name="Cost_of_Product_8">NA()</definedName>
    <definedName name="costofgoodsold">#REF!</definedName>
    <definedName name="CostperCaseCR">#REF!</definedName>
    <definedName name="CostperCaseCRPET">#REF!</definedName>
    <definedName name="CostPerCaseWr">#REF!</definedName>
    <definedName name="Country">#REF!</definedName>
    <definedName name="CP" hidden="1">#REF!</definedName>
    <definedName name="CPW">#REF!</definedName>
    <definedName name="CR">#REF!</definedName>
    <definedName name="CRBottlingwagespercaseisupnips">#REF!</definedName>
    <definedName name="CRBottlingwagespercaseisuppints">#REF!</definedName>
    <definedName name="CRBottlingwagespercaseisupqts">#REF!</definedName>
    <definedName name="CRBottlingwagespercaseosupnips">#REF!</definedName>
    <definedName name="CRBottlingwagespercaseosuppints">#REF!</definedName>
    <definedName name="CRBottlingwagespercaseosupqts">#REF!</definedName>
    <definedName name="CrCjs">#REF!</definedName>
    <definedName name="CREATESUMMARYJNLS1">[38]CRITERIA1!$B$35</definedName>
    <definedName name="CREDIT">#REF!</definedName>
    <definedName name="CrEna">#REF!</definedName>
    <definedName name="CRG">#REF!</definedName>
    <definedName name="CRITERIACOLUMN1">[38]CRITERIA1!$B$22</definedName>
    <definedName name="CrNpr">#REF!</definedName>
    <definedName name="CROTAL100008">#REF!</definedName>
    <definedName name="CROTLA100008">#REF!</definedName>
    <definedName name="CROTLA100800">#REF!</definedName>
    <definedName name="CRR">#REF!</definedName>
    <definedName name="CrRs">#REF!</definedName>
    <definedName name="CRS">#REF!</definedName>
    <definedName name="CRW">#REF!</definedName>
    <definedName name="CRWS">#REF!</definedName>
    <definedName name="CS">#REF!</definedName>
    <definedName name="csales">#REF!</definedName>
    <definedName name="csDesignMode">1</definedName>
    <definedName name="CSDRateTpt">#REF!</definedName>
    <definedName name="CSH">#REF!</definedName>
    <definedName name="CSR">#REF!</definedName>
    <definedName name="CSRBottlingwagespercaseisupnips">#REF!</definedName>
    <definedName name="CSRBottlingwagespercaseisuppints">#REF!</definedName>
    <definedName name="CSRBottlingwagespercaseisupqts">#REF!</definedName>
    <definedName name="CSRBottlingwagespercaseosupnips">#REF!</definedName>
    <definedName name="CSRBottlingwagespercaseosuppints">#REF!</definedName>
    <definedName name="CSRBottlingwagespercaseosupqts">#REF!</definedName>
    <definedName name="CST">#REF!</definedName>
    <definedName name="CSTrfBWHTotalAL">#REF!</definedName>
    <definedName name="CSTrfBWHTotalBL">#REF!</definedName>
    <definedName name="Cum_Int">#REF!</definedName>
    <definedName name="current">[112]BS!$E$4</definedName>
    <definedName name="CURRENT_LIABILITIES_SCH.">#REF!</definedName>
    <definedName name="cust.1119">[91]LC1119!$M$19</definedName>
    <definedName name="cust.9443">[91]LC9443!$M$33</definedName>
    <definedName name="CUSTOMER_RETURNS">#REF!</definedName>
    <definedName name="CV">#REF!</definedName>
    <definedName name="CVL_CO8P__03">#REF!</definedName>
    <definedName name="cwdccww">#REF!</definedName>
    <definedName name="d" hidden="1">{#N/A,#N/A,FALSE,"Consolidated (2)"}</definedName>
    <definedName name="da">#REF!</definedName>
    <definedName name="dadqa" hidden="1">{#N/A,#N/A,FALSE,"Consolidated"}</definedName>
    <definedName name="DAFG">[35]Dump!$E$10:$E$197</definedName>
    <definedName name="dasdas" hidden="1">{"Total_December",#N/A,FALSE,"Summary"}</definedName>
    <definedName name="Dash">#REF!</definedName>
    <definedName name="Dashian">#REF!</definedName>
    <definedName name="dasjifodas">#REF!</definedName>
    <definedName name="DAT">[51]Dump!$A$2:$A$243</definedName>
    <definedName name="data">#REF!</definedName>
    <definedName name="data1">#REF!</definedName>
    <definedName name="data10">#REF!</definedName>
    <definedName name="data100">#REF!</definedName>
    <definedName name="data101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017" localSheetId="17">#REF!</definedName>
    <definedName name="data2017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_xlnm.Database" localSheetId="16">#REF!</definedName>
    <definedName name="_xlnm.Database" localSheetId="17">#REF!</definedName>
    <definedName name="_xlnm.Database">#REF!</definedName>
    <definedName name="database1">#REF!</definedName>
    <definedName name="datanew" localSheetId="17">#REF!</definedName>
    <definedName name="datanew">#REF!</definedName>
    <definedName name="datasjsjss">#REF!</definedName>
    <definedName name="Date">[26]Sales!$E$3:$E$1004</definedName>
    <definedName name="Date_AR_rep">#REF!</definedName>
    <definedName name="Date1">[113]Due2Due!$C$1:$C$12</definedName>
    <definedName name="DATE15">#REF!</definedName>
    <definedName name="Day15Jun">#REF!</definedName>
    <definedName name="Day28Feb">#REF!</definedName>
    <definedName name="Day31May">#REF!</definedName>
    <definedName name="days">#REF!</definedName>
    <definedName name="days_in_a_year">#REF!</definedName>
    <definedName name="DaysApr13">'[114]JS-15JAN-13APR'!#REF!</definedName>
    <definedName name="DaysFeb28">'[114]JS-15JAN-13APR'!#REF!</definedName>
    <definedName name="DaysJul15">'[114]JS-14APR-16JUL'!#REF!</definedName>
    <definedName name="DaysMay31">'[114]JS-14APR-16JUL'!#REF!</definedName>
    <definedName name="DaysSep15">'[114]JS-14APR-16JUL'!#REF!</definedName>
    <definedName name="DBNAME1">[38]CRITERIA1!$B$11</definedName>
    <definedName name="DBUSERNAME1">[38]CRITERIA1!$B$9</definedName>
    <definedName name="DCBottlesNew">[115]DEF!$D$58</definedName>
    <definedName name="DCBottlesOld">[115]DEF!$D$59</definedName>
    <definedName name="DCCCBoxes">[115]DEF!$D$62</definedName>
    <definedName name="DCLABELS">[115]DEF!$D$63</definedName>
    <definedName name="DCPPSeals">[115]DEF!$D$61</definedName>
    <definedName name="DCStorageWastageBottles">#REF!</definedName>
    <definedName name="DCStorageWastageBottlesNew">#REF!</definedName>
    <definedName name="DCStorageWastageBottlesOld">#REF!</definedName>
    <definedName name="DCStorageWastageCCBoxes">#REF!</definedName>
    <definedName name="DCStorageWastageLABELS">#REF!</definedName>
    <definedName name="DCStorageWastagePPSeals">#REF!</definedName>
    <definedName name="DD">#REF!</definedName>
    <definedName name="DDA">#REF!</definedName>
    <definedName name="ddd">#REF!</definedName>
    <definedName name="dddd">#REF!</definedName>
    <definedName name="dddddd">#REF!</definedName>
    <definedName name="de">#REF!</definedName>
    <definedName name="dealers">#REF!</definedName>
    <definedName name="Deepu">#REF!</definedName>
    <definedName name="def">#REF!</definedName>
    <definedName name="DEF_DC_11_1">#REF!</definedName>
    <definedName name="deff">'[116]Balance Sheet'!#REF!</definedName>
    <definedName name="deftax2">#REF!</definedName>
    <definedName name="delete">#REF!</definedName>
    <definedName name="DELETELOGICTYPE1">[38]CRITERIA1!$B$19</definedName>
    <definedName name="Dennis">"Dennis"</definedName>
    <definedName name="dep" hidden="1">{#N/A,#N/A,FALSE,"Consolidated (2)"}</definedName>
    <definedName name="Dep_Base">'[41]Dep - Tax'!$D$46:$D$50</definedName>
    <definedName name="DEP_SCHEDULE_COMPANIES_ACT">#REF!</definedName>
    <definedName name="DEP_SCHEDULE_INCOMETAX_ACT">#REF!</definedName>
    <definedName name="depo">#REF!</definedName>
    <definedName name="DEPOSIT">#REF!</definedName>
    <definedName name="Deposite">[26]Sales!$AI$3:$AI$1015</definedName>
    <definedName name="deposits">#REF!</definedName>
    <definedName name="depp" hidden="1">{#N/A,#N/A,FALSE,"Consolidated (2)"}</definedName>
    <definedName name="Depr">#REF!</definedName>
    <definedName name="depre">#REF!</definedName>
    <definedName name="DEPRECIATION">#REF!</definedName>
    <definedName name="Detail_Addition_Deletion_FixedAssets">'[117]BS Sch'!#REF!</definedName>
    <definedName name="Detail_of_Calculation_of_Depreciation">#REF!</definedName>
    <definedName name="Detail_Sales_Return">#REF!</definedName>
    <definedName name="Details_of_Inventories">#REF!</definedName>
    <definedName name="DETAILS_OF_SCHEDULE___8">#REF!</definedName>
    <definedName name="DETAILS_OF_SCHEDULS___6">#REF!</definedName>
    <definedName name="dfasd">'[90]Tax Computation'!#REF!</definedName>
    <definedName name="dfd" hidden="1">{#N/A,#N/A,FALSE,"Consolidated"}</definedName>
    <definedName name="dfdsafsdafdsaf">#REF!</definedName>
    <definedName name="dfdsgfdsgfdsf">#REF!</definedName>
    <definedName name="DFG">[42]DUMP!$A$12:$B$195</definedName>
    <definedName name="DFH">[51]Dump!$C$2:$C$243</definedName>
    <definedName name="dfhfdh">#REF!</definedName>
    <definedName name="dfjdkf">#REF!</definedName>
    <definedName name="dfs" hidden="1">#REF!</definedName>
    <definedName name="DFSH">[42]DUMP!$A$11:$B$11</definedName>
    <definedName name="dfzgysrtgy">[48]Sheet1!$D$2:$D$252</definedName>
    <definedName name="dfzhgdzfh">[48]Sheet1!$I$2:$I$252</definedName>
    <definedName name="dgbnfdsbnrfdb">#REF!</definedName>
    <definedName name="dgfj">#REF!</definedName>
    <definedName name="dgn">[95]Du2Du!$C$87:$G$110</definedName>
    <definedName name="dgsd">#REF!</definedName>
    <definedName name="DHA">#REF!</definedName>
    <definedName name="dicost">#REF!</definedName>
    <definedName name="DieselOilConsumed">#REF!</definedName>
    <definedName name="DieselOilRate">#REF!</definedName>
    <definedName name="Dilli">#REF!</definedName>
    <definedName name="DIN">#REF!</definedName>
    <definedName name="Dinesh">#REF!</definedName>
    <definedName name="Dipen">#REF!</definedName>
    <definedName name="Dipendra">#REF!</definedName>
    <definedName name="DIRECT">[118]Sheet4!$A$1:$D$12</definedName>
    <definedName name="Direct_Labour">#REF!</definedName>
    <definedName name="DirectExpenses">#REF!</definedName>
    <definedName name="Dis_ActualBalSDSAL">#REF!</definedName>
    <definedName name="Dis_ActualBalSDSBL">#REF!</definedName>
    <definedName name="Dis_BookBalSDSAL">#REF!</definedName>
    <definedName name="Dis_BookBalSDSBL">#REF!</definedName>
    <definedName name="Dis_MolConsumedForCjs">#REF!</definedName>
    <definedName name="Dis_OpeningBalRSBL">#REF!</definedName>
    <definedName name="Dis_OpeningBalSDSAL">#REF!</definedName>
    <definedName name="Dis_OpeningBalSDSBL">#REF!</definedName>
    <definedName name="Dis_PowerConsumedAnhydrous">#REF!</definedName>
    <definedName name="Dis_PowerConsumedCoolingTower">#REF!</definedName>
    <definedName name="Dis_PowerConsumedDistilleryColony">#REF!</definedName>
    <definedName name="Dis_PowerConsumedDMPlant">#REF!</definedName>
    <definedName name="Dis_PowerConsumedENA_III">#REF!</definedName>
    <definedName name="Dis_PowerConsumedFactory_light">#REF!</definedName>
    <definedName name="Dis_PowerConsumedFermentation">#REF!</definedName>
    <definedName name="Dis_PowerConsumedMaize_Colony">#REF!</definedName>
    <definedName name="Dis_PowerConsumedMDBunglow">#REF!</definedName>
    <definedName name="Dis_PowerConsumedMPWRS">#REF!</definedName>
    <definedName name="Dis_PowerConsumedRKTC">#REF!</definedName>
    <definedName name="Dis_PowerConsumedTBWBoiler">#REF!</definedName>
    <definedName name="Dis_PowerConsumedWASHTOENA">#REF!</definedName>
    <definedName name="Dis_PowerGenerated__TH_COGEN">#REF!</definedName>
    <definedName name="Dis_ProdCRDef_PET">#REF!</definedName>
    <definedName name="Dis_ProdCSFromRSBL">#REF!</definedName>
    <definedName name="Dis_ProdRSExclCSAL">#REF!</definedName>
    <definedName name="Dis_ProdRSExclCSBL">#REF!</definedName>
    <definedName name="Dis_ProdSDSAL">#REF!</definedName>
    <definedName name="Dis_ProdSDSBL">#REF!</definedName>
    <definedName name="Dis_RecPosnAbsoluteAlcoholAL">#REF!</definedName>
    <definedName name="Dis_RecPosnWASHTOENAAL">#REF!</definedName>
    <definedName name="Dis_RecPosnWASHTOENABL">#REF!</definedName>
    <definedName name="Dis_REDUCTION_WATER">#REF!</definedName>
    <definedName name="Dis_SalesSDSAL">#REF!</definedName>
    <definedName name="Dis_TfrAbsolutealcoholAL">#REF!</definedName>
    <definedName name="Dis_TfrAbsolutealcoholBL">#REF!</definedName>
    <definedName name="Dis_TfrCJSConcentratedIMFLAL">#REF!</definedName>
    <definedName name="Dis_TfrCJSConcentratedIMFLBL">#REF!</definedName>
    <definedName name="Dis_TfrENAConcentratedIMFLAL">#REF!</definedName>
    <definedName name="Dis_TfrENAConcentratedIMFLBL">#REF!</definedName>
    <definedName name="Dis_TfrENAExportAL">#REF!</definedName>
    <definedName name="Dis_TfrENAExportBL">#REF!</definedName>
    <definedName name="Dis_TfrENAReengusAL">#REF!</definedName>
    <definedName name="Dis_TfrENAReengusBL">#REF!</definedName>
    <definedName name="Dis_TfrENAUttranchalAL">#REF!</definedName>
    <definedName name="Dis_TfrENAUttranchalBL">#REF!</definedName>
    <definedName name="Dis_TfrRSCSAL">#REF!</definedName>
    <definedName name="Dis_TfrRSCSBL">#REF!</definedName>
    <definedName name="Dis_TfrSDSFL16AL">#REF!</definedName>
    <definedName name="Dis_TfrSDSFL16BL">#REF!</definedName>
    <definedName name="Dis_TfrSDSFL3DefAL">#REF!</definedName>
    <definedName name="Dis_TfrSDSFL3DefBL">#REF!</definedName>
    <definedName name="Dis_WastageSDSAL">#REF!</definedName>
    <definedName name="Dis_WastageSDSBL">#REF!</definedName>
    <definedName name="discount">[91]LC0274!$F$97</definedName>
    <definedName name="display_area_2">#REF!</definedName>
    <definedName name="dist">#REF!</definedName>
    <definedName name="DistBSFCHANDIGARH">#REF!</definedName>
    <definedName name="DistBSFDEHRADOON">#REF!</definedName>
    <definedName name="DistBSFGURGAON">#REF!</definedName>
    <definedName name="DistBSFGWALIOR">#REF!</definedName>
    <definedName name="DistBSFHAZARIBAGH">#REF!</definedName>
    <definedName name="DistBSFJODHPUR">#REF!</definedName>
    <definedName name="DistBSFJULLUNDHAR">#REF!</definedName>
    <definedName name="DistBSFOTHERS">#REF!</definedName>
    <definedName name="DistCSDAGRA">#REF!</definedName>
    <definedName name="DistCSDAHEMDABAD">#REF!</definedName>
    <definedName name="DistCSDAMBALA">#REF!</definedName>
    <definedName name="DistCSDBAGHDOGRA">#REF!</definedName>
    <definedName name="DistCSDBANGLORE">#REF!</definedName>
    <definedName name="DistCSDBAREILLY">#REF!</definedName>
    <definedName name="DistCSDBHATINDA">#REF!</definedName>
    <definedName name="DistCSDBIKANER">#REF!</definedName>
    <definedName name="DistCSDBOMBAY">#REF!</definedName>
    <definedName name="DistCSDCALCUTTA">#REF!</definedName>
    <definedName name="DistCSDCHENNAI">#REF!</definedName>
    <definedName name="DistCSDCOCHIN">#REF!</definedName>
    <definedName name="DistCSDDELHI">#REF!</definedName>
    <definedName name="DistCSDDIMAPUR">#REF!</definedName>
    <definedName name="DistCSDHISAR">#REF!</definedName>
    <definedName name="DistCSDJABALPUR">#REF!</definedName>
    <definedName name="DistCSDJAIPUR">#REF!</definedName>
    <definedName name="DistCSDJAMMU">#REF!</definedName>
    <definedName name="DistCSDJHANSI">#REF!</definedName>
    <definedName name="DistCSDJULLUNDHAR">#REF!</definedName>
    <definedName name="DistCSDKHADKI">#REF!</definedName>
    <definedName name="DistCSDLUCKNOW">#REF!</definedName>
    <definedName name="DistCSDMANESHAR">#REF!</definedName>
    <definedName name="DistCSDMASIMPUR">#REF!</definedName>
    <definedName name="DistCSDMEERUT">#REF!</definedName>
    <definedName name="DistCSDMISAMARI">#REF!</definedName>
    <definedName name="DistCSDNARANGI">#REF!</definedName>
    <definedName name="DistCSDPATHANKOT">#REF!</definedName>
    <definedName name="DistCSDRAMGARH">#REF!</definedName>
    <definedName name="DistCSDSECUNDERABAD">#REF!</definedName>
    <definedName name="DistCSDSHIMLA">#REF!</definedName>
    <definedName name="DistCSDSRINAGAR">#REF!</definedName>
    <definedName name="DistCSDTRIVENDRAM">#REF!</definedName>
    <definedName name="DistCSDUDHAMPUR">#REF!</definedName>
    <definedName name="DistCSDVISHAKAPATNAM">#REF!</definedName>
    <definedName name="DISTILLATION_SECTION">#REF!</definedName>
    <definedName name="DistIPowerDefPerCase">#REF!</definedName>
    <definedName name="DistN_SalesCivil">#REF!</definedName>
    <definedName name="DistN_SalesPricePerCaseCivilDelhi">#REF!</definedName>
    <definedName name="DistN_VSalesCivil">#REF!</definedName>
    <definedName name="DistN_VSalesCJS">#REF!</definedName>
    <definedName name="DistN_VSalesCR">#REF!</definedName>
    <definedName name="DistN_VSalesENA">#REF!</definedName>
    <definedName name="DistN_VSalesRS">#REF!</definedName>
    <definedName name="DistN_VSalesWR">#REF!</definedName>
    <definedName name="DK">#REF!</definedName>
    <definedName name="dkjashufdsafasf">#REF!</definedName>
    <definedName name="dkk">#REF!</definedName>
    <definedName name="dklvnkl">#REF!</definedName>
    <definedName name="dnmv">#REF!</definedName>
    <definedName name="DNTM__PROC_ADJ">#REF!</definedName>
    <definedName name="DNTM_EQPT_FAIL">#REF!</definedName>
    <definedName name="DORANGE">#REF!</definedName>
    <definedName name="DOWNTIME">#REF!</definedName>
    <definedName name="DOWNTIME_x_CATEGORY">#REF!</definedName>
    <definedName name="dp">#REF!</definedName>
    <definedName name="DPC">#REF!</definedName>
    <definedName name="DPF">#REF!</definedName>
    <definedName name="DPS">#N/A</definedName>
    <definedName name="dqdqwe" hidden="1">{#N/A,#N/A,FALSE,"Vehicles"}</definedName>
    <definedName name="DRA">#REF!</definedName>
    <definedName name="DRANGE">#REF!</definedName>
    <definedName name="DrNpr">#REF!</definedName>
    <definedName name="drp" hidden="1">#REF!</definedName>
    <definedName name="drs">#REF!</definedName>
    <definedName name="dsa">#REF!</definedName>
    <definedName name="dsad" hidden="1">{#N/A,#N/A,FALSE,"Consolidated"}</definedName>
    <definedName name="dsafwsjf">#REF!</definedName>
    <definedName name="DSAKHFBNKSBVF">#REF!</definedName>
    <definedName name="DSAL">#REF!</definedName>
    <definedName name="dsdsgdsg">#REF!</definedName>
    <definedName name="dsdwd" hidden="1">{#N/A,#N/A,FALSE,"Consolidated (2)"}</definedName>
    <definedName name="dsfg">'[119]Tax Computation'!#REF!</definedName>
    <definedName name="dsfgdsg">#REF!</definedName>
    <definedName name="DSFJVGSJ">#REF!</definedName>
    <definedName name="dsgdsg" hidden="1">{#N/A,#N/A,FALSE,"Consolidated"}</definedName>
    <definedName name="dsgdsgfsd" hidden="1">{#N/A,#N/A,FALSE,"Consolidated"}</definedName>
    <definedName name="dsgs">#REF!</definedName>
    <definedName name="dsgsd">#REF!</definedName>
    <definedName name="dsgsdg">#REF!</definedName>
    <definedName name="dsrgedsr">#REF!</definedName>
    <definedName name="DSSKCVBDSKCVBKSDFB">#REF!</definedName>
    <definedName name="dta">'[120]Balance Sheet'!#REF!</definedName>
    <definedName name="DTOTALRANGE">#REF!</definedName>
    <definedName name="dtyijk">[49]Sheet1!$A$1:$E$1</definedName>
    <definedName name="DTYIK">[68]Sheet1!$I$10:$I$200</definedName>
    <definedName name="DTYUJ">[16]DUMP!$C$10:$C$197</definedName>
    <definedName name="DUS">#REF!</definedName>
    <definedName name="Duty">#REF!</definedName>
    <definedName name="dvd">#REF!</definedName>
    <definedName name="dvfdsfvsdvsdv">#REF!</definedName>
    <definedName name="DWBottlesNew">[115]DEF!$D$65</definedName>
    <definedName name="DWBottlesOld">[115]DEF!$D$66</definedName>
    <definedName name="DWCCBoxes">[115]DEF!$D$69</definedName>
    <definedName name="DWLABELS">[115]DEF!$D$70</definedName>
    <definedName name="DWPPSeals">[115]DEF!$D$68</definedName>
    <definedName name="DWStorageWastageBottles">#REF!</definedName>
    <definedName name="DWStorageWastageBottlesNew">#REF!</definedName>
    <definedName name="DWStorageWastageBottlesOld">#REF!</definedName>
    <definedName name="DWStorageWastageCCBoxes">#REF!</definedName>
    <definedName name="DWStorageWastageLABELS">#REF!</definedName>
    <definedName name="DWStorageWastagePPSeals">#REF!</definedName>
    <definedName name="dzfgrfgt">[48]Sheet1!$N$2:$N$252</definedName>
    <definedName name="e" hidden="1">{#N/A,#N/A,FALSE,"Consolidated (2)"}</definedName>
    <definedName name="E1GIC">#REF!</definedName>
    <definedName name="E1Korean">#REF!</definedName>
    <definedName name="E1National">#REF!</definedName>
    <definedName name="E1Oriental">#REF!</definedName>
    <definedName name="ebewb">#REF!</definedName>
    <definedName name="ED">#REF!</definedName>
    <definedName name="edbredb">#REF!</definedName>
    <definedName name="ededed" hidden="1">{#N/A,#N/A,FALSE,"Consolidated (2)"}</definedName>
    <definedName name="EDH">[43]OZ000105IRS!#REF!</definedName>
    <definedName name="edit">#REF!</definedName>
    <definedName name="edrtfd">#REF!</definedName>
    <definedName name="edu">#REF!</definedName>
    <definedName name="EE">[43]OZ000105IRS!#REF!</definedName>
    <definedName name="eee" hidden="1">{#N/A,#N/A,FALSE,"Consolidated (2)"}</definedName>
    <definedName name="EEEE">#REF!</definedName>
    <definedName name="EEEEE">#REF!</definedName>
    <definedName name="eesh">#REF!</definedName>
    <definedName name="egfsdgsdg">#REF!</definedName>
    <definedName name="EGIC">#REF!</definedName>
    <definedName name="eklfn">'[121]Calculation Of Income '!#REF!</definedName>
    <definedName name="EKorean">#REF!</definedName>
    <definedName name="ele">"Electricity"</definedName>
    <definedName name="Electricity">#REF!</definedName>
    <definedName name="eleq">"Electronic Goods"</definedName>
    <definedName name="elop" hidden="1">{#N/A,#N/A,FALSE,"Vehicles"}</definedName>
    <definedName name="Email">#REF!</definedName>
    <definedName name="EMP._CODE">#REF!</definedName>
    <definedName name="EMP._CODE.">#REF!</definedName>
    <definedName name="EMP_BENFIT_EXP">#REF!</definedName>
    <definedName name="empty">#REF!</definedName>
    <definedName name="ENational">#REF!</definedName>
    <definedName name="End_Bal">#REF!</definedName>
    <definedName name="Enggineering">[52]lily!#REF!</definedName>
    <definedName name="EOriental">#REF!</definedName>
    <definedName name="eq">#REF!</definedName>
    <definedName name="EQITY">#REF!</definedName>
    <definedName name="equity">#REF!</definedName>
    <definedName name="er">'[39]Balance Sheet'!#REF!</definedName>
    <definedName name="er_10">#REF!</definedName>
    <definedName name="er_18">#REF!</definedName>
    <definedName name="er_3">'[40]Balance Sheet'!#REF!</definedName>
    <definedName name="er_4">'[40]Balance Sheet'!#REF!</definedName>
    <definedName name="ERetention">#REF!</definedName>
    <definedName name="ergergeg">#REF!</definedName>
    <definedName name="ergter">[50]Sheet1!$D$2:$D$361</definedName>
    <definedName name="err" hidden="1">{#N/A,#N/A,FALSE,"Consolidated (2)"}</definedName>
    <definedName name="ERTG">[68]Sheet1!$C$10:$C$200</definedName>
    <definedName name="ERWQW">#REF!</definedName>
    <definedName name="erww">[122]!help_req</definedName>
    <definedName name="esdacvasdf">#REF!</definedName>
    <definedName name="ESIAB">#REF!</definedName>
    <definedName name="ESIAdm_Workers">#REF!</definedName>
    <definedName name="ESIAdmRampur">#REF!</definedName>
    <definedName name="ESIBU">#REF!</definedName>
    <definedName name="ESIBWH">#REF!</definedName>
    <definedName name="ESICO">#REF!</definedName>
    <definedName name="ESIConfdRampur">#REF!</definedName>
    <definedName name="ESIDC">#REF!</definedName>
    <definedName name="ESIEngg">#REF!</definedName>
    <definedName name="ESISales">#REF!</definedName>
    <definedName name="ESISNR.BGP">#REF!</definedName>
    <definedName name="ESISNR.CIVIL">#REF!</definedName>
    <definedName name="ESISNR.DEFENCE">#REF!</definedName>
    <definedName name="ESISNR.R_D">#REF!</definedName>
    <definedName name="ESISr.Distillation">#REF!</definedName>
    <definedName name="ESIStaffCogeneration">#REF!</definedName>
    <definedName name="ESIStaffR_D">#REF!</definedName>
    <definedName name="ESIWorkersBOILER">#REF!</definedName>
    <definedName name="ESIWorkersCivil">#REF!</definedName>
    <definedName name="ESIWorkersCogeneration">#REF!</definedName>
    <definedName name="ESIWorkersDefence">#REF!</definedName>
    <definedName name="ESIWorkersDistillation">#REF!</definedName>
    <definedName name="ESIWorks">#REF!</definedName>
    <definedName name="esp">#REF!</definedName>
    <definedName name="EssenceandChemicalsPerCaseCivil">#REF!</definedName>
    <definedName name="est">#REF!</definedName>
    <definedName name="EST_WC">[1]data!#REF!</definedName>
    <definedName name="esteem_II">#REF!</definedName>
    <definedName name="etc" hidden="1">#REF!</definedName>
    <definedName name="etisha_II">#REF!</definedName>
    <definedName name="Everest_Insurance_Co._Ltd.">#REF!</definedName>
    <definedName name="eweqw">#REF!</definedName>
    <definedName name="EWFNKLWFN" hidden="1">{#N/A,#N/A,FALSE,"Vehicles"}</definedName>
    <definedName name="ewfwafd" hidden="1">{#N/A,#N/A,FALSE,"Consolidated"}</definedName>
    <definedName name="EX">#REF!</definedName>
    <definedName name="Excel_BuiltIn_Database">#REF!</definedName>
    <definedName name="Excel_BuiltIn_Database_10">#REF!</definedName>
    <definedName name="Excel_BuiltIn_Database_18">#REF!</definedName>
    <definedName name="Excel_BuiltIn_Database_38">[123]LoanDetail!#REF!</definedName>
    <definedName name="Excel_BuiltIn_Database_4">[123]LoanDetail!#REF!</definedName>
    <definedName name="Excel_BuiltIn_Database_40">[123]LoanDetail!#REF!</definedName>
    <definedName name="Excel_BuiltIn_Print_Area">#REF!</definedName>
    <definedName name="Excel_BuiltIn_Print_Area_10">#REF!</definedName>
    <definedName name="Excel_BuiltIn_Print_Area_11">#REF!</definedName>
    <definedName name="Excel_BuiltIn_Print_Area_11_1">#REF!</definedName>
    <definedName name="Excel_BuiltIn_Print_Area_14">#REF!</definedName>
    <definedName name="Excel_BuiltIn_Print_Area_16_1">#REF!</definedName>
    <definedName name="Excel_BuiltIn_Print_Area_4">'[124]Tax Computation'!#REF!</definedName>
    <definedName name="Excel_BuiltIn_Print_Area_42">'[125]Tax Computation'!#REF!</definedName>
    <definedName name="Excel_BuiltIn_Print_Area_44">#REF!</definedName>
    <definedName name="Excel_BuiltIn_Print_Area_45">'[126]Tax Computation'!#REF!</definedName>
    <definedName name="Excel_BuiltIn_Print_Area_46">'[127]Tax Computation'!#REF!</definedName>
    <definedName name="ExcessTptCRPerCase">#REF!</definedName>
    <definedName name="ExcessTptCRPetPerCase">#REF!</definedName>
    <definedName name="expens" hidden="1">{#N/A,#N/A,FALSE,"Consolidated (2)"}</definedName>
    <definedName name="Expenses">#REF!</definedName>
    <definedName name="EXPORT_SALES">#REF!</definedName>
    <definedName name="EXPORTSALESCASES">#REF!</definedName>
    <definedName name="Extra_Pay">#REF!</definedName>
    <definedName name="extraoper.inc.exp.">#REF!</definedName>
    <definedName name="extraoperexp.">#REF!</definedName>
    <definedName name="extraoperinc.">#REF!</definedName>
    <definedName name="f">"FLOOR_FINANCING"</definedName>
    <definedName name="f.asset">#REF!</definedName>
    <definedName name="F22f">#REF!</definedName>
    <definedName name="FA">#REF!</definedName>
    <definedName name="fa_cal">#REF!</definedName>
    <definedName name="FACT_Nepal_Pvt._Ltd.">#REF!</definedName>
    <definedName name="fafafafehg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fag">#REF!</definedName>
    <definedName name="Fal">#REF!</definedName>
    <definedName name="Fax">#REF!</definedName>
    <definedName name="fcasfjkas" hidden="1">{#N/A,#N/A,FALSE,"Consolidated"}</definedName>
    <definedName name="fcgxjik">[49]Sheet1!$G$2:$G$252</definedName>
    <definedName name="FCode" hidden="1">#REF!</definedName>
    <definedName name="fcost">#REF!</definedName>
    <definedName name="fCurrency">#REF!</definedName>
    <definedName name="fd" hidden="1">{#N/A,#N/A,FALSE,"Vehicles"}</definedName>
    <definedName name="FDA">#REF!</definedName>
    <definedName name="fdffdsfs">#REF!</definedName>
    <definedName name="fdgfdh">#REF!</definedName>
    <definedName name="fdgsf" hidden="1">#REF!</definedName>
    <definedName name="FDH">[51]Dump!$G$2:$G$243</definedName>
    <definedName name="fdhdfh">#REF!</definedName>
    <definedName name="fdhfdh">#REF!</definedName>
    <definedName name="fdhfdhfdh">#REF!</definedName>
    <definedName name="fdj">[49]Sheet1!$D$2:$D$252</definedName>
    <definedName name="fdrfgh">[72]DUMP!$B$2:$B$252</definedName>
    <definedName name="fds" hidden="1">{#N/A,#N/A,FALSE,"Consolidated"}</definedName>
    <definedName name="fdsgdxfg">#REF!</definedName>
    <definedName name="fdsreh">#REF!</definedName>
    <definedName name="fdxgkjm">[72]DUMP!$I$2:$I$252</definedName>
    <definedName name="FEB">[128]Sheet3!#REF!</definedName>
    <definedName name="FEF">#REF!</definedName>
    <definedName name="Fermented_wash">#REF!</definedName>
    <definedName name="Festival">#REF!</definedName>
    <definedName name="ff" hidden="1">{#N/A,#N/A,FALSE,"Consolidated"}</definedName>
    <definedName name="FF_Guest_House">#REF!</definedName>
    <definedName name="FF_office">#REF!</definedName>
    <definedName name="FF_Residence">#REF!</definedName>
    <definedName name="FFAPPCOLNAME1_1">[38]CRITERIA1!$F$1</definedName>
    <definedName name="FFAPPCOLNAME2_1">[38]CRITERIA1!$F$2</definedName>
    <definedName name="FFAPPCOLNAME3_1">[38]CRITERIA1!$F$3</definedName>
    <definedName name="FFAPPCOLNAME4_1">[38]CRITERIA1!$F$4</definedName>
    <definedName name="FFAPPCOLNAME5_1">[38]CRITERIA1!$F$5</definedName>
    <definedName name="FFAPPCOLNAME6_1">[38]CRITERIA1!$F$6</definedName>
    <definedName name="FFAPPCOLNAME7_1">[38]CRITERIA1!$F$7</definedName>
    <definedName name="FFAPPCOLNAME8_1">[38]CRITERIA1!$F$8</definedName>
    <definedName name="fff" hidden="1">{#N/A,#N/A,FALSE,"Consolidated"}</definedName>
    <definedName name="ffff">#REF!</definedName>
    <definedName name="fffff">MATCH(0.01,End_Bal,-1)+1</definedName>
    <definedName name="FFSEGMENT1_1">[38]CRITERIA1!$D$1</definedName>
    <definedName name="FFSEGMENT2_1">[38]CRITERIA1!$D$2</definedName>
    <definedName name="FFSEGMENT3_1">[38]CRITERIA1!$D$3</definedName>
    <definedName name="FFSEGMENT4_1">[38]CRITERIA1!$D$4</definedName>
    <definedName name="FFSEGMENT5_1">[38]CRITERIA1!$D$5</definedName>
    <definedName name="FFSEGMENT6_1">[38]CRITERIA1!$D$6</definedName>
    <definedName name="FFSEGMENT7_1">[38]CRITERIA1!$D$7</definedName>
    <definedName name="FFSEGMENT8_1">[38]CRITERIA1!$D$8</definedName>
    <definedName name="FFSEGSEPARATOR1">[38]CRITERIA1!$B$17</definedName>
    <definedName name="fg" hidden="1">{#N/A,#N/A,FALSE,"Vehicles"}</definedName>
    <definedName name="fgdfg">#REF!</definedName>
    <definedName name="fgfdg">'[129]KHP Partly All inc sal 20'!$A$4:$AF$144</definedName>
    <definedName name="fgfdsg">#REF!</definedName>
    <definedName name="FGH">[51]Dump!$E$2:$E$243</definedName>
    <definedName name="FGHRFTH">[67]Sheet1!$A$1:$B$1</definedName>
    <definedName name="fgvfvgfvvvvvvvvvv">#REF!</definedName>
    <definedName name="FGZXHJ">[67]Sheet1!$D$3:$D$197</definedName>
    <definedName name="FHA">#REF!</definedName>
    <definedName name="fhf">#REF!</definedName>
    <definedName name="fhfdh">#REF!</definedName>
    <definedName name="fhfh">#REF!</definedName>
    <definedName name="FHL">#REF!</definedName>
    <definedName name="fhrgr">#REF!</definedName>
    <definedName name="ficost">#REF!</definedName>
    <definedName name="FIELDNAMECOLUMN1">[38]CRITERIA1!$B$26</definedName>
    <definedName name="FIELDNAMEROW1">[38]CRITERIA1!$B$25</definedName>
    <definedName name="Fill" hidden="1">#REF!</definedName>
    <definedName name="Final">[130]Sheet1!$C$2:$C$361</definedName>
    <definedName name="Final_Print">#REF!</definedName>
    <definedName name="FINAL_PRODUCT">#REF!</definedName>
    <definedName name="FINAL_PRODUCT1">#REF!</definedName>
    <definedName name="FINAL_PRODUCTSTATERATE">#REF!</definedName>
    <definedName name="Final_Trail">#REF!</definedName>
    <definedName name="Final_Unposted_Trial">#REF!</definedName>
    <definedName name="final1">#REF!</definedName>
    <definedName name="Financial_ExpensesBiogasUnit">#REF!</definedName>
    <definedName name="financialcharges">#REF!</definedName>
    <definedName name="financialinc.">#REF!</definedName>
    <definedName name="Finished_Goods">#REF!</definedName>
    <definedName name="Fire">#REF!</definedName>
    <definedName name="FIRSTDATAROW1">[38]CRITERIA1!$B$27</definedName>
    <definedName name="Fixed">#REF!</definedName>
    <definedName name="Fixed_Asset_Add_Detail">#REF!</definedName>
    <definedName name="Fixed_Assets">#REF!</definedName>
    <definedName name="Fixed_Assets_10">#REF!</definedName>
    <definedName name="Fixed_Assets_11">#REF!</definedName>
    <definedName name="Fixed_Assets_14">#REF!</definedName>
    <definedName name="Fixed6970" hidden="1">#REF!</definedName>
    <definedName name="FixedAsset_10">#REF!</definedName>
    <definedName name="fkjvbnfkj">#REF!</definedName>
    <definedName name="fklnvkle">#REF!</definedName>
    <definedName name="fknvfn">#REF!</definedName>
    <definedName name="FLANGE_G.I._32MM__AR">[97]VISIPAK!#REF!</definedName>
    <definedName name="flora_II">#REF!</definedName>
    <definedName name="FNDNAM1">[38]CRITERIA1!$B$12</definedName>
    <definedName name="FNDUSERID1">[38]CRITERIA1!$B$15</definedName>
    <definedName name="fnkvlf">#REF!</definedName>
    <definedName name="FO">#REF!</definedName>
    <definedName name="fonts">#REF!</definedName>
    <definedName name="FOREIGNPAY">#REF!</definedName>
    <definedName name="Format">#REF!</definedName>
    <definedName name="Formatt">[131]Format!$A$2:$AA$246</definedName>
    <definedName name="FPF">#REF!</definedName>
    <definedName name="fPokhara">'[132]P &amp; L Dept'!#REF!</definedName>
    <definedName name="fqwaq">#REF!</definedName>
    <definedName name="FR">#REF!</definedName>
    <definedName name="frdbgh">[72]DUMP!$E$2:$E$252</definedName>
    <definedName name="freightadd">[91]LC0274!$F$98</definedName>
    <definedName name="FreightAndamanpercase">'[133]Freight '!$F$52</definedName>
    <definedName name="FreightAndharapercase">'[134]Freight '!$F$45</definedName>
    <definedName name="FreightChandigarhpercase">'[135]Freight '!$F$17</definedName>
    <definedName name="FreightDelhipercase">'[135]Freight '!$F$14</definedName>
    <definedName name="FreightGoapercase">'[136]Freight '!$F$30</definedName>
    <definedName name="FreightHaryanapercase">'[135]Freight '!$F$15</definedName>
    <definedName name="FreightJKpercase">'[135]Freight '!$F$16</definedName>
    <definedName name="FreightKarnatakapercase">'[133]Freight '!$F$48</definedName>
    <definedName name="FreightKeralapercase">'[137]Freight '!$F$41</definedName>
    <definedName name="FreightMeghalayapercase">'[138]Freight '!$F$23</definedName>
    <definedName name="FreightMPpercase">'[139]Freight '!$F$31</definedName>
    <definedName name="FreightMumbaipercase">'[140]Freight '!$F$36</definedName>
    <definedName name="FreightNVDBpercase">'[135]Freight '!$F$6</definedName>
    <definedName name="FreightOrissapercase">'[133]Freight '!$F$49</definedName>
    <definedName name="FreightPondicherrypercase">'[133]Freight '!$F$51</definedName>
    <definedName name="FreightRajasthanpercase">'[135]Freight '!$F$12</definedName>
    <definedName name="FreightUPpercase">'[135]Freight '!$F$11</definedName>
    <definedName name="FreightUtteranchalpercase">'[135]Freight '!$F$13</definedName>
    <definedName name="From">[26]Sales!$I$4:$I$1004</definedName>
    <definedName name="frt">[141]TT55535!$F$27</definedName>
    <definedName name="fsaf" hidden="1">#REF!</definedName>
    <definedName name="FSAL">#REF!</definedName>
    <definedName name="fsdf" hidden="1">{#N/A,#N/A,FALSE,"Consolidated (2)"}</definedName>
    <definedName name="FST">#REF!</definedName>
    <definedName name="fsv">#REF!</definedName>
    <definedName name="fswef">#REF!</definedName>
    <definedName name="fTrekking">'[132]P &amp; L Dept'!#REF!</definedName>
    <definedName name="ftyi">[49]Sheet1!$A$2:$E$252</definedName>
    <definedName name="FUEL_RICE_HUSK_INSID">[97]VISIPAK!#REF!</definedName>
    <definedName name="FUELAB090101">#REF!</definedName>
    <definedName name="FUELAB090201">#REF!</definedName>
    <definedName name="FuelFactorAL">#REF!</definedName>
    <definedName name="FuelFactorALToDate">#REF!</definedName>
    <definedName name="FuelFactorBL">#REF!</definedName>
    <definedName name="FuelFactorBLToDate">#REF!</definedName>
    <definedName name="FuelFactorENAALAlone">#REF!</definedName>
    <definedName name="FuelFactorENAALAloneToDate">#REF!</definedName>
    <definedName name="FuelFactorENABLAlone">#REF!</definedName>
    <definedName name="FuelFactorENABLAloneToDate">#REF!</definedName>
    <definedName name="Full_Print">#REF!</definedName>
    <definedName name="FUNCTIONALCURRENCY1">[38]CRITERIA1!$B$33</definedName>
    <definedName name="FUND">#REF!</definedName>
    <definedName name="Fund_Flow">'[105]Balance Sheet'!#REF!</definedName>
    <definedName name="Fund_Flow_1">NA()</definedName>
    <definedName name="Fund_Flow_10">NA()</definedName>
    <definedName name="Fund_Flow_11">NA()</definedName>
    <definedName name="Fund_Flow_12">NA()</definedName>
    <definedName name="Fund_Flow_13">NA()</definedName>
    <definedName name="Fund_Flow_14">NA()</definedName>
    <definedName name="Fund_Flow_15">NA()</definedName>
    <definedName name="Fund_Flow_16">NA()</definedName>
    <definedName name="Fund_Flow_17">NA()</definedName>
    <definedName name="Fund_Flow_18">#REF!</definedName>
    <definedName name="Fund_Flow_19">NA()</definedName>
    <definedName name="Fund_Flow_25">NA()</definedName>
    <definedName name="Fund_Flow_3">'[142]Income Tax_1 '!#REF!</definedName>
    <definedName name="Fund_Flow_38">'[143]Balance Sheet'!#REF!</definedName>
    <definedName name="Fund_Flow_4">NA()</definedName>
    <definedName name="Fund_Flow_40">'[143]Balance Sheet'!#REF!</definedName>
    <definedName name="Fund_Flow_42">'[144]Balance Sheet'!#REF!</definedName>
    <definedName name="Fund_Flow_43">'[61]Balance Sheet'!#REF!</definedName>
    <definedName name="Fund_Flow_44">'[145]Balance Sheet'!#REF!</definedName>
    <definedName name="Fund_Flow_45">'[146]Balance Sheet'!#REF!</definedName>
    <definedName name="Fund_Flow_46">'[146]Balance Sheet'!#REF!</definedName>
    <definedName name="Fund_Flow_47">'[146]Balance Sheet'!#REF!</definedName>
    <definedName name="Fund_Flow_6">NA()</definedName>
    <definedName name="Fund_Flow_7">NA()</definedName>
    <definedName name="Fund_Flow_8">NA()</definedName>
    <definedName name="Fund_Flow_9">'[147]Calculation Of Income '!#REF!</definedName>
    <definedName name="fundflow">#REF!</definedName>
    <definedName name="FUNDS">#REF!</definedName>
    <definedName name="fur">"Furniture"</definedName>
    <definedName name="fvdfsjv">#REF!</definedName>
    <definedName name="fyijk">[49]Sheet1!$H$2:$H$252</definedName>
    <definedName name="fyuijk">[49]Sheet1!$I$2:$I$252</definedName>
    <definedName name="G.A.exp.">#REF!</definedName>
    <definedName name="g_total">#REF!</definedName>
    <definedName name="gaaehd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gas">"Gas Cylinder"</definedName>
    <definedName name="GC">'[148]Don''t Delete'!$A$3:$D$176</definedName>
    <definedName name="gdd">#REF!</definedName>
    <definedName name="gdv">#REF!</definedName>
    <definedName name="gegrrere">#REF!</definedName>
    <definedName name="gen">#REF!</definedName>
    <definedName name="GeneralExp">#REF!</definedName>
    <definedName name="gergre">#REF!</definedName>
    <definedName name="gf" hidden="1">{"Total_December",#N/A,FALSE,"Summary"}</definedName>
    <definedName name="gfdgf">[149]salary5657!$A$1:$F$267</definedName>
    <definedName name="gfhgfh">#REF!</definedName>
    <definedName name="gfhgfhf">#REF!</definedName>
    <definedName name="gfhgfhfg" hidden="1">{#N/A,#N/A,FALSE,"Consolidated (2)"}</definedName>
    <definedName name="gfjm">[72]DUMP!$F$2:$F$252</definedName>
    <definedName name="GFJN">[67]Sheet1!#REF!</definedName>
    <definedName name="gfkmf.gf_S_fg">#REF!</definedName>
    <definedName name="gfkmf_._Gf_S_fg">#REF!</definedName>
    <definedName name="gfkujl">[150]BS!#REF!</definedName>
    <definedName name="gfkujl_3">[151]BS!#REF!</definedName>
    <definedName name="gfkujl_4">[151]BS!#REF!</definedName>
    <definedName name="GFW">#REF!</definedName>
    <definedName name="gg" hidden="1">#REF!</definedName>
    <definedName name="gggggggggg">#REF!</definedName>
    <definedName name="ggggggggggg">#REF!</definedName>
    <definedName name="ggggggggggggg">#REF!</definedName>
    <definedName name="ggggggggggggggggggggggggggggggggggggggggggggggggggggggg">#REF!</definedName>
    <definedName name="gh" hidden="1">{"Income_Statement",#N/A,TRUE,"Consolidated";"Income_statement",#N/A,TRUE,"Consolidated"}</definedName>
    <definedName name="ghfhj">#REF!</definedName>
    <definedName name="ghgf">#REF!</definedName>
    <definedName name="ghgfh">#REF!</definedName>
    <definedName name="ghgh">#REF!</definedName>
    <definedName name="ghj">'[152]Calculation Of Income '!#REF!</definedName>
    <definedName name="ghj_18">#REF!</definedName>
    <definedName name="ghj_4">'[153]Calculation Of Income '!#REF!</definedName>
    <definedName name="ghk">[72]DUMP!$A$2:$M$252</definedName>
    <definedName name="ghkghk">#REF!</definedName>
    <definedName name="ghkhgjkkkkkkkkkkkkk">#REF!</definedName>
    <definedName name="GHKJM">[16]DUMP!$A$9:$B$9</definedName>
    <definedName name="ght">#REF!</definedName>
    <definedName name="GIC">#REF!</definedName>
    <definedName name="GICM">#REF!</definedName>
    <definedName name="gjjhl" hidden="1">{#N/A,#N/A,FALSE,"Consolidated (2)"}</definedName>
    <definedName name="gkhg">#REF!,#REF!</definedName>
    <definedName name="gkhghk">#REF!</definedName>
    <definedName name="golia">#REF!</definedName>
    <definedName name="GOODLUCK">#REF!</definedName>
    <definedName name="GP">'[148]Don''t Delete'!$A$178:$D$286</definedName>
    <definedName name="GRADE">[154]LevelGrade!$B$6:$K$6</definedName>
    <definedName name="Grand_Total">[52]lily!#REF!</definedName>
    <definedName name="gre">[122]!a</definedName>
    <definedName name="gregeg">#REF!</definedName>
    <definedName name="gregre">#REF!</definedName>
    <definedName name="gregreg">#REF!</definedName>
    <definedName name="grossp">#REF!</definedName>
    <definedName name="grossprofit">#REF!</definedName>
    <definedName name="grre">#REF!</definedName>
    <definedName name="gsa">[95]Du2Du!$C$143:$G$166</definedName>
    <definedName name="gsdfg">#REF!</definedName>
    <definedName name="gsrdews">#REF!</definedName>
    <definedName name="GUALA_CAP_8_PM_WHISK">[97]VISIPAK!#REF!</definedName>
    <definedName name="GUALA_CAP_POURER_FOR">[97]VISIPAK!#REF!</definedName>
    <definedName name="GUALCO050501">#REF!</definedName>
    <definedName name="GUALCO050505">#REF!</definedName>
    <definedName name="gurjeet_singh_chawla">#REF!</definedName>
    <definedName name="gvsdf">#REF!</definedName>
    <definedName name="GWYUID1">[38]CRITERIA1!$B$13</definedName>
    <definedName name="gyhgj">#REF!</definedName>
    <definedName name="h" hidden="1">{#N/A,#N/A,FALSE,"Vehicles"}</definedName>
    <definedName name="haa">[155]Du2Du!$C$115:$G$138</definedName>
    <definedName name="hamal">#REF!</definedName>
    <definedName name="har">'[12]Mar''.04'!#REF!</definedName>
    <definedName name="Harayana">#REF!</definedName>
    <definedName name="have" hidden="1">{#N/A,#N/A,FALSE,"Consolidated"}</definedName>
    <definedName name="hdo">[155]Du2Du!$C$674:$G$697</definedName>
    <definedName name="Header_Row">ROW(#REF!)</definedName>
    <definedName name="heading">#REF!</definedName>
    <definedName name="heif">#REF!</definedName>
    <definedName name="help_menu">[25]!help_menu</definedName>
    <definedName name="help_req">[25]!help_req</definedName>
    <definedName name="help_tools">[25]!help_tools</definedName>
    <definedName name="hfdh">#REF!</definedName>
    <definedName name="hgf">'[156]Balance Sheet'!$A$2:$I$334</definedName>
    <definedName name="hgf_10">#REF!</definedName>
    <definedName name="hgf_18">NA()</definedName>
    <definedName name="hgf_3">'[157]Balance Sheet'!$A$2:$I$334</definedName>
    <definedName name="hgh">#REF!</definedName>
    <definedName name="hgkhgk">#REF!</definedName>
    <definedName name="hgkhkg">#REF!</definedName>
    <definedName name="HH">[158]NOTESAC!$F$474</definedName>
    <definedName name="hhhhhhhhhhhhh">#REF!</definedName>
    <definedName name="hhid">'[159]RC basic only'!$A$2:$A$122</definedName>
    <definedName name="hhj">#REF!</definedName>
    <definedName name="hhjkkkk">#REF!</definedName>
    <definedName name="HHL">#REF!</definedName>
    <definedName name="HiddenRows" hidden="1">#REF!</definedName>
    <definedName name="hitech_II">#REF!</definedName>
    <definedName name="hj" hidden="1">{#N/A,#N/A,FALSE,"Vehicles"}</definedName>
    <definedName name="HJK">[51]Dump!$F$2:$F$243</definedName>
    <definedName name="hk">#REF!</definedName>
    <definedName name="hkd">#REF!</definedName>
    <definedName name="hkghhg">#REF!</definedName>
    <definedName name="hkhgk">#REF!</definedName>
    <definedName name="hll" hidden="1">{#N/A,#N/A,FALSE,"Consolidated (2)"}</definedName>
    <definedName name="HMGNSC">#REF!</definedName>
    <definedName name="HologramFixingWagesper_Case">#REF!</definedName>
    <definedName name="Horns">#REF!</definedName>
    <definedName name="HOVAR">#REF!</definedName>
    <definedName name="hreb">#REF!</definedName>
    <definedName name="HRNHET">#REF!</definedName>
    <definedName name="HSD_CONSUMPTIONTBWBOILER">#REF!</definedName>
    <definedName name="HTML_CodePage" hidden="1">1252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"30/06/01"</definedName>
    <definedName name="HTML_LineAfter" hidden="1">FALSE</definedName>
    <definedName name="HTML_LineBefore" hidden="1">FALSE</definedName>
    <definedName name="HTML_Name" hidden="1">"Rama"</definedName>
    <definedName name="HTML_OBDlg2" hidden="1">TRUE</definedName>
    <definedName name="HTML_OBDlg4" hidden="1">TRUE</definedName>
    <definedName name="HTML_OS" hidden="1">0</definedName>
    <definedName name="HTML_PathFile" hidden="1">"D:\RAMA\Closing2001\Schedules\MyHTML.htm"</definedName>
    <definedName name="HTML_Title" hidden="1">"PrepaidjvJune"</definedName>
    <definedName name="huf">#REF!</definedName>
    <definedName name="hukam">#REF!</definedName>
    <definedName name="Hullo">#REF!</definedName>
    <definedName name="hun">#REF!</definedName>
    <definedName name="hung">#REF!</definedName>
    <definedName name="hyhy" hidden="1">{#N/A,#N/A,FALSE,"Vehicles"}</definedName>
    <definedName name="i" hidden="1">'[160]1428204'!#REF!</definedName>
    <definedName name="I_COC__BDE">#REF!</definedName>
    <definedName name="I_CODE">#REF!</definedName>
    <definedName name="I_COO__BDE">#REF!</definedName>
    <definedName name="ibe">#REF!</definedName>
    <definedName name="ID">'[73]RC basic only'!$A$2:$A$122</definedName>
    <definedName name="IDLE_TIME_LOSSES">#REF!</definedName>
    <definedName name="IK">#REF!</definedName>
    <definedName name="ILT">#REF!</definedName>
    <definedName name="IMPORTDFF1">[38]CRITERIA1!$B$36</definedName>
    <definedName name="importS">'[161]Don''t Delete'!$A$178:$D$286</definedName>
    <definedName name="in">#REF!</definedName>
    <definedName name="INCENTIVES">#REF!</definedName>
    <definedName name="income" hidden="1">{"Income_Statement",#N/A,TRUE,"Consolidated";"Income_statement",#N/A,TRUE,"Consolidated"}</definedName>
    <definedName name="Income_Details">#REF!</definedName>
    <definedName name="INCOME_STATEMEN">[1]data!#REF!</definedName>
    <definedName name="incomebef.taxes">#REF!</definedName>
    <definedName name="incomefromoper.">#REF!</definedName>
    <definedName name="IncomeOtherSources">#REF!</definedName>
    <definedName name="incomestatement" hidden="1">{#N/A,#N/A,FALSE,"Consolidated"}</definedName>
    <definedName name="INDEX">#REF!</definedName>
    <definedName name="Indirect_Labour">#REF!</definedName>
    <definedName name="INSTAL">#REF!</definedName>
    <definedName name="Install">#REF!</definedName>
    <definedName name="insu.1119">[91]LC1119!$P$19</definedName>
    <definedName name="insu.9443">[91]LC9443!$P$33</definedName>
    <definedName name="insurance">#REF!</definedName>
    <definedName name="Insurance_Prepaid">'[117]BS Sch'!#REF!</definedName>
    <definedName name="Insured">[26]Sales!$G$3:$G$1004</definedName>
    <definedName name="Insured_value">[26]Sales!$H$3:$H$92</definedName>
    <definedName name="Int">#REF!</definedName>
    <definedName name="INTAX">#REF!</definedName>
    <definedName name="interest">#REF!</definedName>
    <definedName name="interest_LTL">#REF!</definedName>
    <definedName name="Interest_Rate">#REF!</definedName>
    <definedName name="Interest_STL">#REF!</definedName>
    <definedName name="InterestRampur">#REF!</definedName>
    <definedName name="intpd">"Interest Paid"</definedName>
    <definedName name="INTT_EXP">#REF!</definedName>
    <definedName name="INV">#REF!</definedName>
    <definedName name="INV_DET_SCH">#REF!</definedName>
    <definedName name="INV_OBSOL">#REF!</definedName>
    <definedName name="IP">#REF!</definedName>
    <definedName name="Ipo">" IPO  Form Expenses"</definedName>
    <definedName name="irnrnc">#REF!</definedName>
    <definedName name="IRR">[1]data!#REF!</definedName>
    <definedName name="isp">"Internet"</definedName>
    <definedName name="itax">#REF!</definedName>
    <definedName name="itdep">[162]fa!$A$1:$L$59</definedName>
    <definedName name="item">#REF!</definedName>
    <definedName name="ITL_x_CATEGORY">#REF!</definedName>
    <definedName name="jaisfjiosafajskfnuifsa" hidden="1">{#N/A,#N/A,FALSE,"Consolidated"}</definedName>
    <definedName name="jakas">#REF!</definedName>
    <definedName name="jes">#REF!</definedName>
    <definedName name="JESTHA">#REF!</definedName>
    <definedName name="jh" hidden="1">{#N/A,#N/A,FALSE,"Consolidated (2)"}</definedName>
    <definedName name="jj">#REF!</definedName>
    <definedName name="jjj">#REF!</definedName>
    <definedName name="jjno">#REF!</definedName>
    <definedName name="jk">'[39]Balance Sheet'!#REF!</definedName>
    <definedName name="jk_10">#REF!</definedName>
    <definedName name="jk_18">#REF!</definedName>
    <definedName name="jk_3">'[40]Balance Sheet'!#REF!</definedName>
    <definedName name="jk_4">'[40]Balance Sheet'!#REF!</definedName>
    <definedName name="jkkkk" hidden="1">{#N/A,#N/A,FALSE,"Vehicles"}</definedName>
    <definedName name="JLYF">#REF!</definedName>
    <definedName name="JRASWIN">#REF!</definedName>
    <definedName name="JSTH">#REF!</definedName>
    <definedName name="juju" hidden="1">{"Total_December",#N/A,FALSE,"Summary"}</definedName>
    <definedName name="JULY">#REF!</definedName>
    <definedName name="jun">#REF!</definedName>
    <definedName name="JV">#REF!</definedName>
    <definedName name="Jyoti_Malla">[163]SS1!#REF!</definedName>
    <definedName name="k">[164]OZ000105IRS!#REF!</definedName>
    <definedName name="K.N._Verma">#REF!</definedName>
    <definedName name="kalyan">#REF!</definedName>
    <definedName name="KAMAL">#REF!</definedName>
    <definedName name="Kamal_Kumar_Begani">#REF!</definedName>
    <definedName name="Kamal_Kumar_Begani__Rent">#REF!</definedName>
    <definedName name="kamala">#REF!</definedName>
    <definedName name="Kar">#REF!</definedName>
    <definedName name="Kar_Deduct">#REF!</definedName>
    <definedName name="kart">#REF!</definedName>
    <definedName name="KARTIK">#REF!</definedName>
    <definedName name="kdbfk">#REF!</definedName>
    <definedName name="kdjb">#REF!</definedName>
    <definedName name="KEDSAGFJSADGF">#REF!</definedName>
    <definedName name="khgk" hidden="1">{#N/A,#N/A,FALSE,"Consolidated (2)"}</definedName>
    <definedName name="khjghkghj">#REF!</definedName>
    <definedName name="khjh" hidden="1">{#N/A,#N/A,FALSE,"Consolidated (2)"}</definedName>
    <definedName name="KHTRAN">#REF!</definedName>
    <definedName name="kjbv">#REF!,#REF!</definedName>
    <definedName name="kjbvf">#REF!</definedName>
    <definedName name="kjbvfk">#REF!</definedName>
    <definedName name="kk">#N/A</definedName>
    <definedName name="KKK">'[165]Balance Sheet'!$A$2:$I$334</definedName>
    <definedName name="kkkk" hidden="1">{#N/A,#N/A,FALSE,"Consolidated (2)"}</definedName>
    <definedName name="kkkkkk">#REF!</definedName>
    <definedName name="KKS">#REF!</definedName>
    <definedName name="kl" hidden="1">{"Total_December",#N/A,FALSE,"Summary"}</definedName>
    <definedName name="kle">#REF!</definedName>
    <definedName name="klfvnf">#REF!</definedName>
    <definedName name="klnklrf">#REF!</definedName>
    <definedName name="klvnle">#REF!</definedName>
    <definedName name="kmjhgjm">#REF!</definedName>
    <definedName name="kne">#REF!</definedName>
    <definedName name="knlfvnf">#REF!</definedName>
    <definedName name="knlnfkl">#REF!</definedName>
    <definedName name="Korean">#REF!</definedName>
    <definedName name="KoreanM">#REF!</definedName>
    <definedName name="krd">#REF!</definedName>
    <definedName name="kris">#REF!</definedName>
    <definedName name="KSD">#REF!</definedName>
    <definedName name="ku" hidden="1">{#N/A,#N/A,FALSE,"Consolidated (2)"}</definedName>
    <definedName name="KWSHFWHEF">#REF!</definedName>
    <definedName name="L_frt.1119">[91]LC1119!$J$19</definedName>
    <definedName name="L_frt.9443">[91]LC9443!$J$33</definedName>
    <definedName name="la">[166]OZ000105IRS!#REF!</definedName>
    <definedName name="LABEAE040701">#REF!</definedName>
    <definedName name="LABEAE040702">#REF!</definedName>
    <definedName name="LABEAE040703">#REF!</definedName>
    <definedName name="LABEAE045701">#REF!</definedName>
    <definedName name="LABEAL041003">#REF!</definedName>
    <definedName name="LABEAL046001">#REF!</definedName>
    <definedName name="LABEBD04__03">#REF!</definedName>
    <definedName name="LABEBK04__03">#REF!</definedName>
    <definedName name="LABEBK046001">#REF!</definedName>
    <definedName name="LABEBM04__03">#REF!</definedName>
    <definedName name="LABEBM046001">#REF!</definedName>
    <definedName name="LABEBR031704">#REF!</definedName>
    <definedName name="LABEBR04__03">#REF!</definedName>
    <definedName name="LABEBR040110">#REF!</definedName>
    <definedName name="LABEBR040111">#REF!</definedName>
    <definedName name="LABEBR041503">#REF!</definedName>
    <definedName name="LABEBR041601">#REF!</definedName>
    <definedName name="LABEBR041602">#REF!</definedName>
    <definedName name="LABEBR041603">#REF!</definedName>
    <definedName name="LABEBR041701">#REF!</definedName>
    <definedName name="LABEBR041702">#REF!</definedName>
    <definedName name="LABEBR041703">#REF!</definedName>
    <definedName name="LABEBR041704">#REF!</definedName>
    <definedName name="LABEBR046001">#REF!</definedName>
    <definedName name="LABEBR046101">#REF!</definedName>
    <definedName name="LABECL031704">#REF!</definedName>
    <definedName name="LABECL04__03">#REF!</definedName>
    <definedName name="LABECL040101">#REF!</definedName>
    <definedName name="LABECL040102">#REF!</definedName>
    <definedName name="LABECL040103">#REF!</definedName>
    <definedName name="LABECL040502">#REF!</definedName>
    <definedName name="LABECL041501">#REF!</definedName>
    <definedName name="LABECL041502">#REF!</definedName>
    <definedName name="LABECL041503">#REF!</definedName>
    <definedName name="LABECL041601">#REF!</definedName>
    <definedName name="LABECL041602">#REF!</definedName>
    <definedName name="LABECL041603">#REF!</definedName>
    <definedName name="LABECL041701">#REF!</definedName>
    <definedName name="LABECL041702">#REF!</definedName>
    <definedName name="LABECL041703">#REF!</definedName>
    <definedName name="LABECL041704">#REF!</definedName>
    <definedName name="LABECO040101">#REF!</definedName>
    <definedName name="LABECO040102">#REF!</definedName>
    <definedName name="LABECO040103">#REF!</definedName>
    <definedName name="LABECO040104">#REF!</definedName>
    <definedName name="LABECO040105">#REF!</definedName>
    <definedName name="LABECO040106">#REF!</definedName>
    <definedName name="LABECO040107">#REF!</definedName>
    <definedName name="LABECO040108">#REF!</definedName>
    <definedName name="LABECO040114">#REF!</definedName>
    <definedName name="LABECO040115">#REF!</definedName>
    <definedName name="LABECO040120">#REF!</definedName>
    <definedName name="LABECO040201">#REF!</definedName>
    <definedName name="LABECO040202">#REF!</definedName>
    <definedName name="LABECO040203">#REF!</definedName>
    <definedName name="LABECO040204">#REF!</definedName>
    <definedName name="LABECO040205">#REF!</definedName>
    <definedName name="LABECO040206">#REF!</definedName>
    <definedName name="LABECO040207">#REF!</definedName>
    <definedName name="LABECO040208">#REF!</definedName>
    <definedName name="LABECO040214">#REF!</definedName>
    <definedName name="LABECO040215">#REF!</definedName>
    <definedName name="LABECO040220">#REF!</definedName>
    <definedName name="LABECO040301">#REF!</definedName>
    <definedName name="LABECO040302">#REF!</definedName>
    <definedName name="LABECO040303">#REF!</definedName>
    <definedName name="LABECO040304">#REF!</definedName>
    <definedName name="LABECO040305">#REF!</definedName>
    <definedName name="LABECO040306">#REF!</definedName>
    <definedName name="LABECO040307">#REF!</definedName>
    <definedName name="LABECO040308">#REF!</definedName>
    <definedName name="LABECO040313">#REF!</definedName>
    <definedName name="LABECO040314">#REF!</definedName>
    <definedName name="LABECO040315">#REF!</definedName>
    <definedName name="LABECO040320">#REF!</definedName>
    <definedName name="LABECO040403">#REF!</definedName>
    <definedName name="LABECO040501">#REF!</definedName>
    <definedName name="LABECO040502">#REF!</definedName>
    <definedName name="LABECO040503">#REF!</definedName>
    <definedName name="LABECO040504">#REF!</definedName>
    <definedName name="LABECO040505">#REF!</definedName>
    <definedName name="LABECO040507">#REF!</definedName>
    <definedName name="LABECO040508">#REF!</definedName>
    <definedName name="LABECO040509">#REF!</definedName>
    <definedName name="LABECO040510">#REF!</definedName>
    <definedName name="LABECO040601">#REF!</definedName>
    <definedName name="LABECO040602">#REF!</definedName>
    <definedName name="LABECO040603">#REF!</definedName>
    <definedName name="LABECO040701">#REF!</definedName>
    <definedName name="LABECO040702">#REF!</definedName>
    <definedName name="LABECO040703">#REF!</definedName>
    <definedName name="LABECO040801">#REF!</definedName>
    <definedName name="LABECO040802">#REF!</definedName>
    <definedName name="LABECO040803">#REF!</definedName>
    <definedName name="LABECO040901">#REF!</definedName>
    <definedName name="LABECO040902">#REF!</definedName>
    <definedName name="LABECO040903">#REF!</definedName>
    <definedName name="LABECO041001">#REF!</definedName>
    <definedName name="LABECO041002">#REF!</definedName>
    <definedName name="LABECO041003">#REF!</definedName>
    <definedName name="LABECO041101">#REF!</definedName>
    <definedName name="LABECO041102">#REF!</definedName>
    <definedName name="LABECO041103">#REF!</definedName>
    <definedName name="LABECO041201">#REF!</definedName>
    <definedName name="LABECO041202">#REF!</definedName>
    <definedName name="LABECO041203">#REF!</definedName>
    <definedName name="LABECO041301">#REF!</definedName>
    <definedName name="LABECO041302">#REF!</definedName>
    <definedName name="LABECO041303">#REF!</definedName>
    <definedName name="LABECO041401">#REF!</definedName>
    <definedName name="LABECO041402">#REF!</definedName>
    <definedName name="LABECO041403">#REF!</definedName>
    <definedName name="LABECO041501">#REF!</definedName>
    <definedName name="LABECO041502">#REF!</definedName>
    <definedName name="LABECO041503">#REF!</definedName>
    <definedName name="LABECO041603">#REF!</definedName>
    <definedName name="LABECO041701">#REF!</definedName>
    <definedName name="LABECO041702">#REF!</definedName>
    <definedName name="LABECO041703">#REF!</definedName>
    <definedName name="LABECO041801">#REF!</definedName>
    <definedName name="LABECO041802">#REF!</definedName>
    <definedName name="LABECO041803">#REF!</definedName>
    <definedName name="LABECO042001">#REF!</definedName>
    <definedName name="LABECO042101">#REF!</definedName>
    <definedName name="LABECO042401">#REF!</definedName>
    <definedName name="LABECO042402">#REF!</definedName>
    <definedName name="LABECO042403">#REF!</definedName>
    <definedName name="LABECO045101">#REF!</definedName>
    <definedName name="LABECO045301">#REF!</definedName>
    <definedName name="LABECO045501">#REF!</definedName>
    <definedName name="LABECO045701">#REF!</definedName>
    <definedName name="LABECO045901">#REF!</definedName>
    <definedName name="LABECO046001">#REF!</definedName>
    <definedName name="LABECO046801">#REF!</definedName>
    <definedName name="LABEDC040101">#REF!</definedName>
    <definedName name="LABEDC040102">#REF!</definedName>
    <definedName name="LABEDC040201">#REF!</definedName>
    <definedName name="LABEDC040501">#REF!</definedName>
    <definedName name="LABEDC042001">#REF!</definedName>
    <definedName name="LABEDC042101">#REF!</definedName>
    <definedName name="LABEDW040102">#REF!</definedName>
    <definedName name="LABEDW040201">#REF!</definedName>
    <definedName name="LABEL_8_P.M.WHISKY_1">[97]VISIPAK!#REF!</definedName>
    <definedName name="LABEL_8_P.M.WHISKY_3">[97]VISIPAK!#REF!</definedName>
    <definedName name="LABEL_8_P.M.WHISKY_7">[97]VISIPAK!#REF!</definedName>
    <definedName name="LABEL_CONTESSA_RUM">[97]VISIPAK!#REF!</definedName>
    <definedName name="LABEL_S.A.CONTESSA_D">[97]VISIPAK!#REF!</definedName>
    <definedName name="LABELTEXTCOLUMN1">[38]CRITERIA1!$B$24</definedName>
    <definedName name="LABELTEXTROW1">[38]CRITERIA1!$B$23</definedName>
    <definedName name="lacs">100000</definedName>
    <definedName name="Lamp">#REF!</definedName>
    <definedName name="Land">#REF!</definedName>
    <definedName name="LANDED_COST">#REF!</definedName>
    <definedName name="last">[167]QTRLY!$A$61:$T$116</definedName>
    <definedName name="Last_Row">IF(Values_Entered,Header_Row+Number_of_Payments,Header_Row)</definedName>
    <definedName name="lastdate">[168]DEP99!$E$1</definedName>
    <definedName name="lastyearend">#REF!</definedName>
    <definedName name="LC">#REF!</definedName>
    <definedName name="lds">#N/A</definedName>
    <definedName name="ldvnkl">#REF!</definedName>
    <definedName name="LEAD_TIMES">#REF!</definedName>
    <definedName name="leasehold">[169]CRITERIA1!$B$1</definedName>
    <definedName name="leasendate">[168]DEP99!$J$1</definedName>
    <definedName name="lev">#REF!</definedName>
    <definedName name="LEVEL">[154]LevelGrade!$B$4:$K$4</definedName>
    <definedName name="liab">#REF!</definedName>
    <definedName name="liabili" hidden="1">{"'Sheet1'!$A$1"}</definedName>
    <definedName name="lidno">#REF!</definedName>
    <definedName name="Life_Cycle_4">[170]Appendix_Lists!$J$3:$J$7</definedName>
    <definedName name="liiiiiiii">[122]!help_menu</definedName>
    <definedName name="lint">#REF!</definedName>
    <definedName name="Liquid">#REF!</definedName>
    <definedName name="liy" hidden="1">{#N/A,#N/A,FALSE,"Consolidated (2)"}</definedName>
    <definedName name="lk">#REF!</definedName>
    <definedName name="lk_10">#REF!</definedName>
    <definedName name="lk_11">#REF!</definedName>
    <definedName name="lk_14">#REF!</definedName>
    <definedName name="lk_18">#REF!</definedName>
    <definedName name="lk_38">#REF!</definedName>
    <definedName name="lk_4">#REF!</definedName>
    <definedName name="lk_40">#REF!</definedName>
    <definedName name="lkjj">'[171]Balance Sheet'!$A$2:$I$334</definedName>
    <definedName name="lkjklj">#REF!</definedName>
    <definedName name="LKLKLKLK">#REF!</definedName>
    <definedName name="lkv">#REF!</definedName>
    <definedName name="ll">#N/A</definedName>
    <definedName name="lljhd">#REF!</definedName>
    <definedName name="loading.1119">[91]LC1119!$L$19</definedName>
    <definedName name="loading.9443">[91]LC9443!$L$33</definedName>
    <definedName name="LOAN">#REF!</definedName>
    <definedName name="Loan_Amount">#REF!</definedName>
    <definedName name="Loan_Start">#REF!</definedName>
    <definedName name="Loan_Years">#REF!</definedName>
    <definedName name="LoanControltoMarket">#REF!</definedName>
    <definedName name="LoanFromControlRateSection">#REF!</definedName>
    <definedName name="LOANS">#REF!</definedName>
    <definedName name="Local">'[172]BS Rec Control Sheet'!#REF!</definedName>
    <definedName name="Local___SSC">'[172]BS Rec Control Sheet'!#REF!</definedName>
    <definedName name="LocalPay">#REF!</definedName>
    <definedName name="LONNYPL">'[173]10W'!$B$1:$L$42</definedName>
    <definedName name="Lont_term_Int">#REF!</definedName>
    <definedName name="Loss_on_Sale_of_Fixed_Assets">[174]BS_PL!#REF!</definedName>
    <definedName name="LP">#REF!</definedName>
    <definedName name="LSNVKSNVL">#REF!</definedName>
    <definedName name="LSR">#REF!</definedName>
    <definedName name="lts">[155]Du2Du!$C$171:$G$194</definedName>
    <definedName name="lvneklv">#REF!</definedName>
    <definedName name="LWFNLSNLGF" hidden="1">{"Income_Statement",#N/A,TRUE,"Consolidated";"Income_statement",#N/A,TRUE,"Consolidated"}</definedName>
    <definedName name="LWSJFDSGF">#REF!</definedName>
    <definedName name="m">#REF!</definedName>
    <definedName name="mag">#REF!</definedName>
    <definedName name="MAGH">#REF!</definedName>
    <definedName name="main">"maintainance expenses"</definedName>
    <definedName name="malt">#REF!</definedName>
    <definedName name="mang">#REF!</definedName>
    <definedName name="MANU_EXP">#REF!</definedName>
    <definedName name="MarginalCostAvgCS">[97]BWH!$D$357</definedName>
    <definedName name="MarginalCostAvgRS">#REF!</definedName>
    <definedName name="MarginalCostCRPerCase">#REF!</definedName>
    <definedName name="MarginalCostCRPetPerCase">#REF!</definedName>
    <definedName name="MarginalCostCs">#REF!</definedName>
    <definedName name="MarginalCostENA">#REF!</definedName>
    <definedName name="MarginalCostEnaLevy">#REF!</definedName>
    <definedName name="MarginalCostRS">#REF!</definedName>
    <definedName name="MarginalCostWRPerCase">#REF!</definedName>
    <definedName name="Marine">#REF!</definedName>
    <definedName name="Market_Decision_4">[170]Appendix_Lists!$G$3:$G$6</definedName>
    <definedName name="Market_Share_4">[170]Appendix_Lists!$G$12:$G$32</definedName>
    <definedName name="MASTIH_SPICED_GLASS">[97]VISIPAK!#REF!</definedName>
    <definedName name="MaterialIssuedfromStoresBiogas">#REF!</definedName>
    <definedName name="MBR">[155]Du2Du!$C$647:$G$670</definedName>
    <definedName name="MD">[26]Sales!#REF!</definedName>
    <definedName name="MDA">#REF!</definedName>
    <definedName name="me">[6]corporate!$P$5</definedName>
    <definedName name="MEDU">#REF!</definedName>
    <definedName name="Mesh">#REF!</definedName>
    <definedName name="MFIELD">#REF!</definedName>
    <definedName name="mgr">[155]Du2Du!$C$199:$G$224</definedName>
    <definedName name="MHA">#REF!</definedName>
    <definedName name="mici">"Extraordinary Income"</definedName>
    <definedName name="misc">"Miscellaneous Expenses"</definedName>
    <definedName name="MISC_EXP">#REF!</definedName>
    <definedName name="Miscellaneous">#REF!</definedName>
    <definedName name="mjoj">#REF!</definedName>
    <definedName name="MK11USD">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LAUN">#REF!</definedName>
    <definedName name="MM">#REF!</definedName>
    <definedName name="mmm">#REF!</definedName>
    <definedName name="mn" hidden="1">[27]xxx!#REF!</definedName>
    <definedName name="mno" hidden="1">[27]xxx!#REF!</definedName>
    <definedName name="mnt">#REF!</definedName>
    <definedName name="MobileOilRate">#REF!</definedName>
    <definedName name="MOilConsumed">#REF!</definedName>
    <definedName name="MOLAAL010101">#REF!</definedName>
    <definedName name="MOLASSES">#REF!</definedName>
    <definedName name="MOLASSES__ARJUN_SING">[97]VISIPAK!#REF!</definedName>
    <definedName name="MOLASSES__MOHAN_SING">[97]VISIPAK!#REF!</definedName>
    <definedName name="MOLASSES__RAJENDRA_S">[97]VISIPAK!#REF!</definedName>
    <definedName name="MolassesNetRecdMarket">[175]DIS!#REF!</definedName>
    <definedName name="MolassessDistilledInclPRWastage">#REF!</definedName>
    <definedName name="MolassessDistilledInclSTWastage">#REF!</definedName>
    <definedName name="MolassessDistilledInclTotalWastages">#REF!</definedName>
    <definedName name="MolassessInProcess">#REF!</definedName>
    <definedName name="MolClosingStockControl">#REF!</definedName>
    <definedName name="MolClosingStockMarket">#REF!</definedName>
    <definedName name="MolConsumedForCS">#REF!</definedName>
    <definedName name="MolConsumedForMarket">#REF!</definedName>
    <definedName name="MOLDER_SPEED">#REF!</definedName>
    <definedName name="MolIssuedForConsumption">#REF!</definedName>
    <definedName name="MolPurchasesduringmonthControl">#REF!</definedName>
    <definedName name="MolPurchasesduringmonthMarket">#REF!</definedName>
    <definedName name="MolSTAndPRWastage">#REF!</definedName>
    <definedName name="MolTransitWastageControl">#REF!</definedName>
    <definedName name="MolTransitWastageMarket">#REF!</definedName>
    <definedName name="MONOCARTON_8_PM_WHIS">[97]VISIPAK!#REF!</definedName>
    <definedName name="MONOCL070501">#REF!</definedName>
    <definedName name="MONOCO070103">#REF!</definedName>
    <definedName name="MONOCO070120">#REF!</definedName>
    <definedName name="MONOCO070301">#REF!</definedName>
    <definedName name="MONOCO070501">#REF!</definedName>
    <definedName name="MONOCO070601">#REF!</definedName>
    <definedName name="MONOCO070701">#REF!</definedName>
    <definedName name="MonoCostPerCase8PMRNips">'[29]PACK.MAT-I'!$K$380</definedName>
    <definedName name="MonoCostPerCase8PMRPints">'[29]PACK.MAT-I'!$K$379</definedName>
    <definedName name="MonoCostPerCase8PMRQts">'[29]PACK.MAT-I'!$K$378</definedName>
    <definedName name="MonoCostPerCaseCGWQts">'[29]PACK.MAT-I'!$K$381</definedName>
    <definedName name="MonoCostPerCaseRGSQts">'[29]PACK.MAT-I'!$K$377</definedName>
    <definedName name="MonoCostPerCaseSAWQts">'[29]PACK.MAT-I'!$K$376</definedName>
    <definedName name="MONTH">#REF!</definedName>
    <definedName name="month_no">#REF!</definedName>
    <definedName name="Month1_Ending_Bal">#REF!</definedName>
    <definedName name="moth">[176]Comp!#REF!</definedName>
    <definedName name="Motor">[52]lily!#REF!</definedName>
    <definedName name="MPF">#REF!</definedName>
    <definedName name="MRetention">#REF!</definedName>
    <definedName name="MSAL">#REF!</definedName>
    <definedName name="MST">#REF!</definedName>
    <definedName name="mt">#REF!</definedName>
    <definedName name="MTEA">#REF!</definedName>
    <definedName name="mth">[6]corporate!$P$5</definedName>
    <definedName name="n" hidden="1">{#N/A,#N/A,FALSE,"Vehicles"}</definedName>
    <definedName name="NAGAD">#REF!</definedName>
    <definedName name="Name">#REF!</definedName>
    <definedName name="Name_of_Insured">[26]Sales!$G$3:$G$92</definedName>
    <definedName name="National">#REF!</definedName>
    <definedName name="National_Insurance_Co._Ltd.">#REF!</definedName>
    <definedName name="NationalM">#REF!</definedName>
    <definedName name="naya">#REF!</definedName>
    <definedName name="NB">'[121]Calculation Of Income '!#REF!</definedName>
    <definedName name="nbsal">'[159]RC basic only'!$D$2:$D$122</definedName>
    <definedName name="ndvklnf">#REF!</definedName>
    <definedName name="neflvkneflv">#REF!</definedName>
    <definedName name="nekf">#REF!</definedName>
    <definedName name="nekl">#REF!</definedName>
    <definedName name="nelkvnelkv">#REF!</definedName>
    <definedName name="nepal">#REF!</definedName>
    <definedName name="Nepal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Net_com">[26]Sales!$AC$4:$AC$1015</definedName>
    <definedName name="Net_OS">[26]Sales!$AK$3:$AK$1004</definedName>
    <definedName name="Net_Outstading">[26]Sales!$AK$3:$AK$92</definedName>
    <definedName name="NETCASH">#REF!</definedName>
    <definedName name="NetContributionBioGas">#REF!</definedName>
    <definedName name="NetContributionBWH">#REF!</definedName>
    <definedName name="NetContributionCjs">#REF!</definedName>
    <definedName name="NetContributionENA">#REF!</definedName>
    <definedName name="NetContributionRS">#REF!</definedName>
    <definedName name="netp">#REF!</definedName>
    <definedName name="netsales">#REF!</definedName>
    <definedName name="new" hidden="1">{#N/A,#N/A,FALSE,"Vehicles"}</definedName>
    <definedName name="NEWBASIC">#REF!</definedName>
    <definedName name="NEWGRADE">#REF!</definedName>
    <definedName name="NEWLEVEL">#REF!</definedName>
    <definedName name="Newsalary">[177]salary5657!$A$1:$F$267</definedName>
    <definedName name="nfkjv">#REF!</definedName>
    <definedName name="nfkjvf">#REF!</definedName>
    <definedName name="NHFKSBNKF" hidden="1">{"Total_December",#N/A,FALSE,"Summary"}</definedName>
    <definedName name="Nil" hidden="1">{#N/A,#N/A,FALSE,"Aging Summary";#N/A,#N/A,FALSE,"Ratio Analysis";#N/A,#N/A,FALSE,"Test 120 Day Accts";#N/A,#N/A,FALSE,"Tickmarks"}</definedName>
    <definedName name="nklfvn">#REF!</definedName>
    <definedName name="nnv">#REF!</definedName>
    <definedName name="NO">#REF!</definedName>
    <definedName name="No.1to31">#REF!</definedName>
    <definedName name="NOOFFFSEGMENTS1">[38]CRITERIA1!$B$18</definedName>
    <definedName name="Normal">#REF!</definedName>
    <definedName name="Norms_SteamConvFactorFromBiogas">#REF!</definedName>
    <definedName name="NormWastageSTPRPolyFilmBWH">[97]NORMS!$D$9</definedName>
    <definedName name="note1">#REF!</definedName>
    <definedName name="note10">#REF!</definedName>
    <definedName name="note11">#REF!</definedName>
    <definedName name="note11e">[158]NOTESAC!$F$382</definedName>
    <definedName name="note11i">[158]NOTESAC!$F$333</definedName>
    <definedName name="note12">#REF!</definedName>
    <definedName name="note12e">[158]NOTESAC!$F$388</definedName>
    <definedName name="note12i">[158]NOTESAC!$F$386</definedName>
    <definedName name="note13e">#REF!</definedName>
    <definedName name="note13i">#REF!</definedName>
    <definedName name="note14e">#REF!</definedName>
    <definedName name="note14i">#REF!</definedName>
    <definedName name="note15">#REF!</definedName>
    <definedName name="note15e">[158]NOTESAC!$F$442</definedName>
    <definedName name="note15i">[158]NOTESAC!$F$418</definedName>
    <definedName name="note16e">#REF!</definedName>
    <definedName name="note16i">#REF!</definedName>
    <definedName name="note17e">#REF!</definedName>
    <definedName name="note17i">#REF!</definedName>
    <definedName name="note18e">#REF!</definedName>
    <definedName name="note18i">#REF!</definedName>
    <definedName name="note19e">#REF!</definedName>
    <definedName name="note19i">#REF!</definedName>
    <definedName name="note2">#REF!</definedName>
    <definedName name="note20e">#REF!</definedName>
    <definedName name="note20i">#REF!</definedName>
    <definedName name="note21e">#REF!</definedName>
    <definedName name="note21i">#REF!</definedName>
    <definedName name="note22e">#REF!</definedName>
    <definedName name="note22i">#REF!</definedName>
    <definedName name="note3">#REF!</definedName>
    <definedName name="note4">#REF!</definedName>
    <definedName name="note5">#REF!</definedName>
    <definedName name="note6">#REF!</definedName>
    <definedName name="note7">#REF!</definedName>
    <definedName name="note8">#REF!</definedName>
    <definedName name="note9">#REF!</definedName>
    <definedName name="note9e">[158]NOTESAC!$F$266</definedName>
    <definedName name="notes" hidden="1">#REF!</definedName>
    <definedName name="Notes1">'[178]ANNEXURE-P&amp;L'!#REF!</definedName>
    <definedName name="Notes30">#REF!</definedName>
    <definedName name="notes30e">#REF!</definedName>
    <definedName name="notinc">#REF!</definedName>
    <definedName name="NOVM">#REF!</definedName>
    <definedName name="NPAr">MATCH(0.01,End_Bal,-1)+1</definedName>
    <definedName name="nrb_Pggb" hidden="1">{#N/A,#N/A,FALSE,"Consolidated"}</definedName>
    <definedName name="nrw.Balance_Sheet" hidden="1">{#N/A,#N/A,FALSE,"Consolidated"}</definedName>
    <definedName name="nsfbvu">#REF!</definedName>
    <definedName name="NSKDHFVOWHV" hidden="1">{#N/A,#N/A,FALSE,"Consolidated (2)"}</definedName>
    <definedName name="Num_Pmt_Per_Year">#REF!</definedName>
    <definedName name="Number_of_Payments">MATCH(0.01,End_Bal,-1)+1</definedName>
    <definedName name="NUMBEROFDETAILFIELDS1">[38]CRITERIA1!$B$29</definedName>
    <definedName name="NUMBEROFHEADERFIELDS1">[38]CRITERIA1!$B$28</definedName>
    <definedName name="nv">#REF!</definedName>
    <definedName name="o">#REF!</definedName>
    <definedName name="O__bBiogasH10">#REF!</definedName>
    <definedName name="O__bBiogasH11">#REF!</definedName>
    <definedName name="O__bBiogasH12">#REF!</definedName>
    <definedName name="O__bBiogasH13">#REF!</definedName>
    <definedName name="O__bBiogasH23">#REF!</definedName>
    <definedName name="O__bBiogasH24">#REF!</definedName>
    <definedName name="O__bBiogasH25">#REF!</definedName>
    <definedName name="O__bBiogasH27">#REF!</definedName>
    <definedName name="O__bBiogasH29">#REF!</definedName>
    <definedName name="O__bBiogasH33">#REF!</definedName>
    <definedName name="O__bBiogasH51">#REF!</definedName>
    <definedName name="O__bBiogasH53">#REF!</definedName>
    <definedName name="O__bBiogasH55">#REF!</definedName>
    <definedName name="O__bBiogasH57">#REF!</definedName>
    <definedName name="O__bBiogasH66">#REF!</definedName>
    <definedName name="O__bBiogasH72">#REF!</definedName>
    <definedName name="O__BBWH4E36">[97]Opening!$D$25</definedName>
    <definedName name="O__BBWH4G36">[97]Opening!$D$26</definedName>
    <definedName name="O__BBWH4K36">[97]Opening!$D$27</definedName>
    <definedName name="O__BBWH4M36">[97]Opening!$D$28</definedName>
    <definedName name="O__BBWH9BAD004">[97]O__VISIPAK!#REF!</definedName>
    <definedName name="O__BBWH9BAD014">[97]O__VISIPAK!#REF!</definedName>
    <definedName name="O__BBWH9BAD042">[97]O__VISIPAK!#REF!</definedName>
    <definedName name="O__BBWH9BAD043">[97]O__VISIPAK!#REF!</definedName>
    <definedName name="O__BBWH9BAD059">[97]O__VISIPAK!#REF!</definedName>
    <definedName name="o__bBWH9BAD070">[97]O__VISIPAK!#REF!</definedName>
    <definedName name="O__BBWH9BAD073">[97]O__VISIPAK!#REF!</definedName>
    <definedName name="O__BBWH9BAD110">[97]O__VISIPAK!#REF!</definedName>
    <definedName name="O__BBWH9BAD231">[97]O__VISIPAK!#REF!</definedName>
    <definedName name="O__BBWH9BAD245">[97]O__VISIPAK!#REF!</definedName>
    <definedName name="O__BBWH9BAD247">[97]O__VISIPAK!#REF!</definedName>
    <definedName name="O__BBWH9BBD002">[97]O__VISIPAK!#REF!</definedName>
    <definedName name="O__BBWH9BBD003">[97]O__VISIPAK!#REF!</definedName>
    <definedName name="O__BBWH9BBD004">[97]O__VISIPAK!#REF!</definedName>
    <definedName name="O__BBWH9BBD013">[97]O__VISIPAK!#REF!</definedName>
    <definedName name="o__bBWH9BBD018">[97]O__VISIPAK!#REF!</definedName>
    <definedName name="O__BBWH9BBD022">[97]O__VISIPAK!#REF!</definedName>
    <definedName name="O__BBWH9BBD023">[97]O__VISIPAK!#REF!</definedName>
    <definedName name="O__BBWH9BBD026">[97]O__VISIPAK!#REF!</definedName>
    <definedName name="O__BBWH9BBD029">[97]O__VISIPAK!#REF!</definedName>
    <definedName name="O__BBWH9BBD038">[97]O__VISIPAK!#REF!</definedName>
    <definedName name="o__bBWH9BBD042">[97]O__VISIPAK!#REF!</definedName>
    <definedName name="O__BBWH9BBD060">[97]O__VISIPAK!#REF!</definedName>
    <definedName name="o__bBWH9BBD061">[97]O__VISIPAK!#REF!</definedName>
    <definedName name="o__bBWH9BBD070">[97]O__VISIPAK!#REF!</definedName>
    <definedName name="O__BBWH9BBD110">[97]O__VISIPAK!#REF!</definedName>
    <definedName name="O__BBWH9BBD111">[97]O__VISIPAK!#REF!</definedName>
    <definedName name="O__BBWH9BBD211">[97]O__VISIPAK!#REF!</definedName>
    <definedName name="O__BBWH9BBD241">[97]O__VISIPAK!#REF!</definedName>
    <definedName name="O__BBWH9BBD242">[97]O__VISIPAK!#REF!</definedName>
    <definedName name="O__BBWH9BBD243">[97]O__VISIPAK!#REF!</definedName>
    <definedName name="O__BBWH9BBD247">[97]O__VISIPAK!#REF!</definedName>
    <definedName name="o__bBWH9BCD001">[97]O__VISIPAK!#REF!</definedName>
    <definedName name="O__BBWH9BCD018">[97]O__VISIPAK!#REF!</definedName>
    <definedName name="O__BBWH9BCD022">[97]O__VISIPAK!#REF!</definedName>
    <definedName name="O__BBWH9BCD060">[97]O__VISIPAK!#REF!</definedName>
    <definedName name="o__bBWH9BCD071">[97]O__VISIPAK!#REF!</definedName>
    <definedName name="o__bBWH9BCD219">[97]O__VISIPAK!#REF!</definedName>
    <definedName name="o__bBWH9BCD231">[97]O__VISIPAK!#REF!</definedName>
    <definedName name="O__BBWH9BDD004">[97]O__VISIPAK!#REF!</definedName>
    <definedName name="o__bBWH9BDD016">[97]O__VISIPAK!#REF!</definedName>
    <definedName name="O__BBWH9BDD023">[97]O__VISIPAK!#REF!</definedName>
    <definedName name="O__BBWH9BDD029">[97]O__VISIPAK!#REF!</definedName>
    <definedName name="O__BBWH9BDD030">[97]O__VISIPAK!#REF!</definedName>
    <definedName name="O__BBWH9BDD052">[97]O__VISIPAK!#REF!</definedName>
    <definedName name="o__bBWH9BDD061">[97]O__VISIPAK!#REF!</definedName>
    <definedName name="o__bBWH9BDD070">[97]O__VISIPAK!#REF!</definedName>
    <definedName name="O__BBWH9BDD110">[97]O__VISIPAK!#REF!</definedName>
    <definedName name="o__bBWH9BDD220">[97]O__VISIPAK!#REF!</definedName>
    <definedName name="O__BBWH9BDD231">[97]O__VISIPAK!#REF!</definedName>
    <definedName name="O__BBWH9BDD241">[97]O__VISIPAK!#REF!</definedName>
    <definedName name="O__BBWH9BDD245">[97]O__VISIPAK!#REF!</definedName>
    <definedName name="O__BBWH9BDD247">[97]O__VISIPAK!#REF!</definedName>
    <definedName name="O__BBWH9BED004">[97]O__VISIPAK!#REF!</definedName>
    <definedName name="O__BBWH9BED016">[97]O__VISIPAK!#REF!</definedName>
    <definedName name="O__BBWH9BED028">[97]O__VISIPAK!#REF!</definedName>
    <definedName name="O__BBWH9BED052">[97]O__VISIPAK!#REF!</definedName>
    <definedName name="O__BBWH9BED059">[97]O__VISIPAK!#REF!</definedName>
    <definedName name="O__BBWH9BED061">[97]O__VISIPAK!#REF!</definedName>
    <definedName name="o__bBWH9BED070">[97]O__VISIPAK!#REF!</definedName>
    <definedName name="O__BBWH9BED073">[97]O__VISIPAK!#REF!</definedName>
    <definedName name="O__BBWH9BED110">[97]O__VISIPAK!#REF!</definedName>
    <definedName name="o__bBWH9BED111">[97]O__VISIPAK!#REF!</definedName>
    <definedName name="O__BBWH9BED231">[97]O__VISIPAK!#REF!</definedName>
    <definedName name="O__BBWH9BED245">[97]O__VISIPAK!#REF!</definedName>
    <definedName name="O__BBWH9BED247">[97]O__VISIPAK!#REF!</definedName>
    <definedName name="o__bBWH9BFD001">[97]O__VISIPAK!#REF!</definedName>
    <definedName name="o__bBWH9BFD002">[97]O__VISIPAK!#REF!</definedName>
    <definedName name="o__bBWH9BFD003">[97]O__VISIPAK!#REF!</definedName>
    <definedName name="O__BBWH9BFD004">[97]O__VISIPAK!#REF!</definedName>
    <definedName name="o__bBWH9BFD013">[97]O__VISIPAK!#REF!</definedName>
    <definedName name="O__BBWH9BFD016">[97]O__VISIPAK!#REF!</definedName>
    <definedName name="o__bBWH9BFD018">[97]O__VISIPAK!#REF!</definedName>
    <definedName name="O__BBWH9BFD022">[97]O__VISIPAK!#REF!</definedName>
    <definedName name="o__bBWH9BFD023">[97]O__VISIPAK!#REF!</definedName>
    <definedName name="o__bBWH9BFD026">[97]O__VISIPAK!#REF!</definedName>
    <definedName name="o__bBWH9BFD029">[97]O__VISIPAK!#REF!</definedName>
    <definedName name="o__bBWH9BFD038">[97]O__VISIPAK!#REF!</definedName>
    <definedName name="o__bBWH9BFD042">[97]O__VISIPAK!#REF!</definedName>
    <definedName name="o__bBWH9BFD052">[97]O__VISIPAK!#REF!</definedName>
    <definedName name="o__bBWH9BFD059">[97]O__VISIPAK!#REF!</definedName>
    <definedName name="o__bBWH9BFD060">[97]O__VISIPAK!#REF!</definedName>
    <definedName name="O__BBWH9BFD061">[97]O__VISIPAK!#REF!</definedName>
    <definedName name="o__bBWH9BFD071">[97]O__VISIPAK!#REF!</definedName>
    <definedName name="o__bBWH9BFD098">[97]O__VISIPAK!#REF!</definedName>
    <definedName name="o__bBWH9BFD106">[97]O__VISIPAK!#REF!</definedName>
    <definedName name="o__bBWH9BFD110">[97]O__VISIPAK!#REF!</definedName>
    <definedName name="o__bBWH9BFD219">[97]O__VISIPAK!#REF!</definedName>
    <definedName name="o__bBWH9BFD231">[97]O__VISIPAK!#REF!</definedName>
    <definedName name="o__bBWH9BFD241">[97]O__VISIPAK!#REF!</definedName>
    <definedName name="o__bBWH9BFD242">[97]O__VISIPAK!#REF!</definedName>
    <definedName name="O__BBWH9BFD243">[97]O__VISIPAK!#REF!</definedName>
    <definedName name="O__BBWH9BFD258">[97]O__VISIPAK!#REF!</definedName>
    <definedName name="o__bBWH9BHD001">[97]O__VISIPAK!#REF!</definedName>
    <definedName name="o__bBWH9BHD002">[97]O__VISIPAK!#REF!</definedName>
    <definedName name="o__bBWH9BHD003">[97]O__VISIPAK!#REF!</definedName>
    <definedName name="O__BBWH9BHD004">[97]O__VISIPAK!#REF!</definedName>
    <definedName name="o__bBWH9BHD013">[97]O__VISIPAK!#REF!</definedName>
    <definedName name="o__bBWH9BHD018">[97]O__VISIPAK!#REF!</definedName>
    <definedName name="o__bBWH9BHD022">[97]O__VISIPAK!#REF!</definedName>
    <definedName name="o__bBWH9BHD023">[97]O__VISIPAK!#REF!</definedName>
    <definedName name="o__bBWH9BHD026">[97]O__VISIPAK!#REF!</definedName>
    <definedName name="o__bBWH9BHD029">[97]O__VISIPAK!#REF!</definedName>
    <definedName name="o__bBWH9BHD038">[97]O__VISIPAK!#REF!</definedName>
    <definedName name="o__bBWH9BHD042">[97]O__VISIPAK!#REF!</definedName>
    <definedName name="O__BBWH9BHD052">[97]O__VISIPAK!#REF!</definedName>
    <definedName name="o__bBWH9BHD060">[97]O__VISIPAK!#REF!</definedName>
    <definedName name="o__bBWH9BHD071">[97]O__VISIPAK!#REF!</definedName>
    <definedName name="O__BBWH9BHD073">[97]O__VISIPAK!#REF!</definedName>
    <definedName name="o__bBWH9BHD098">[97]O__VISIPAK!#REF!</definedName>
    <definedName name="o__bBWH9BHD106">[97]O__VISIPAK!#REF!</definedName>
    <definedName name="O__BBWH9BHD110">[97]O__VISIPAK!#REF!</definedName>
    <definedName name="o__bBWH9BHD111">[97]O__VISIPAK!#REF!</definedName>
    <definedName name="o__bBWH9BHD219">[97]O__VISIPAK!#REF!</definedName>
    <definedName name="O__BBWH9BHD220">[97]O__VISIPAK!#REF!</definedName>
    <definedName name="o__bBWH9BHD231">[97]O__VISIPAK!#REF!</definedName>
    <definedName name="o__bBWH9BHD243">[97]O__VISIPAK!#REF!</definedName>
    <definedName name="O__BBWH9BHD247">[97]O__VISIPAK!#REF!</definedName>
    <definedName name="o__bBWH9BID001">[97]O__VISIPAK!#REF!</definedName>
    <definedName name="O__BBWH9BID004">[97]O__VISIPAK!#REF!</definedName>
    <definedName name="o__bBWH9BID013">[97]O__VISIPAK!#REF!</definedName>
    <definedName name="o__bBWH9BID018">[97]O__VISIPAK!#REF!</definedName>
    <definedName name="O__BBWH9BID022">[97]O__VISIPAK!#REF!</definedName>
    <definedName name="o__bBWH9BID023">[97]O__VISIPAK!#REF!</definedName>
    <definedName name="o__bBWH9BID026">[97]O__VISIPAK!#REF!</definedName>
    <definedName name="o__bBWH9BID029">[97]O__VISIPAK!#REF!</definedName>
    <definedName name="o__bBWH9BID038">[97]O__VISIPAK!#REF!</definedName>
    <definedName name="o__bBWH9BID042">[97]O__VISIPAK!#REF!</definedName>
    <definedName name="o__bBWH9BID052">[97]O__VISIPAK!#REF!</definedName>
    <definedName name="o__bBWH9BID060">[97]O__VISIPAK!#REF!</definedName>
    <definedName name="O__BBWH9BID061">[97]O__VISIPAK!#REF!</definedName>
    <definedName name="o__bBWH9BID071">[97]O__VISIPAK!#REF!</definedName>
    <definedName name="O__BBWH9BID073">[97]O__VISIPAK!#REF!</definedName>
    <definedName name="o__bBWH9BID098">[97]O__VISIPAK!#REF!</definedName>
    <definedName name="o__bBWH9BID106">[97]O__VISIPAK!#REF!</definedName>
    <definedName name="o__bBWH9BID110">[97]O__VISIPAK!#REF!</definedName>
    <definedName name="o__bBWH9BID111">[97]O__VISIPAK!#REF!</definedName>
    <definedName name="o__bBWH9BID219">[97]O__VISIPAK!#REF!</definedName>
    <definedName name="o__bBWH9BID231">[97]O__VISIPAK!#REF!</definedName>
    <definedName name="O__BBWH9BID241">[97]O__VISIPAK!#REF!</definedName>
    <definedName name="o__bBWH9BID242">[97]O__VISIPAK!#REF!</definedName>
    <definedName name="o__bBWH9BID243">[97]O__VISIPAK!#REF!</definedName>
    <definedName name="O__BBWH9BID247">[97]O__VISIPAK!#REF!</definedName>
    <definedName name="O__BBWH9BKD002">[97]O__VISIPAK!#REF!</definedName>
    <definedName name="O__BBWH9BKD003">[97]O__VISIPAK!#REF!</definedName>
    <definedName name="O__BBWH9BKD004">[97]O__VISIPAK!#REF!</definedName>
    <definedName name="O__BBWH9BKD013">[97]O__VISIPAK!#REF!</definedName>
    <definedName name="O__BBWH9BKD023">[97]O__VISIPAK!#REF!</definedName>
    <definedName name="O__BBWH9BKD030">[97]O__VISIPAK!#REF!</definedName>
    <definedName name="O__BBWH9BKD059">[97]O__VISIPAK!#REF!</definedName>
    <definedName name="O__BBWH9BKD060">[97]O__VISIPAK!#REF!</definedName>
    <definedName name="o__bBWH9BKD070">[97]O__VISIPAK!#REF!</definedName>
    <definedName name="O__BBWH9BKD073">[97]O__VISIPAK!#REF!</definedName>
    <definedName name="O__BBWH9BKD106">[97]O__VISIPAK!#REF!</definedName>
    <definedName name="O__BBWH9BKD110">[97]O__VISIPAK!#REF!</definedName>
    <definedName name="O__BBWH9BKD111">[97]O__VISIPAK!#REF!</definedName>
    <definedName name="O__BBWH9BKD212">[97]O__VISIPAK!#REF!</definedName>
    <definedName name="O__BBWH9BKD213">[97]O__VISIPAK!#REF!</definedName>
    <definedName name="O__BBWH9BKD241">[97]O__VISIPAK!#REF!</definedName>
    <definedName name="O__BBWH9BKD243">[97]O__VISIPAK!#REF!</definedName>
    <definedName name="O__BBWH9BKD247">[97]O__VISIPAK!#REF!</definedName>
    <definedName name="O__BBWH9BMD004">[97]O__VISIPAK!#REF!</definedName>
    <definedName name="o__bBWH9BMD016">[97]O__VISIPAK!#REF!</definedName>
    <definedName name="O__BBWH9BMD061">[97]O__VISIPAK!#REF!</definedName>
    <definedName name="o__bBWH9BMD070">[97]O__VISIPAK!#REF!</definedName>
    <definedName name="O__BBWH9BMD073">[97]O__VISIPAK!#REF!</definedName>
    <definedName name="O__BBWH9BMD110">[97]O__VISIPAK!#REF!</definedName>
    <definedName name="O__BBWH9BMD111">[97]O__VISIPAK!#REF!</definedName>
    <definedName name="O__BBWH9BMD217">[97]O__VISIPAK!#REF!</definedName>
    <definedName name="O__BBWH9BMD220">[97]O__VISIPAK!#REF!</definedName>
    <definedName name="O__BBWH9BMD231">[97]O__VISIPAK!#REF!</definedName>
    <definedName name="O__BBWH9BMD236">[97]O__VISIPAK!#REF!</definedName>
    <definedName name="O__BBWH9BMD247">[97]O__VISIPAK!#REF!</definedName>
    <definedName name="O__BBWH9BMD258">[97]O__VISIPAK!#REF!</definedName>
    <definedName name="O__BBWH9BRD001">[99]O__VISIPAK!#REF!</definedName>
    <definedName name="O__BBWH9BRD004">[97]O__VISIPAK!#REF!</definedName>
    <definedName name="o__bBWH9BRD013">[97]O__VISIPAK!#REF!</definedName>
    <definedName name="O__BBWH9BRD018">[97]O__VISIPAK!#REF!</definedName>
    <definedName name="O__BBWH9BRD022">[97]O__VISIPAK!#REF!</definedName>
    <definedName name="O__BBWH9BRD023">[97]O__VISIPAK!#REF!</definedName>
    <definedName name="O__BBWH9BRD026">[97]O__VISIPAK!#REF!</definedName>
    <definedName name="O__BBWH9BRD029">[97]O__VISIPAK!#REF!</definedName>
    <definedName name="o__bBWH9BRD038">[97]O__VISIPAK!#REF!</definedName>
    <definedName name="O__BBWH9BRD042">[97]O__VISIPAK!#REF!</definedName>
    <definedName name="O__BBWH9BRD059">[97]O__VISIPAK!#REF!</definedName>
    <definedName name="O__BBWH9BRD061">[97]O__VISIPAK!#REF!</definedName>
    <definedName name="O__BBWH9BRD070">[97]O__VISIPAK!#REF!</definedName>
    <definedName name="O__BBWH9BRD073">[97]O__VISIPAK!#REF!</definedName>
    <definedName name="o__bBWH9BRD106">[97]O__VISIPAK!#REF!</definedName>
    <definedName name="O__BBWH9BRD110">[97]O__VISIPAK!#REF!</definedName>
    <definedName name="O__BBWH9BRD111">[97]O__VISIPAK!#REF!</definedName>
    <definedName name="O__BBWH9BRD214">[97]O__VISIPAK!#REF!</definedName>
    <definedName name="O__BBWH9BRD231">[97]O__VISIPAK!#REF!</definedName>
    <definedName name="O__BBWH9BRD236">[97]O__VISIPAK!$B$113</definedName>
    <definedName name="O__BBWH9BRD242">[97]O__VISIPAK!#REF!</definedName>
    <definedName name="O__BBWH9BRD246">[97]O__VISIPAK!#REF!</definedName>
    <definedName name="O__BBWH9BRD247">[97]O__VISIPAK!#REF!</definedName>
    <definedName name="o__bBWH9BTD001">[97]O__VISIPAK!#REF!</definedName>
    <definedName name="O__BBWH9BTD004">[97]O__VISIPAK!#REF!</definedName>
    <definedName name="o__bBWH9BTD013">[97]O__VISIPAK!#REF!</definedName>
    <definedName name="O__BBWH9BTD016">[97]O__VISIPAK!#REF!</definedName>
    <definedName name="o__bBWH9BTD018">[97]O__VISIPAK!#REF!</definedName>
    <definedName name="O__BBWH9BTD022">[97]O__VISIPAK!#REF!</definedName>
    <definedName name="o__bBWH9BTD023">[97]O__VISIPAK!#REF!</definedName>
    <definedName name="o__bBWH9BTD026">[97]O__VISIPAK!#REF!</definedName>
    <definedName name="o__bBWH9BTD029">[97]O__VISIPAK!#REF!</definedName>
    <definedName name="O__BBWH9BTD038">[97]O__VISIPAK!#REF!</definedName>
    <definedName name="o__bBWH9BTD042">[97]O__VISIPAK!#REF!</definedName>
    <definedName name="O__BBWH9BTD052">[97]O__VISIPAK!#REF!</definedName>
    <definedName name="o__bBWH9BTD059">[97]O__VISIPAK!#REF!</definedName>
    <definedName name="o__bBWH9BTD060">[97]O__VISIPAK!#REF!</definedName>
    <definedName name="O__BBWH9BTD061">[97]O__VISIPAK!#REF!</definedName>
    <definedName name="o__bBWH9BTD071">[97]O__VISIPAK!#REF!</definedName>
    <definedName name="o__bBWH9BTD098">[97]O__VISIPAK!#REF!</definedName>
    <definedName name="o__bBWH9BTD110">[97]O__VISIPAK!#REF!</definedName>
    <definedName name="o__bBWH9BTD219">[97]O__VISIPAK!#REF!</definedName>
    <definedName name="o__bBWH9BTD231">[97]O__VISIPAK!#REF!</definedName>
    <definedName name="o__bBWH9BTD241">[97]O__VISIPAK!#REF!</definedName>
    <definedName name="o__bBWH9BTD242">[97]O__VISIPAK!#REF!</definedName>
    <definedName name="o__bBWH9BTD243">[97]O__VISIPAK!#REF!</definedName>
    <definedName name="O__BBWH9BTD247">[97]O__VISIPAK!#REF!</definedName>
    <definedName name="O__BBWH9BTD248">[97]O__VISIPAK!#REF!</definedName>
    <definedName name="O__BBWH9BVD004">[97]O__VISIPAK!#REF!</definedName>
    <definedName name="O__BBWH9BVD016">[97]O__VISIPAK!#REF!</definedName>
    <definedName name="o__bBWH9BVD027">[97]O__VISIPAK!#REF!</definedName>
    <definedName name="O__BBWH9BVD030">[97]O__VISIPAK!#REF!</definedName>
    <definedName name="O__BBWH9BVD060">[97]O__VISIPAK!#REF!</definedName>
    <definedName name="O__BBWH9BVD061">[97]O__VISIPAK!#REF!</definedName>
    <definedName name="o__bBWH9BVD070">[97]O__VISIPAK!#REF!</definedName>
    <definedName name="O__BBWH9BVD073">[97]O__VISIPAK!#REF!</definedName>
    <definedName name="O__BBWH9BVD110">[97]O__VISIPAK!#REF!</definedName>
    <definedName name="o__bBWH9BVD111">[97]O__VISIPAK!#REF!</definedName>
    <definedName name="O__BBWH9BVD212">[97]O__VISIPAK!#REF!</definedName>
    <definedName name="O__BBWH9BVD241">[97]O__VISIPAK!#REF!</definedName>
    <definedName name="O__BBWH9BVD242">[97]O__VISIPAK!#REF!</definedName>
    <definedName name="O__BBWH9BVD247">[97]O__VISIPAK!#REF!</definedName>
    <definedName name="O__BCiv1D17">#REF!</definedName>
    <definedName name="O__BCiv1F17">#REF!</definedName>
    <definedName name="O__BCiv1G13">#REF!</definedName>
    <definedName name="O__BCiv1G17">#REF!</definedName>
    <definedName name="O__BCiv1G19">#REF!</definedName>
    <definedName name="O__BCiv1H25">#REF!</definedName>
    <definedName name="O__BCiv1H26">#REF!</definedName>
    <definedName name="O__BCiv1H27">#REF!</definedName>
    <definedName name="O__BCiv1I17">#REF!</definedName>
    <definedName name="O__BCiv1J13">#REF!</definedName>
    <definedName name="O__BCiv1J17">#REF!</definedName>
    <definedName name="O__BCiv1J18">#REF!</definedName>
    <definedName name="O__BCiv1J19">#REF!</definedName>
    <definedName name="O__BCiv1J20">#REF!</definedName>
    <definedName name="O__BCiv1J28">#REF!</definedName>
    <definedName name="O__BCiv2AD36">#REF!</definedName>
    <definedName name="O__BCiv2AD58">#REF!</definedName>
    <definedName name="O__BCiv2AE36">#REF!</definedName>
    <definedName name="O__BCiv2AE58">#REF!</definedName>
    <definedName name="O__BCiv2AF36">#REF!</definedName>
    <definedName name="O__BCiv2AF58">#REF!</definedName>
    <definedName name="O__BCiv2AJ36">#REF!</definedName>
    <definedName name="O__BCiv2AJ58">#REF!</definedName>
    <definedName name="O__BCiv2AK36">#REF!</definedName>
    <definedName name="O__BCiv2AK58">#REF!</definedName>
    <definedName name="O__BCiv2AL36">#REF!</definedName>
    <definedName name="O__BCiv2AL58">#REF!</definedName>
    <definedName name="O__BCiv2AP36">#REF!</definedName>
    <definedName name="O__BCiv2AP58">#REF!</definedName>
    <definedName name="O__BCiv2AQ36">#REF!</definedName>
    <definedName name="O__BCiv2AQ58">#REF!</definedName>
    <definedName name="O__BCiv2AR36">#REF!</definedName>
    <definedName name="O__BCiv2AR58">#REF!</definedName>
    <definedName name="O__BCiv2AV36">#REF!</definedName>
    <definedName name="O__BCiv2AV58">#REF!</definedName>
    <definedName name="O__BCiv2AW36">#REF!</definedName>
    <definedName name="O__BCiv2AW58">#REF!</definedName>
    <definedName name="O__BCiv2BB36">#REF!</definedName>
    <definedName name="O__BCiv2BB58">#REF!</definedName>
    <definedName name="O__BCiv2BC36">#REF!</definedName>
    <definedName name="O__BCiv2BC58">#REF!</definedName>
    <definedName name="O__BCiv2BD36">#REF!</definedName>
    <definedName name="O__BCiv2BD58">#REF!</definedName>
    <definedName name="O__BCiv2BH36">#REF!</definedName>
    <definedName name="O__BCiv2BH58">#REF!</definedName>
    <definedName name="O__BCiv2BI36">#REF!</definedName>
    <definedName name="O__BCiv2BI58">#REF!</definedName>
    <definedName name="O__BCiv2BN36">#REF!</definedName>
    <definedName name="O__BCiv2BN58">#REF!</definedName>
    <definedName name="O__BCiv2BO36">#REF!</definedName>
    <definedName name="O__BCiv2BO58">#REF!</definedName>
    <definedName name="O__BCiv2BP36">#REF!</definedName>
    <definedName name="O__BCiv2BP58">#REF!</definedName>
    <definedName name="O__BCiv2BT36">#REF!</definedName>
    <definedName name="O__BCiv2BT58">#REF!</definedName>
    <definedName name="O__BCiv2BU36">#REF!</definedName>
    <definedName name="O__BCiv2BU58">#REF!</definedName>
    <definedName name="O__BCiv2BV36">#REF!</definedName>
    <definedName name="O__BCiv2BV58">#REF!</definedName>
    <definedName name="O__BCiv2BZ36">#REF!</definedName>
    <definedName name="O__BCiv2BZ58">#REF!</definedName>
    <definedName name="O__BCiv2CA36">#REF!</definedName>
    <definedName name="O__BCiv2CA58">#REF!</definedName>
    <definedName name="O__BCiv2CB36">#REF!</definedName>
    <definedName name="O__BCiv2CB58">#REF!</definedName>
    <definedName name="O__BCiv2CF36">#REF!</definedName>
    <definedName name="O__BCiv2CF58">#REF!</definedName>
    <definedName name="O__BCiv2CG36">#REF!</definedName>
    <definedName name="O__BCiv2CG58">#REF!</definedName>
    <definedName name="O__BCiv2CH36">#REF!</definedName>
    <definedName name="O__BCiv2CH58">#REF!</definedName>
    <definedName name="O__BCiv2CQ36">#REF!</definedName>
    <definedName name="O__BCiv2F36">#REF!</definedName>
    <definedName name="O__BCiv2F58">#REF!</definedName>
    <definedName name="O__BCiv2FAX36">#REF!</definedName>
    <definedName name="O__BCiv2FAX58">#REF!</definedName>
    <definedName name="O__BCiv2FBJ36">#REF!</definedName>
    <definedName name="O__BCiv2FBJ58">#REF!</definedName>
    <definedName name="O__BCiv2G36">#REF!</definedName>
    <definedName name="O__BCiv2G58">#REF!</definedName>
    <definedName name="O__BCiv2H36">#REF!</definedName>
    <definedName name="O__BCiv2H58">#REF!</definedName>
    <definedName name="O__BCiv2L36">#REF!</definedName>
    <definedName name="O__BCiv2L58">#REF!</definedName>
    <definedName name="O__BCiv2M36">#REF!</definedName>
    <definedName name="O__BCiv2M58">#REF!</definedName>
    <definedName name="O__BCiv2N36">#REF!</definedName>
    <definedName name="O__BCiv2N58">#REF!</definedName>
    <definedName name="O__BCiv2R36">#REF!</definedName>
    <definedName name="O__BCiv2R58">#REF!</definedName>
    <definedName name="O__BCiv2S36">#REF!</definedName>
    <definedName name="O__BCiv2S58">#REF!</definedName>
    <definedName name="O__BCiv2T36">#REF!</definedName>
    <definedName name="O__BCiv2T58">#REF!</definedName>
    <definedName name="O__BCiv2X36">#REF!</definedName>
    <definedName name="O__BCiv2X58">#REF!</definedName>
    <definedName name="O__BCiv2Y36">#REF!</definedName>
    <definedName name="O__BCiv2Y58">#REF!</definedName>
    <definedName name="O__BCiv2Z36">#REF!</definedName>
    <definedName name="O__BCiv2Z58">#REF!</definedName>
    <definedName name="O__BCJSAL">#REF!</definedName>
    <definedName name="O__BCJSBL">#REF!</definedName>
    <definedName name="O__BCLAL">#REF!</definedName>
    <definedName name="O__BCLAL_BOTTLED">#REF!</definedName>
    <definedName name="O__BCLBL">#REF!</definedName>
    <definedName name="O__BCLBL_BOTTLED">#REF!</definedName>
    <definedName name="O__BCOGEN1">#REF!</definedName>
    <definedName name="O__BCOGEN2">#REF!</definedName>
    <definedName name="O__BCOGEN3">#REF!</definedName>
    <definedName name="O__BCOGEN4">#REF!</definedName>
    <definedName name="O__BCOGEN5">#REF!</definedName>
    <definedName name="O__BCOGEN6">#REF!</definedName>
    <definedName name="O__BCSAL">#REF!</definedName>
    <definedName name="O__BCSBL">#REF!</definedName>
    <definedName name="O__BD001">#REF!</definedName>
    <definedName name="O__BD00135">#REF!</definedName>
    <definedName name="O__BD00157">#REF!</definedName>
    <definedName name="O__BD00159">#REF!</definedName>
    <definedName name="O__BD001AB">#REF!</definedName>
    <definedName name="O__BD001AD">#REF!</definedName>
    <definedName name="O__BD001AE">#REF!</definedName>
    <definedName name="O__BD001AL">#REF!</definedName>
    <definedName name="O__BD001BL">#REF!</definedName>
    <definedName name="O__BD001BO">#REF!</definedName>
    <definedName name="O__BD001CL">#REF!</definedName>
    <definedName name="O__BD001CO">#REF!</definedName>
    <definedName name="O__BD001DC">#REF!</definedName>
    <definedName name="O__BD001EN">#REF!</definedName>
    <definedName name="O__BD001HY">#REF!</definedName>
    <definedName name="O__BD001LK">#REF!</definedName>
    <definedName name="O__BD001O__BDC">#REF!</definedName>
    <definedName name="O__BD001RM">#REF!</definedName>
    <definedName name="O__BD001UP">#REF!</definedName>
    <definedName name="O__BD002">#REF!</definedName>
    <definedName name="O__BD002AB">#REF!</definedName>
    <definedName name="O__BD002AD">#REF!</definedName>
    <definedName name="O__BD002AE">#REF!</definedName>
    <definedName name="O__BD002AL">#REF!</definedName>
    <definedName name="O__BD002BL">#REF!</definedName>
    <definedName name="O__BD002BO">#REF!</definedName>
    <definedName name="O__BD002CL">#REF!</definedName>
    <definedName name="O__BD002CO">#REF!</definedName>
    <definedName name="O__BD002DC">#REF!</definedName>
    <definedName name="O__BD002EN">#REF!</definedName>
    <definedName name="O__BD002HY">#REF!</definedName>
    <definedName name="O__BD002LK">#REF!</definedName>
    <definedName name="O__BD002O__BDC">#REF!</definedName>
    <definedName name="O__BD002RM">#REF!</definedName>
    <definedName name="O__BD002UP">#REF!</definedName>
    <definedName name="O__BD003">#REF!</definedName>
    <definedName name="O__BD003AB">#REF!</definedName>
    <definedName name="O__BD003AL">#REF!</definedName>
    <definedName name="O__BD003BL">#REF!</definedName>
    <definedName name="O__BD003BO">#REF!</definedName>
    <definedName name="O__BD003CL">#REF!</definedName>
    <definedName name="O__BD003CO">#REF!</definedName>
    <definedName name="O__BD003DC">#REF!</definedName>
    <definedName name="O__BD003EN">#REF!</definedName>
    <definedName name="O__BD003O__BDC">#REF!</definedName>
    <definedName name="O__BD003RM">#REF!</definedName>
    <definedName name="O__BD003TM">#REF!</definedName>
    <definedName name="O__BD003UP">#REF!</definedName>
    <definedName name="O__BD004RM">#REF!</definedName>
    <definedName name="O__BD005">#REF!</definedName>
    <definedName name="O__BD005AE">#REF!</definedName>
    <definedName name="O__BD005RM">#REF!</definedName>
    <definedName name="O__BD006">#REF!</definedName>
    <definedName name="O__BD006BL">#REF!</definedName>
    <definedName name="O__BD006RM">#REF!</definedName>
    <definedName name="O__BD007">#REF!</definedName>
    <definedName name="O__BD007BL">#REF!</definedName>
    <definedName name="O__BD007RM">#REF!</definedName>
    <definedName name="O__BD008RM">#REF!</definedName>
    <definedName name="O__BD009BL">#REF!</definedName>
    <definedName name="O__BD009RM">#REF!</definedName>
    <definedName name="O__BD010">#REF!</definedName>
    <definedName name="O__BD010CL">#REF!</definedName>
    <definedName name="O__BD010CO">#REF!</definedName>
    <definedName name="O__BD010DC">#REF!</definedName>
    <definedName name="O__BD010O__BDC">#REF!</definedName>
    <definedName name="O__BD010RM">#REF!</definedName>
    <definedName name="O__BD011">#REF!</definedName>
    <definedName name="O__BD01111">#REF!</definedName>
    <definedName name="O__BD01117">#REF!</definedName>
    <definedName name="O__BD01126">#REF!</definedName>
    <definedName name="O__BD01130">#REF!</definedName>
    <definedName name="O__BD01135">#REF!</definedName>
    <definedName name="O__BD01136">#REF!</definedName>
    <definedName name="O__BD01137">#REF!</definedName>
    <definedName name="O__BD01138">#REF!</definedName>
    <definedName name="O__BD01139">#REF!</definedName>
    <definedName name="O__BD01140">#REF!</definedName>
    <definedName name="O__BD01141">#REF!</definedName>
    <definedName name="O__BD01144">#REF!</definedName>
    <definedName name="O__BD01145">#REF!</definedName>
    <definedName name="O__BD01156">#REF!</definedName>
    <definedName name="O__BD01157">#REF!</definedName>
    <definedName name="O__BD01159">#REF!</definedName>
    <definedName name="O__BD01163">#REF!</definedName>
    <definedName name="O__BD011AD">#REF!</definedName>
    <definedName name="O__BD011AE">#REF!</definedName>
    <definedName name="O__BD011AL">#REF!</definedName>
    <definedName name="O__BD011AO__BD">#REF!</definedName>
    <definedName name="O__BD011BO">#REF!</definedName>
    <definedName name="O__BD011CL">#REF!</definedName>
    <definedName name="O__BD011CO">#REF!</definedName>
    <definedName name="O__BD011DC">#REF!</definedName>
    <definedName name="O__BD011EN">#REF!</definedName>
    <definedName name="O__BD011LK">#REF!</definedName>
    <definedName name="O__BD011RM">#REF!</definedName>
    <definedName name="O__BD011UP">#REF!</definedName>
    <definedName name="O__BD012">#REF!</definedName>
    <definedName name="O__BD01211">#REF!</definedName>
    <definedName name="O__BD01217">#REF!</definedName>
    <definedName name="O__BD01218">#REF!</definedName>
    <definedName name="O__BD01222">#REF!</definedName>
    <definedName name="O__BD01225">#REF!</definedName>
    <definedName name="O__BD01227">#REF!</definedName>
    <definedName name="O__BD01228">#REF!</definedName>
    <definedName name="O__BD01230">#REF!</definedName>
    <definedName name="O__BD01231">#REF!</definedName>
    <definedName name="O__BD01232">#REF!</definedName>
    <definedName name="O__BD01234">#REF!</definedName>
    <definedName name="O__BD01235">#REF!</definedName>
    <definedName name="O__BD01236">#REF!</definedName>
    <definedName name="O__BD01238">#REF!</definedName>
    <definedName name="O__BD01239">#REF!</definedName>
    <definedName name="O__BD01240">#REF!</definedName>
    <definedName name="O__BD01241">#REF!</definedName>
    <definedName name="O__BD01244">#REF!</definedName>
    <definedName name="O__BD01245">#REF!</definedName>
    <definedName name="O__BD01252">#REF!</definedName>
    <definedName name="O__BD01255">#REF!</definedName>
    <definedName name="O__BD01256">#REF!</definedName>
    <definedName name="O__BD01257">#REF!</definedName>
    <definedName name="O__BD01259">#REF!</definedName>
    <definedName name="O__BD01262">#REF!</definedName>
    <definedName name="O__BD01263">#REF!</definedName>
    <definedName name="O__BD012AB">#REF!</definedName>
    <definedName name="O__BD012AD">#REF!</definedName>
    <definedName name="O__BD012AE">#REF!</definedName>
    <definedName name="O__BD012AL">#REF!</definedName>
    <definedName name="O__BD012AS">#REF!</definedName>
    <definedName name="O__BD012BO">#REF!</definedName>
    <definedName name="O__BD012CL">#REF!</definedName>
    <definedName name="O__BD012CO">#REF!</definedName>
    <definedName name="O__BD012DC">#REF!</definedName>
    <definedName name="O__BD012EN">#REF!</definedName>
    <definedName name="O__BD012LK">#REF!</definedName>
    <definedName name="O__BD012RM">#REF!</definedName>
    <definedName name="O__BD012UP">#REF!</definedName>
    <definedName name="O__BD013">#REF!</definedName>
    <definedName name="O__BD01335">#REF!</definedName>
    <definedName name="O__BD013AD">#REF!</definedName>
    <definedName name="O__BD013AE">#REF!</definedName>
    <definedName name="O__BD013AL">#REF!</definedName>
    <definedName name="O__BD013BO">#REF!</definedName>
    <definedName name="O__BD013CO">#REF!</definedName>
    <definedName name="O__BD013DC">#REF!</definedName>
    <definedName name="O__BD013EN">#REF!</definedName>
    <definedName name="O__BD013HY">#REF!</definedName>
    <definedName name="O__BD013LK">#REF!</definedName>
    <definedName name="O__BD013RM">#REF!</definedName>
    <definedName name="O__BD013UP">#REF!</definedName>
    <definedName name="O__BD014">#REF!</definedName>
    <definedName name="O__BD01411">#REF!</definedName>
    <definedName name="O__BD01412">#REF!</definedName>
    <definedName name="O__BD01413">#REF!</definedName>
    <definedName name="O__BD01414">#REF!</definedName>
    <definedName name="O__BD01416">#REF!</definedName>
    <definedName name="O__BD01417">#REF!</definedName>
    <definedName name="O__BD01419">#REF!</definedName>
    <definedName name="O__BD01420">#REF!</definedName>
    <definedName name="O__BD01421">#REF!</definedName>
    <definedName name="O__BD01422">#REF!</definedName>
    <definedName name="O__BD01425">#REF!</definedName>
    <definedName name="O__BD01426">#REF!</definedName>
    <definedName name="O__BD01429">#REF!</definedName>
    <definedName name="O__BD01432">#REF!</definedName>
    <definedName name="O__BD01434">#REF!</definedName>
    <definedName name="O__BD01435">#REF!</definedName>
    <definedName name="O__BD01436">#REF!</definedName>
    <definedName name="O__BD01438">#REF!</definedName>
    <definedName name="O__BD01440">#REF!</definedName>
    <definedName name="O__BD01441">#REF!</definedName>
    <definedName name="O__BD01444">#REF!</definedName>
    <definedName name="O__BD01445">#REF!</definedName>
    <definedName name="O__BD01446">#REF!</definedName>
    <definedName name="O__BD01447">#REF!</definedName>
    <definedName name="O__BD01448">#REF!</definedName>
    <definedName name="O__BD01451">#REF!</definedName>
    <definedName name="O__BD01454">#REF!</definedName>
    <definedName name="O__BD01457">#REF!</definedName>
    <definedName name="O__BD01459">#REF!</definedName>
    <definedName name="O__BD01467">#REF!</definedName>
    <definedName name="O__BD01469">#REF!</definedName>
    <definedName name="O__BD014AE">#REF!</definedName>
    <definedName name="O__BD014AL">#REF!</definedName>
    <definedName name="O__BD014BL">#REF!</definedName>
    <definedName name="O__BD014BO">#REF!</definedName>
    <definedName name="O__BD014BQ">#REF!</definedName>
    <definedName name="O__BD014CL">#REF!</definedName>
    <definedName name="O__BD014CO">#REF!</definedName>
    <definedName name="O__BD014DC">#REF!</definedName>
    <definedName name="O__BD014EN">#REF!</definedName>
    <definedName name="O__BD014LK">#REF!</definedName>
    <definedName name="O__BD014RM">#REF!</definedName>
    <definedName name="O__BD014TC">#REF!</definedName>
    <definedName name="O__BD014UP">#REF!</definedName>
    <definedName name="O__BD015AE">#REF!</definedName>
    <definedName name="O__BD015BO">#REF!</definedName>
    <definedName name="O__BD015CL">#REF!</definedName>
    <definedName name="O__BD015LK">#REF!</definedName>
    <definedName name="O__BD015RM">#REF!</definedName>
    <definedName name="O__BD015TC">#REF!</definedName>
    <definedName name="O__BD016AE">#REF!</definedName>
    <definedName name="O__BD017">#REF!</definedName>
    <definedName name="O__BD017AE">#REF!</definedName>
    <definedName name="O__BD017AL">#REF!</definedName>
    <definedName name="O__BD017CL">#REF!</definedName>
    <definedName name="O__BD017RM">#REF!</definedName>
    <definedName name="O__BD018">#REF!</definedName>
    <definedName name="O__BD01811">#REF!</definedName>
    <definedName name="O__BD01812">#REF!</definedName>
    <definedName name="O__BD01813">#REF!</definedName>
    <definedName name="O__BD01814">#REF!</definedName>
    <definedName name="O__BD01816">#REF!</definedName>
    <definedName name="O__BD01817">#REF!</definedName>
    <definedName name="O__BD01818">#REF!</definedName>
    <definedName name="O__BD01819">#REF!</definedName>
    <definedName name="O__BD01820">#REF!</definedName>
    <definedName name="O__BD01821">#REF!</definedName>
    <definedName name="O__BD01822">#REF!</definedName>
    <definedName name="O__BD01823">#REF!</definedName>
    <definedName name="O__BD01824">#REF!</definedName>
    <definedName name="O__BD01825">#REF!</definedName>
    <definedName name="O__BD01826">#REF!</definedName>
    <definedName name="O__BD01827">#REF!</definedName>
    <definedName name="O__BD01828">#REF!</definedName>
    <definedName name="O__BD01829">#REF!</definedName>
    <definedName name="O__BD01830">#REF!</definedName>
    <definedName name="O__BD01831">#REF!</definedName>
    <definedName name="O__BD01832">#REF!</definedName>
    <definedName name="O__BD01833">#REF!</definedName>
    <definedName name="O__BD01834">#REF!</definedName>
    <definedName name="O__BD01835">#REF!</definedName>
    <definedName name="O__BD01836">#REF!</definedName>
    <definedName name="O__BD01837">#REF!</definedName>
    <definedName name="O__BD01838">#REF!</definedName>
    <definedName name="O__BD01839">#REF!</definedName>
    <definedName name="O__BD01840">#REF!</definedName>
    <definedName name="O__BD01841">#REF!</definedName>
    <definedName name="O__BD01842">#REF!</definedName>
    <definedName name="O__BD01843">#REF!</definedName>
    <definedName name="O__BD01844">#REF!</definedName>
    <definedName name="O__BD01845">#REF!</definedName>
    <definedName name="O__BD01846">#REF!</definedName>
    <definedName name="O__BD01847">#REF!</definedName>
    <definedName name="O__BD01848">#REF!</definedName>
    <definedName name="O__BD01849">#REF!</definedName>
    <definedName name="O__BD01851">#REF!</definedName>
    <definedName name="O__BD01852">#REF!</definedName>
    <definedName name="O__BD01854">#REF!</definedName>
    <definedName name="O__BD01855">#REF!</definedName>
    <definedName name="O__BD01856">#REF!</definedName>
    <definedName name="O__BD01857">#REF!</definedName>
    <definedName name="O__BD01859">#REF!</definedName>
    <definedName name="O__BD01860">#REF!</definedName>
    <definedName name="O__BD01861">#REF!</definedName>
    <definedName name="O__BD01862">#REF!</definedName>
    <definedName name="O__BD01863">#REF!</definedName>
    <definedName name="O__BD01864">#REF!</definedName>
    <definedName name="O__BD01865">#REF!</definedName>
    <definedName name="O__BD01866">#REF!</definedName>
    <definedName name="O__BD01867">#REF!</definedName>
    <definedName name="O__BD01868">#REF!</definedName>
    <definedName name="O__BD01869">#REF!</definedName>
    <definedName name="O__BD01870">#REF!</definedName>
    <definedName name="O__BD018AB">#REF!</definedName>
    <definedName name="O__BD018AD">#REF!</definedName>
    <definedName name="O__BD018AE">#REF!</definedName>
    <definedName name="O__BD018AL">#REF!</definedName>
    <definedName name="O__BD018AS">#REF!</definedName>
    <definedName name="O__BD018BL">#REF!</definedName>
    <definedName name="O__BD018BO">#REF!</definedName>
    <definedName name="O__BD018CL">#REF!</definedName>
    <definedName name="O__BD018CO">#REF!</definedName>
    <definedName name="O__BD018DC">#REF!</definedName>
    <definedName name="O__BD018DS">#REF!</definedName>
    <definedName name="O__BD018EN">#REF!</definedName>
    <definedName name="O__BD018LK">#REF!</definedName>
    <definedName name="O__BD018O__BDC">#REF!</definedName>
    <definedName name="O__BD018O__BDS">#REF!</definedName>
    <definedName name="O__BD018RM">#REF!</definedName>
    <definedName name="O__BD018UP">#REF!</definedName>
    <definedName name="O__BD019">#REF!</definedName>
    <definedName name="O__BD01932">#REF!</definedName>
    <definedName name="O__BD019AE">#REF!</definedName>
    <definedName name="O__BD019RM">#REF!</definedName>
    <definedName name="O__BD020">#REF!</definedName>
    <definedName name="O__BD02026">#REF!</definedName>
    <definedName name="O__BD02035">#REF!</definedName>
    <definedName name="O__BD02038">#REF!</definedName>
    <definedName name="O__BD02040">#REF!</definedName>
    <definedName name="O__BD02044">#REF!</definedName>
    <definedName name="O__BD02045">#REF!</definedName>
    <definedName name="O__BD02061">#REF!</definedName>
    <definedName name="O__BD02063">#REF!</definedName>
    <definedName name="O__BD02067">#REF!</definedName>
    <definedName name="O__BD020AB">#REF!</definedName>
    <definedName name="O__BD020AD">#REF!</definedName>
    <definedName name="O__BD020AE">#REF!</definedName>
    <definedName name="O__BD020AL">#REF!</definedName>
    <definedName name="O__BD020AO__BD">#REF!</definedName>
    <definedName name="O__BD020BO">#REF!</definedName>
    <definedName name="O__BD020CL">#REF!</definedName>
    <definedName name="O__BD020CO">#REF!</definedName>
    <definedName name="O__BD020DC">#REF!</definedName>
    <definedName name="O__BD020EN">#REF!</definedName>
    <definedName name="O__BD020LK">#REF!</definedName>
    <definedName name="O__BD020RM">#REF!</definedName>
    <definedName name="O__BD020UP">#REF!</definedName>
    <definedName name="O__BD021AE">#REF!</definedName>
    <definedName name="O__BD021AL">#REF!</definedName>
    <definedName name="O__BD021RM">#REF!</definedName>
    <definedName name="O__BD022">#REF!</definedName>
    <definedName name="O__BD02211">#REF!</definedName>
    <definedName name="O__BD02212">#REF!</definedName>
    <definedName name="O__BD02213">#REF!</definedName>
    <definedName name="O__BD02214">#REF!</definedName>
    <definedName name="O__BD02216">#REF!</definedName>
    <definedName name="O__BD02217">#REF!</definedName>
    <definedName name="O__BD02219">#REF!</definedName>
    <definedName name="O__BD02221">#REF!</definedName>
    <definedName name="O__BD02222">#REF!</definedName>
    <definedName name="O__BD02223">#REF!</definedName>
    <definedName name="O__BD02224">#REF!</definedName>
    <definedName name="O__BD02225">#REF!</definedName>
    <definedName name="O__BD02226">#REF!</definedName>
    <definedName name="O__BD02227">#REF!</definedName>
    <definedName name="O__BD02228">#REF!</definedName>
    <definedName name="O__BD02235">#REF!</definedName>
    <definedName name="O__BD02236">#REF!</definedName>
    <definedName name="O__BD02238">#REF!</definedName>
    <definedName name="O__BD02240">#REF!</definedName>
    <definedName name="O__BD02241">#REF!</definedName>
    <definedName name="O__BD02244">#REF!</definedName>
    <definedName name="O__BD02245">#REF!</definedName>
    <definedName name="O__BD02246">#REF!</definedName>
    <definedName name="O__BD02247">#REF!</definedName>
    <definedName name="O__BD02248">#REF!</definedName>
    <definedName name="O__BD02250">#REF!</definedName>
    <definedName name="O__BD02251">#REF!</definedName>
    <definedName name="O__BD02252">#REF!</definedName>
    <definedName name="O__BD02254">#REF!</definedName>
    <definedName name="O__BD02256">#REF!</definedName>
    <definedName name="O__BD02257">#REF!</definedName>
    <definedName name="O__BD02259">#REF!</definedName>
    <definedName name="O__BD02263">#REF!</definedName>
    <definedName name="O__BD02265">#REF!</definedName>
    <definedName name="O__BD02266">#REF!</definedName>
    <definedName name="O__BD02267">#REF!</definedName>
    <definedName name="O__BD022AB">#REF!</definedName>
    <definedName name="O__BD022AD">#REF!</definedName>
    <definedName name="O__BD022AE">#REF!</definedName>
    <definedName name="O__BD022AL">#REF!</definedName>
    <definedName name="O__BD022AO__BD">#REF!</definedName>
    <definedName name="O__BD022AS">#REF!</definedName>
    <definedName name="O__BD022AT">#REF!</definedName>
    <definedName name="O__BD022BO">#REF!</definedName>
    <definedName name="O__BD022BU">#REF!</definedName>
    <definedName name="O__BD022CL">#REF!</definedName>
    <definedName name="O__BD022CO">#REF!</definedName>
    <definedName name="O__BD022DC">#REF!</definedName>
    <definedName name="O__BD022DS">#REF!</definedName>
    <definedName name="O__BD022EN">#REF!</definedName>
    <definedName name="O__BD022LA">#REF!</definedName>
    <definedName name="O__BD022LK">#REF!</definedName>
    <definedName name="O__BD022O__BDC">#REF!</definedName>
    <definedName name="O__BD022O__BDS">#REF!</definedName>
    <definedName name="O__BD022RM">#REF!</definedName>
    <definedName name="O__BD022TM">#REF!</definedName>
    <definedName name="O__BD022UP">#REF!</definedName>
    <definedName name="O__BD023">#REF!</definedName>
    <definedName name="O__BD02311">#REF!</definedName>
    <definedName name="O__BD02312">#REF!</definedName>
    <definedName name="O__BD02313">#REF!</definedName>
    <definedName name="O__BD02314">#REF!</definedName>
    <definedName name="O__BD02316">#REF!</definedName>
    <definedName name="O__BD02317">#REF!</definedName>
    <definedName name="O__BD02318">#REF!</definedName>
    <definedName name="O__BD02319">#REF!</definedName>
    <definedName name="O__BD02321">#REF!</definedName>
    <definedName name="O__BD02322">#REF!</definedName>
    <definedName name="O__BD02323">#REF!</definedName>
    <definedName name="O__BD02324">#REF!</definedName>
    <definedName name="O__BD02325">#REF!</definedName>
    <definedName name="O__BD02326">#REF!</definedName>
    <definedName name="O__BD02328">#REF!</definedName>
    <definedName name="O__BD02329">#REF!</definedName>
    <definedName name="O__BD02330">#REF!</definedName>
    <definedName name="O__BD02335">#REF!</definedName>
    <definedName name="O__BD02337">#REF!</definedName>
    <definedName name="O__BD02338">#REF!</definedName>
    <definedName name="O__BD02339">#REF!</definedName>
    <definedName name="O__BD02340">#REF!</definedName>
    <definedName name="O__BD02341">#REF!</definedName>
    <definedName name="O__BD02343">#REF!</definedName>
    <definedName name="O__BD02344">#REF!</definedName>
    <definedName name="O__BD02345">#REF!</definedName>
    <definedName name="O__BD02346">#REF!</definedName>
    <definedName name="O__BD02347">#REF!</definedName>
    <definedName name="O__BD02348">#REF!</definedName>
    <definedName name="O__BD02349">#REF!</definedName>
    <definedName name="O__BD02351">#REF!</definedName>
    <definedName name="O__BD02352">#REF!</definedName>
    <definedName name="O__BD02355">#REF!</definedName>
    <definedName name="O__BD02356">#REF!</definedName>
    <definedName name="O__BD02357">#REF!</definedName>
    <definedName name="O__BD02359">#REF!</definedName>
    <definedName name="O__BD02361">#REF!</definedName>
    <definedName name="O__BD02363">#REF!</definedName>
    <definedName name="O__BD02364">#REF!</definedName>
    <definedName name="O__BD02366">#REF!</definedName>
    <definedName name="O__BD02367">#REF!</definedName>
    <definedName name="O__BD02368">#REF!</definedName>
    <definedName name="O__BD02370">#REF!</definedName>
    <definedName name="O__BD023AB">#REF!</definedName>
    <definedName name="O__BD023AE">#REF!</definedName>
    <definedName name="O__BD023AL">#REF!</definedName>
    <definedName name="O__BD023AS">#REF!</definedName>
    <definedName name="O__BD023BL">#REF!</definedName>
    <definedName name="O__BD023BO">#REF!</definedName>
    <definedName name="O__BD023BQ">#REF!</definedName>
    <definedName name="O__BD023CL">#REF!</definedName>
    <definedName name="O__BD023CO">#REF!</definedName>
    <definedName name="O__BD023CS">#REF!</definedName>
    <definedName name="O__BD023DC">#REF!</definedName>
    <definedName name="O__BD023EN">#REF!</definedName>
    <definedName name="O__BD023LA">#REF!</definedName>
    <definedName name="O__BD023LK">#REF!</definedName>
    <definedName name="O__BD023O__BDC">#REF!</definedName>
    <definedName name="O__BD023RM">#REF!</definedName>
    <definedName name="O__BD023TC">#REF!</definedName>
    <definedName name="O__BD023UP">#REF!</definedName>
    <definedName name="O__BD024">#REF!</definedName>
    <definedName name="O__BD02435">#REF!</definedName>
    <definedName name="O__BD02444">#REF!</definedName>
    <definedName name="O__BD024AD">#REF!</definedName>
    <definedName name="O__BD024AE">#REF!</definedName>
    <definedName name="O__BD024AL">#REF!</definedName>
    <definedName name="O__BD024AO__BD">#REF!</definedName>
    <definedName name="O__BD024BO">#REF!</definedName>
    <definedName name="O__BD024CL">#REF!</definedName>
    <definedName name="O__BD024CO">#REF!</definedName>
    <definedName name="O__BD024DC">#REF!</definedName>
    <definedName name="O__BD024EN">#REF!</definedName>
    <definedName name="O__BD024HY">#REF!</definedName>
    <definedName name="O__BD024LK">#REF!</definedName>
    <definedName name="O__BD024RM">#REF!</definedName>
    <definedName name="O__BD024UP">#REF!</definedName>
    <definedName name="O__BD025">#REF!</definedName>
    <definedName name="O__BD02535">#REF!</definedName>
    <definedName name="O__BD02544">#REF!</definedName>
    <definedName name="O__BD025AD">#REF!</definedName>
    <definedName name="O__BD025AE">#REF!</definedName>
    <definedName name="O__BD025AL">#REF!</definedName>
    <definedName name="O__BD025BO">#REF!</definedName>
    <definedName name="O__BD025CL">#REF!</definedName>
    <definedName name="O__BD025CO">#REF!</definedName>
    <definedName name="O__BD025DC">#REF!</definedName>
    <definedName name="O__BD025EN">#REF!</definedName>
    <definedName name="O__BD025HY">#REF!</definedName>
    <definedName name="O__BD025LK">#REF!</definedName>
    <definedName name="O__BD025RM">#REF!</definedName>
    <definedName name="O__BD025UP">#REF!</definedName>
    <definedName name="O__BD026">#REF!</definedName>
    <definedName name="O__BD02611">#REF!</definedName>
    <definedName name="O__BD02612">#REF!</definedName>
    <definedName name="O__BD02613">#REF!</definedName>
    <definedName name="O__BD02614">#REF!</definedName>
    <definedName name="O__BD02616">#REF!</definedName>
    <definedName name="O__BD02617">#REF!</definedName>
    <definedName name="O__BD02618">#REF!</definedName>
    <definedName name="O__BD02619">#REF!</definedName>
    <definedName name="O__BD02620">#REF!</definedName>
    <definedName name="O__BD02621">#REF!</definedName>
    <definedName name="O__BD02622">#REF!</definedName>
    <definedName name="O__BD02623">#REF!</definedName>
    <definedName name="O__BD02624">#REF!</definedName>
    <definedName name="O__BD02625">#REF!</definedName>
    <definedName name="O__BD02626">#REF!</definedName>
    <definedName name="O__BD02627">#REF!</definedName>
    <definedName name="O__BD02628">#REF!</definedName>
    <definedName name="O__BD02629">#REF!</definedName>
    <definedName name="O__BD02630">#REF!</definedName>
    <definedName name="O__BD02631">#REF!</definedName>
    <definedName name="O__BD02632">#REF!</definedName>
    <definedName name="O__BD02633">#REF!</definedName>
    <definedName name="O__BD02634">#REF!</definedName>
    <definedName name="O__BD02635">#REF!</definedName>
    <definedName name="O__BD02636">#REF!</definedName>
    <definedName name="O__BD02637">#REF!</definedName>
    <definedName name="O__BD02638">#REF!</definedName>
    <definedName name="O__BD02639">#REF!</definedName>
    <definedName name="O__BD02640">#REF!</definedName>
    <definedName name="O__BD02641">#REF!</definedName>
    <definedName name="O__BD02642">#REF!</definedName>
    <definedName name="O__BD02643">#REF!</definedName>
    <definedName name="O__BD02644">#REF!</definedName>
    <definedName name="O__BD02645">#REF!</definedName>
    <definedName name="O__BD02646">#REF!</definedName>
    <definedName name="O__BD02647">#REF!</definedName>
    <definedName name="O__BD02648">#REF!</definedName>
    <definedName name="O__BD02649">#REF!</definedName>
    <definedName name="O__BD02651">#REF!</definedName>
    <definedName name="O__BD02652">#REF!</definedName>
    <definedName name="O__BD02654">#REF!</definedName>
    <definedName name="O__BD02655">#REF!</definedName>
    <definedName name="O__BD02656">#REF!</definedName>
    <definedName name="O__BD02657">#REF!</definedName>
    <definedName name="O__BD02659">#REF!</definedName>
    <definedName name="O__BD02660">#REF!</definedName>
    <definedName name="O__BD02661">#REF!</definedName>
    <definedName name="O__BD02662">#REF!</definedName>
    <definedName name="O__BD02663">#REF!</definedName>
    <definedName name="O__BD02664">#REF!</definedName>
    <definedName name="O__BD02665">#REF!</definedName>
    <definedName name="O__BD02666">#REF!</definedName>
    <definedName name="O__BD02667">#REF!</definedName>
    <definedName name="O__BD02668">#REF!</definedName>
    <definedName name="O__BD02669">#REF!</definedName>
    <definedName name="O__BD02670">#REF!</definedName>
    <definedName name="O__BD02671">#REF!</definedName>
    <definedName name="O__BD026AB">#REF!</definedName>
    <definedName name="O__BD026AD">#REF!</definedName>
    <definedName name="O__BD026AE">#REF!</definedName>
    <definedName name="O__BD026AL">#REF!</definedName>
    <definedName name="O__BD026AO__BD">#REF!</definedName>
    <definedName name="O__BD026BL">#REF!</definedName>
    <definedName name="O__BD026BO">#REF!</definedName>
    <definedName name="O__BD026BQ">#REF!</definedName>
    <definedName name="O__BD026CL">#REF!</definedName>
    <definedName name="O__BD026CO">#REF!</definedName>
    <definedName name="O__BD026DC">#REF!</definedName>
    <definedName name="O__BD026DS">#REF!</definedName>
    <definedName name="O__BD026EN">#REF!</definedName>
    <definedName name="O__BD026HY">#REF!</definedName>
    <definedName name="O__BD026LK">#REF!</definedName>
    <definedName name="O__BD026O__BDC">#REF!</definedName>
    <definedName name="O__BD026O__BDS">#REF!</definedName>
    <definedName name="O__BD026RM">#REF!</definedName>
    <definedName name="O__BD026TC">#REF!</definedName>
    <definedName name="O__BD026UP">#REF!</definedName>
    <definedName name="O__BD027">#REF!</definedName>
    <definedName name="O__BD02711">#REF!</definedName>
    <definedName name="O__BD02712">#REF!</definedName>
    <definedName name="O__BD02713">#REF!</definedName>
    <definedName name="O__BD02714">#REF!</definedName>
    <definedName name="O__BD02716">#REF!</definedName>
    <definedName name="O__BD02717">#REF!</definedName>
    <definedName name="O__BD02718">#REF!</definedName>
    <definedName name="O__BD02719">#REF!</definedName>
    <definedName name="O__BD02720">#REF!</definedName>
    <definedName name="O__BD02721">#REF!</definedName>
    <definedName name="O__BD02722">#REF!</definedName>
    <definedName name="O__BD02723">#REF!</definedName>
    <definedName name="O__BD02724">#REF!</definedName>
    <definedName name="O__BD02725">#REF!</definedName>
    <definedName name="O__BD02726">#REF!</definedName>
    <definedName name="O__BD02727">#REF!</definedName>
    <definedName name="O__BD02728">#REF!</definedName>
    <definedName name="O__BD02729">#REF!</definedName>
    <definedName name="O__BD02730">#REF!</definedName>
    <definedName name="O__BD02731">#REF!</definedName>
    <definedName name="O__BD02732">#REF!</definedName>
    <definedName name="O__BD02733">#REF!</definedName>
    <definedName name="O__BD02734">#REF!</definedName>
    <definedName name="O__BD02735">#REF!</definedName>
    <definedName name="O__BD02736">#REF!</definedName>
    <definedName name="O__BD02737">#REF!</definedName>
    <definedName name="O__BD02738">#REF!</definedName>
    <definedName name="O__BD02739">#REF!</definedName>
    <definedName name="O__BD02740">#REF!</definedName>
    <definedName name="O__BD02741">#REF!</definedName>
    <definedName name="O__BD02742">#REF!</definedName>
    <definedName name="O__BD02743">#REF!</definedName>
    <definedName name="O__BD02744">#REF!</definedName>
    <definedName name="O__BD02745">#REF!</definedName>
    <definedName name="O__BD02746">#REF!</definedName>
    <definedName name="O__BD02747">#REF!</definedName>
    <definedName name="O__BD02748">#REF!</definedName>
    <definedName name="O__BD02749">#REF!</definedName>
    <definedName name="O__BD02751">#REF!</definedName>
    <definedName name="O__BD02752">#REF!</definedName>
    <definedName name="O__BD02754">#REF!</definedName>
    <definedName name="O__BD02755">#REF!</definedName>
    <definedName name="O__BD02756">#REF!</definedName>
    <definedName name="O__BD02757">#REF!</definedName>
    <definedName name="O__BD02759">#REF!</definedName>
    <definedName name="O__BD02760">#REF!</definedName>
    <definedName name="O__BD02761">#REF!</definedName>
    <definedName name="O__BD02762">#REF!</definedName>
    <definedName name="O__BD02763">#REF!</definedName>
    <definedName name="O__BD02764">#REF!</definedName>
    <definedName name="O__BD02765">#REF!</definedName>
    <definedName name="O__BD02766">#REF!</definedName>
    <definedName name="O__BD02767">#REF!</definedName>
    <definedName name="O__BD02768">#REF!</definedName>
    <definedName name="O__BD02769">#REF!</definedName>
    <definedName name="O__BD02770">#REF!</definedName>
    <definedName name="O__BD027AB">#REF!</definedName>
    <definedName name="O__BD027AD">#REF!</definedName>
    <definedName name="O__BD027AE">#REF!</definedName>
    <definedName name="O__BD027AL">#REF!</definedName>
    <definedName name="O__BD027AO__BD">#REF!</definedName>
    <definedName name="O__BD027BO">#REF!</definedName>
    <definedName name="O__BD027CL">#REF!</definedName>
    <definedName name="O__BD027DC">#REF!</definedName>
    <definedName name="O__BD027EN">#REF!</definedName>
    <definedName name="O__BD027LA">#REF!</definedName>
    <definedName name="O__BD027LK">#REF!</definedName>
    <definedName name="O__BD027O__BDC">#REF!</definedName>
    <definedName name="O__BD027RM">#REF!</definedName>
    <definedName name="O__BD027UP">#REF!</definedName>
    <definedName name="O__BD028">#REF!</definedName>
    <definedName name="O__BD02826">#REF!</definedName>
    <definedName name="O__BD02835">#REF!</definedName>
    <definedName name="O__BD028AD">#REF!</definedName>
    <definedName name="O__BD028AE">#REF!</definedName>
    <definedName name="O__BD028AL">#REF!</definedName>
    <definedName name="O__BD028BO">#REF!</definedName>
    <definedName name="O__BD028CL">#REF!</definedName>
    <definedName name="O__BD028LK">#REF!</definedName>
    <definedName name="O__BD028RM">#REF!</definedName>
    <definedName name="O__BD028UP">#REF!</definedName>
    <definedName name="O__BD029">#REF!</definedName>
    <definedName name="O__BD02911">#REF!</definedName>
    <definedName name="O__BD02912">#REF!</definedName>
    <definedName name="O__BD02913">#REF!</definedName>
    <definedName name="O__BD02914">#REF!</definedName>
    <definedName name="O__BD02916">#REF!</definedName>
    <definedName name="O__BD02917">#REF!</definedName>
    <definedName name="O__BD02918">#REF!</definedName>
    <definedName name="O__BD02919">#REF!</definedName>
    <definedName name="O__BD02920">#REF!</definedName>
    <definedName name="O__BD02921">#REF!</definedName>
    <definedName name="O__BD02922">#REF!</definedName>
    <definedName name="O__BD02923">#REF!</definedName>
    <definedName name="O__BD02924">#REF!</definedName>
    <definedName name="O__BD02925">#REF!</definedName>
    <definedName name="O__BD02926">#REF!</definedName>
    <definedName name="O__BD02927">#REF!</definedName>
    <definedName name="O__BD02928">#REF!</definedName>
    <definedName name="O__BD02929">#REF!</definedName>
    <definedName name="O__BD02930">#REF!</definedName>
    <definedName name="O__BD02931">#REF!</definedName>
    <definedName name="O__BD02932">#REF!</definedName>
    <definedName name="O__BD02933">#REF!</definedName>
    <definedName name="O__BD02934">#REF!</definedName>
    <definedName name="O__BD02935">#REF!</definedName>
    <definedName name="O__BD02936">#REF!</definedName>
    <definedName name="O__BD02937">#REF!</definedName>
    <definedName name="O__BD02938">#REF!</definedName>
    <definedName name="O__BD02939">#REF!</definedName>
    <definedName name="O__BD02940">#REF!</definedName>
    <definedName name="O__BD02941">#REF!</definedName>
    <definedName name="O__BD02942">#REF!</definedName>
    <definedName name="O__BD02943">#REF!</definedName>
    <definedName name="O__BD02944">#REF!</definedName>
    <definedName name="O__BD02945">#REF!</definedName>
    <definedName name="O__BD02946">#REF!</definedName>
    <definedName name="O__BD02947">#REF!</definedName>
    <definedName name="O__BD02948">#REF!</definedName>
    <definedName name="O__BD02949">#REF!</definedName>
    <definedName name="O__BD02951">#REF!</definedName>
    <definedName name="O__BD02952">#REF!</definedName>
    <definedName name="O__BD02954">#REF!</definedName>
    <definedName name="O__BD02955">#REF!</definedName>
    <definedName name="O__BD02956">#REF!</definedName>
    <definedName name="O__BD02957">#REF!</definedName>
    <definedName name="O__BD02959">#REF!</definedName>
    <definedName name="O__BD02960">#REF!</definedName>
    <definedName name="O__BD02961">#REF!</definedName>
    <definedName name="O__BD02962">#REF!</definedName>
    <definedName name="O__BD02963">#REF!</definedName>
    <definedName name="O__BD02964">#REF!</definedName>
    <definedName name="O__BD02965">#REF!</definedName>
    <definedName name="O__BD02966">#REF!</definedName>
    <definedName name="O__BD02967">#REF!</definedName>
    <definedName name="O__BD02968">#REF!</definedName>
    <definedName name="O__BD02969">#REF!</definedName>
    <definedName name="O__BD02970">#REF!</definedName>
    <definedName name="O__BD029AD">#REF!</definedName>
    <definedName name="O__BD029AE">#REF!</definedName>
    <definedName name="O__BD029AL">#REF!</definedName>
    <definedName name="O__BD029AO__BD">#REF!</definedName>
    <definedName name="O__BD029BL">#REF!</definedName>
    <definedName name="O__BD029BO">#REF!</definedName>
    <definedName name="O__BD029CL">#REF!</definedName>
    <definedName name="O__BD029CO">#REF!</definedName>
    <definedName name="O__BD029DC">#REF!</definedName>
    <definedName name="O__BD029EN">#REF!</definedName>
    <definedName name="O__BD029LA">#REF!</definedName>
    <definedName name="O__BD029LK">#REF!</definedName>
    <definedName name="O__BD029O__BDC">#REF!</definedName>
    <definedName name="O__BD029RM">#REF!</definedName>
    <definedName name="O__BD029UP">#REF!</definedName>
    <definedName name="O__BD03014">#REF!</definedName>
    <definedName name="O__BD03035">#REF!</definedName>
    <definedName name="O__BD03045">#REF!</definedName>
    <definedName name="O__BD03067">#REF!</definedName>
    <definedName name="O__BD030AD">#REF!</definedName>
    <definedName name="O__BD030AE">#REF!</definedName>
    <definedName name="O__BD030AL">#REF!</definedName>
    <definedName name="O__BD030BL">#REF!</definedName>
    <definedName name="O__BD030BO">#REF!</definedName>
    <definedName name="O__BD030CL">#REF!</definedName>
    <definedName name="O__BD030CO">#REF!</definedName>
    <definedName name="O__BD030DC">#REF!</definedName>
    <definedName name="O__BD030EN">#REF!</definedName>
    <definedName name="O__BD030LK">#REF!</definedName>
    <definedName name="O__BD030RM">#REF!</definedName>
    <definedName name="O__BD030TC">#REF!</definedName>
    <definedName name="O__BD030UP">#REF!</definedName>
    <definedName name="O__BD031AL">#REF!</definedName>
    <definedName name="O__BD031RM">#REF!</definedName>
    <definedName name="O__BD032AL">#REF!</definedName>
    <definedName name="O__BD032RM">#REF!</definedName>
    <definedName name="O__BD033RM">#REF!</definedName>
    <definedName name="O__BD034">#REF!</definedName>
    <definedName name="O__BD034RM">#REF!</definedName>
    <definedName name="O__BD035RM">#REF!</definedName>
    <definedName name="O__BD036RM">#REF!</definedName>
    <definedName name="O__BD037">#REF!</definedName>
    <definedName name="O__BD037AE">#REF!</definedName>
    <definedName name="O__BD037AL">#REF!</definedName>
    <definedName name="O__BD037BO">#REF!</definedName>
    <definedName name="O__BD037CL">#REF!</definedName>
    <definedName name="O__BD037RM">#REF!</definedName>
    <definedName name="O__BD037UP">#REF!</definedName>
    <definedName name="O__BD038">#REF!</definedName>
    <definedName name="O__BD03811">#REF!</definedName>
    <definedName name="O__BD03812">#REF!</definedName>
    <definedName name="O__BD03813">#REF!</definedName>
    <definedName name="O__BD03814">#REF!</definedName>
    <definedName name="O__BD03816">#REF!</definedName>
    <definedName name="O__BD03817">#REF!</definedName>
    <definedName name="O__BD03818">#REF!</definedName>
    <definedName name="O__BD03819">#REF!</definedName>
    <definedName name="O__BD03820">#REF!</definedName>
    <definedName name="O__BD03821">#REF!</definedName>
    <definedName name="O__BD03822">#REF!</definedName>
    <definedName name="O__BD03823">#REF!</definedName>
    <definedName name="O__BD03824">#REF!</definedName>
    <definedName name="O__BD03825">#REF!</definedName>
    <definedName name="O__BD03826">#REF!</definedName>
    <definedName name="O__BD03827">#REF!</definedName>
    <definedName name="O__BD03828">#REF!</definedName>
    <definedName name="O__BD03829">#REF!</definedName>
    <definedName name="O__BD03830">#REF!</definedName>
    <definedName name="O__BD03831">#REF!</definedName>
    <definedName name="O__BD03832">#REF!</definedName>
    <definedName name="O__BD03833">#REF!</definedName>
    <definedName name="O__BD03834">#REF!</definedName>
    <definedName name="O__BD03835">#REF!</definedName>
    <definedName name="O__BD03836">#REF!</definedName>
    <definedName name="O__BD03837">#REF!</definedName>
    <definedName name="O__BD03838">#REF!</definedName>
    <definedName name="O__BD03839">#REF!</definedName>
    <definedName name="O__BD03840">#REF!</definedName>
    <definedName name="O__BD03841">#REF!</definedName>
    <definedName name="O__BD03842">#REF!</definedName>
    <definedName name="O__BD03843">#REF!</definedName>
    <definedName name="O__BD03844">#REF!</definedName>
    <definedName name="O__BD03845">#REF!</definedName>
    <definedName name="O__BD03846">#REF!</definedName>
    <definedName name="O__BD03847">#REF!</definedName>
    <definedName name="O__BD03848">#REF!</definedName>
    <definedName name="O__BD03849">#REF!</definedName>
    <definedName name="O__BD03851">#REF!</definedName>
    <definedName name="O__BD03852">#REF!</definedName>
    <definedName name="O__BD03854">#REF!</definedName>
    <definedName name="O__BD03855">#REF!</definedName>
    <definedName name="O__BD03856">#REF!</definedName>
    <definedName name="O__BD03857">#REF!</definedName>
    <definedName name="O__BD03859">#REF!</definedName>
    <definedName name="O__BD03860">#REF!</definedName>
    <definedName name="O__BD03861">#REF!</definedName>
    <definedName name="O__BD03862">#REF!</definedName>
    <definedName name="O__BD03863">#REF!</definedName>
    <definedName name="O__BD03864">#REF!</definedName>
    <definedName name="O__BD03865">#REF!</definedName>
    <definedName name="O__BD03866">#REF!</definedName>
    <definedName name="O__BD03867">#REF!</definedName>
    <definedName name="O__BD03868">#REF!</definedName>
    <definedName name="O__BD03869">#REF!</definedName>
    <definedName name="O__BD03870">#REF!</definedName>
    <definedName name="O__BD038AD">#REF!</definedName>
    <definedName name="O__BD038AE">#REF!</definedName>
    <definedName name="O__BD038AL">#REF!</definedName>
    <definedName name="O__BD038AO__BD">#REF!</definedName>
    <definedName name="O__BD038BO">#REF!</definedName>
    <definedName name="O__BD038CL">#REF!</definedName>
    <definedName name="O__BD038CO">#REF!</definedName>
    <definedName name="O__BD038DC">#REF!</definedName>
    <definedName name="O__BD038LK">#REF!</definedName>
    <definedName name="O__BD038O__BDC">#REF!</definedName>
    <definedName name="O__BD038RM">#REF!</definedName>
    <definedName name="O__BD038UP">#REF!</definedName>
    <definedName name="O__BD039AE">#REF!</definedName>
    <definedName name="O__BD039CO">#REF!</definedName>
    <definedName name="O__BD039RM">#REF!</definedName>
    <definedName name="O__BD040AE">#REF!</definedName>
    <definedName name="O__BD040AL">#REF!</definedName>
    <definedName name="O__BD040CL">#REF!</definedName>
    <definedName name="O__BD040CO">#REF!</definedName>
    <definedName name="O__BD040RM">#REF!</definedName>
    <definedName name="O__BD042">#REF!</definedName>
    <definedName name="O__BD04223">#REF!</definedName>
    <definedName name="O__BD042AE">#REF!</definedName>
    <definedName name="O__BD042AL">#REF!</definedName>
    <definedName name="O__BD042DC">#REF!</definedName>
    <definedName name="O__BD042RM">#REF!</definedName>
    <definedName name="O__BD043">#REF!</definedName>
    <definedName name="O__BD04311">#REF!</definedName>
    <definedName name="O__BD04312">#REF!</definedName>
    <definedName name="O__BD04313">#REF!</definedName>
    <definedName name="O__BD04314">#REF!</definedName>
    <definedName name="O__BD04316">#REF!</definedName>
    <definedName name="O__BD04317">#REF!</definedName>
    <definedName name="O__BD04318">#REF!</definedName>
    <definedName name="O__BD04319">#REF!</definedName>
    <definedName name="O__BD04320">#REF!</definedName>
    <definedName name="O__BD04321">#REF!</definedName>
    <definedName name="O__BD04322">#REF!</definedName>
    <definedName name="O__BD04323">#REF!</definedName>
    <definedName name="O__BD04324">#REF!</definedName>
    <definedName name="O__BD04325">#REF!</definedName>
    <definedName name="O__BD04326">#REF!</definedName>
    <definedName name="O__BD04327">#REF!</definedName>
    <definedName name="O__BD04328">#REF!</definedName>
    <definedName name="O__BD04329">#REF!</definedName>
    <definedName name="O__BD04330">#REF!</definedName>
    <definedName name="O__BD04331">#REF!</definedName>
    <definedName name="O__BD04332">#REF!</definedName>
    <definedName name="O__BD04333">#REF!</definedName>
    <definedName name="O__BD04334">#REF!</definedName>
    <definedName name="O__BD04335">#REF!</definedName>
    <definedName name="O__BD04336">#REF!</definedName>
    <definedName name="O__BD04337">#REF!</definedName>
    <definedName name="O__BD04338">#REF!</definedName>
    <definedName name="O__BD04339">#REF!</definedName>
    <definedName name="O__BD04340">#REF!</definedName>
    <definedName name="O__BD04341">#REF!</definedName>
    <definedName name="O__BD04342">#REF!</definedName>
    <definedName name="O__BD04343">#REF!</definedName>
    <definedName name="O__BD04344">#REF!</definedName>
    <definedName name="O__BD04345">#REF!</definedName>
    <definedName name="O__BD04346">#REF!</definedName>
    <definedName name="O__BD04347">#REF!</definedName>
    <definedName name="O__BD04348">#REF!</definedName>
    <definedName name="O__BD04349">#REF!</definedName>
    <definedName name="O__BD04351">#REF!</definedName>
    <definedName name="O__BD04352">#REF!</definedName>
    <definedName name="O__BD04354">#REF!</definedName>
    <definedName name="O__BD04355">#REF!</definedName>
    <definedName name="O__BD04356">#REF!</definedName>
    <definedName name="O__BD04357">#REF!</definedName>
    <definedName name="O__BD04359">#REF!</definedName>
    <definedName name="O__BD04360">#REF!</definedName>
    <definedName name="O__BD04361">#REF!</definedName>
    <definedName name="O__BD04362">#REF!</definedName>
    <definedName name="O__BD04363">#REF!</definedName>
    <definedName name="O__BD04364">#REF!</definedName>
    <definedName name="O__BD04365">#REF!</definedName>
    <definedName name="O__BD04366">#REF!</definedName>
    <definedName name="O__BD04367">#REF!</definedName>
    <definedName name="O__BD04368">#REF!</definedName>
    <definedName name="O__BD04370">#REF!</definedName>
    <definedName name="O__BD04371">#REF!</definedName>
    <definedName name="O__BD043AD">#REF!</definedName>
    <definedName name="O__BD043AE">#REF!</definedName>
    <definedName name="O__BD043AL">#REF!</definedName>
    <definedName name="O__BD043AO__BD">#REF!</definedName>
    <definedName name="O__BD043AS">#REF!</definedName>
    <definedName name="O__BD043BL">#REF!</definedName>
    <definedName name="O__BD043BO">#REF!</definedName>
    <definedName name="O__BD043CL">#REF!</definedName>
    <definedName name="O__BD043CO">#REF!</definedName>
    <definedName name="O__BD043DC">#REF!</definedName>
    <definedName name="O__BD043HY">#REF!</definedName>
    <definedName name="O__BD043LK">#REF!</definedName>
    <definedName name="O__BD043O__BDC">#REF!</definedName>
    <definedName name="O__BD043RM">#REF!</definedName>
    <definedName name="O__BD043TC">#REF!</definedName>
    <definedName name="O__BD043UP">#REF!</definedName>
    <definedName name="O__BD044">#REF!</definedName>
    <definedName name="O__BD044RM">#REF!</definedName>
    <definedName name="O__BD045">#REF!</definedName>
    <definedName name="O__BD045RM">#REF!</definedName>
    <definedName name="O__BD046RM">#REF!</definedName>
    <definedName name="O__BD047RM">#REF!</definedName>
    <definedName name="O__BD048CO">#REF!</definedName>
    <definedName name="o__bD049">#REF!</definedName>
    <definedName name="O__BD049AE">#REF!</definedName>
    <definedName name="O__BD049AL">#REF!</definedName>
    <definedName name="O__BD049CO">#REF!</definedName>
    <definedName name="O__BD049DC">#REF!</definedName>
    <definedName name="O__BD049RM">#REF!</definedName>
    <definedName name="O__BD050AB">#REF!</definedName>
    <definedName name="O__BD050AL">#REF!</definedName>
    <definedName name="O__BD050BQ">#REF!</definedName>
    <definedName name="O__BD050CL">#REF!</definedName>
    <definedName name="O__BD050CO">#REF!</definedName>
    <definedName name="O__BD050DC">#REF!</definedName>
    <definedName name="O__BD050LA">#REF!</definedName>
    <definedName name="O__BD050O__BDC">#REF!</definedName>
    <definedName name="O__BD050RM">#REF!</definedName>
    <definedName name="O__BD050TC">#REF!</definedName>
    <definedName name="O__BD051AL">#REF!</definedName>
    <definedName name="O__BD051BQ">#REF!</definedName>
    <definedName name="O__BD051DC">#REF!</definedName>
    <definedName name="O__BD051RM">#REF!</definedName>
    <definedName name="O__BD051TC">#REF!</definedName>
    <definedName name="O__BD052">#REF!</definedName>
    <definedName name="O__BD05211">#REF!</definedName>
    <definedName name="O__BD05212">#REF!</definedName>
    <definedName name="O__BD05214">#REF!</definedName>
    <definedName name="O__BD05216">#REF!</definedName>
    <definedName name="O__BD05217">#REF!</definedName>
    <definedName name="O__BD05219">#REF!</definedName>
    <definedName name="O__BD05221">#REF!</definedName>
    <definedName name="O__BD05222">#REF!</definedName>
    <definedName name="O__BD05224">#REF!</definedName>
    <definedName name="O__BD05226">#REF!</definedName>
    <definedName name="O__BD05229">#REF!</definedName>
    <definedName name="O__BD05230">#REF!</definedName>
    <definedName name="O__BD05235">#REF!</definedName>
    <definedName name="O__BD05236">#REF!</definedName>
    <definedName name="O__BD05238">#REF!</definedName>
    <definedName name="O__BD05239">#REF!</definedName>
    <definedName name="O__BD05240">#REF!</definedName>
    <definedName name="O__BD05241">#REF!</definedName>
    <definedName name="O__BD05243">#REF!</definedName>
    <definedName name="O__BD05244">#REF!</definedName>
    <definedName name="O__BD05245">#REF!</definedName>
    <definedName name="O__BD05246">#REF!</definedName>
    <definedName name="O__BD05247">#REF!</definedName>
    <definedName name="O__BD05248">#REF!</definedName>
    <definedName name="O__BD05251">#REF!</definedName>
    <definedName name="O__BD05252">#REF!</definedName>
    <definedName name="O__BD05254">#REF!</definedName>
    <definedName name="O__BD05255">#REF!</definedName>
    <definedName name="O__BD05256">#REF!</definedName>
    <definedName name="O__BD05257">#REF!</definedName>
    <definedName name="O__BD05259">#REF!</definedName>
    <definedName name="O__BD05260">#REF!</definedName>
    <definedName name="O__BD05262">#REF!</definedName>
    <definedName name="O__BD05263">#REF!</definedName>
    <definedName name="O__BD05267">#REF!</definedName>
    <definedName name="O__BD052AB">#REF!</definedName>
    <definedName name="O__BD052AD">#REF!</definedName>
    <definedName name="O__BD052AE">#REF!</definedName>
    <definedName name="O__BD052AL">#REF!</definedName>
    <definedName name="O__BD052AS">#REF!</definedName>
    <definedName name="O__BD052BL">#REF!</definedName>
    <definedName name="O__BD052BO">#REF!</definedName>
    <definedName name="O__BD052CL">#REF!</definedName>
    <definedName name="O__BD052CO">#REF!</definedName>
    <definedName name="O__BD052DC">#REF!</definedName>
    <definedName name="O__BD052LK">#REF!</definedName>
    <definedName name="O__BD052O__BDC">#REF!</definedName>
    <definedName name="O__BD052RM">#REF!</definedName>
    <definedName name="O__BD052UP">#REF!</definedName>
    <definedName name="O__BD053">#REF!</definedName>
    <definedName name="O__BD05311">#REF!</definedName>
    <definedName name="O__BD05312">#REF!</definedName>
    <definedName name="O__BD05314">#REF!</definedName>
    <definedName name="O__BD05316">#REF!</definedName>
    <definedName name="O__BD05317">#REF!</definedName>
    <definedName name="O__BD05319">#REF!</definedName>
    <definedName name="O__BD05321">#REF!</definedName>
    <definedName name="O__BD05341">#REF!</definedName>
    <definedName name="O__BD05344">#REF!</definedName>
    <definedName name="O__BD05345">#REF!</definedName>
    <definedName name="O__BD05347">#REF!</definedName>
    <definedName name="O__BD05351">#REF!</definedName>
    <definedName name="O__BD05357">#REF!</definedName>
    <definedName name="O__BD05367">#REF!</definedName>
    <definedName name="O__BD053AE">#REF!</definedName>
    <definedName name="O__BD053BQ">#REF!</definedName>
    <definedName name="O__BD053CL">#REF!</definedName>
    <definedName name="O__BD053RM">#REF!</definedName>
    <definedName name="O__BD05411">#REF!</definedName>
    <definedName name="O__BD05414">#REF!</definedName>
    <definedName name="O__BD05417">#REF!</definedName>
    <definedName name="O__BD05419">#REF!</definedName>
    <definedName name="O__BD05435">#REF!</definedName>
    <definedName name="O__BD05441">#REF!</definedName>
    <definedName name="O__BD05444">#REF!</definedName>
    <definedName name="O__BD05445">#REF!</definedName>
    <definedName name="O__BD05447">#REF!</definedName>
    <definedName name="O__BD05459">#REF!</definedName>
    <definedName name="O__BD054AS">#REF!</definedName>
    <definedName name="O__BD054BQ">#REF!</definedName>
    <definedName name="O__BD054CL">#REF!</definedName>
    <definedName name="O__BD054LK">#REF!</definedName>
    <definedName name="O__BD054RM">#REF!</definedName>
    <definedName name="O__BD054UP">#REF!</definedName>
    <definedName name="O__BD055">#REF!</definedName>
    <definedName name="O__BD055AE">#REF!</definedName>
    <definedName name="O__BD055AL">#REF!</definedName>
    <definedName name="O__BD055CO">#REF!</definedName>
    <definedName name="O__BD055DC">#REF!</definedName>
    <definedName name="O__BD055EN">#REF!</definedName>
    <definedName name="O__BD055LK">#REF!</definedName>
    <definedName name="O__BD055RM">#REF!</definedName>
    <definedName name="O__BD055TC">#REF!</definedName>
    <definedName name="O__BD056">#REF!</definedName>
    <definedName name="O__BD05611">#REF!</definedName>
    <definedName name="O__BD05613">#REF!</definedName>
    <definedName name="O__BD05614">#REF!</definedName>
    <definedName name="O__BD05616">#REF!</definedName>
    <definedName name="O__BD05617">#REF!</definedName>
    <definedName name="O__BD05619">#REF!</definedName>
    <definedName name="O__BD05620">#REF!</definedName>
    <definedName name="O__BD05621">#REF!</definedName>
    <definedName name="O__BD05629">#REF!</definedName>
    <definedName name="O__BD05635">#REF!</definedName>
    <definedName name="O__BD05640">#REF!</definedName>
    <definedName name="O__BD05641">#REF!</definedName>
    <definedName name="O__BD05644">#REF!</definedName>
    <definedName name="O__BD05645">#REF!</definedName>
    <definedName name="O__BD05647">#REF!</definedName>
    <definedName name="O__BD05648">#REF!</definedName>
    <definedName name="O__BD05651">#REF!</definedName>
    <definedName name="O__BD05652">#REF!</definedName>
    <definedName name="O__BD05654">#REF!</definedName>
    <definedName name="O__BD05657">#REF!</definedName>
    <definedName name="O__BD05659">#REF!</definedName>
    <definedName name="O__BD05667">#REF!</definedName>
    <definedName name="O__BD056AD">#REF!</definedName>
    <definedName name="O__BD056AE">#REF!</definedName>
    <definedName name="O__BD056AO__BD">#REF!</definedName>
    <definedName name="O__BD056BO">#REF!</definedName>
    <definedName name="O__BD056CL">#REF!</definedName>
    <definedName name="O__BD056DC">#REF!</definedName>
    <definedName name="O__BD056LK">#REF!</definedName>
    <definedName name="O__BD056RM">#REF!</definedName>
    <definedName name="O__BD056UP">#REF!</definedName>
    <definedName name="O__BD057">#REF!</definedName>
    <definedName name="O__BD057AD">#REF!</definedName>
    <definedName name="O__BD057AE">#REF!</definedName>
    <definedName name="O__BD057AL">#REF!</definedName>
    <definedName name="O__BD057CO">#REF!</definedName>
    <definedName name="O__BD057DC">#REF!</definedName>
    <definedName name="O__BD057EN">#REF!</definedName>
    <definedName name="O__BD057HY">#REF!</definedName>
    <definedName name="O__BD057LK">#REF!</definedName>
    <definedName name="O__BD057RM">#REF!</definedName>
    <definedName name="O__BD057TM">#REF!</definedName>
    <definedName name="O__BD058RM">#REF!</definedName>
    <definedName name="o__bD059">#REF!</definedName>
    <definedName name="O__BD05919">#REF!</definedName>
    <definedName name="O__BD05925">#REF!</definedName>
    <definedName name="O__BD05941">#REF!</definedName>
    <definedName name="O__BD059AB">#REF!</definedName>
    <definedName name="O__BD059AL">#REF!</definedName>
    <definedName name="O__BD059AS">#REF!</definedName>
    <definedName name="O__BD059BQ">#REF!</definedName>
    <definedName name="O__BD059CL">#REF!</definedName>
    <definedName name="O__BD059CO">#REF!</definedName>
    <definedName name="O__BD059DC">#REF!</definedName>
    <definedName name="O__BD059O__BDC">#REF!</definedName>
    <definedName name="O__BD059RM">#REF!</definedName>
    <definedName name="O__BD059TC">#REF!</definedName>
    <definedName name="O__BD060">#REF!</definedName>
    <definedName name="O__BD06012">#REF!</definedName>
    <definedName name="O__BD06019">#REF!</definedName>
    <definedName name="O__BD06021">#REF!</definedName>
    <definedName name="O__BD06044">#REF!</definedName>
    <definedName name="O__BD06045">#REF!</definedName>
    <definedName name="O__BD06048">#REF!</definedName>
    <definedName name="O__BD06056">#REF!</definedName>
    <definedName name="O__BD06067">#REF!</definedName>
    <definedName name="O__BD060AB">#REF!</definedName>
    <definedName name="O__BD060AL">#REF!</definedName>
    <definedName name="O__BD060AS">#REF!</definedName>
    <definedName name="O__BD060BL">#REF!</definedName>
    <definedName name="O__BD060BQ">#REF!</definedName>
    <definedName name="O__BD060CD">#REF!</definedName>
    <definedName name="O__BD060CL">#REF!</definedName>
    <definedName name="O__BD060CO">#REF!</definedName>
    <definedName name="O__BD060DC">#REF!</definedName>
    <definedName name="O__BD060DF">#REF!</definedName>
    <definedName name="O__BD060EN">#REF!</definedName>
    <definedName name="O__BD060LA">#REF!</definedName>
    <definedName name="O__BD060LK">#REF!</definedName>
    <definedName name="O__BD060O__BDC">#REF!</definedName>
    <definedName name="O__BD060RM">#REF!</definedName>
    <definedName name="O__BD060TC">#REF!</definedName>
    <definedName name="O__BD060WM">#REF!</definedName>
    <definedName name="O__BD061">#REF!</definedName>
    <definedName name="O__BD061AD">#REF!</definedName>
    <definedName name="O__BD061AE">#REF!</definedName>
    <definedName name="O__BD061AL">#REF!</definedName>
    <definedName name="O__BD061AS">#REF!</definedName>
    <definedName name="O__BD061BQ">#REF!</definedName>
    <definedName name="O__BD061CL">#REF!</definedName>
    <definedName name="O__BD061CO">#REF!</definedName>
    <definedName name="O__BD061DC">#REF!</definedName>
    <definedName name="o__bD061LA">#REF!</definedName>
    <definedName name="O__BD061LK">#REF!</definedName>
    <definedName name="O__BD061RM">#REF!</definedName>
    <definedName name="O__BD061TC">#REF!</definedName>
    <definedName name="O__BD061UP">#REF!</definedName>
    <definedName name="O__BD062RM">#REF!</definedName>
    <definedName name="O__BD063">#REF!</definedName>
    <definedName name="O__BD06328">#REF!</definedName>
    <definedName name="O__BD06344">#REF!</definedName>
    <definedName name="O__BD063AE">#REF!</definedName>
    <definedName name="O__BD063AL">#REF!</definedName>
    <definedName name="O__BD063BO">#REF!</definedName>
    <definedName name="O__BD063BQ">#REF!</definedName>
    <definedName name="O__BD063CL">#REF!</definedName>
    <definedName name="O__BD063CO">#REF!</definedName>
    <definedName name="O__BD063DC">#REF!</definedName>
    <definedName name="O__BD063EN">#REF!</definedName>
    <definedName name="O__BD063HY">#REF!</definedName>
    <definedName name="O__BD063LK">#REF!</definedName>
    <definedName name="O__BD063RM">#REF!</definedName>
    <definedName name="O__BD064">#REF!</definedName>
    <definedName name="O__BD06411">#REF!</definedName>
    <definedName name="O__BD06412">#REF!</definedName>
    <definedName name="O__BD06414">#REF!</definedName>
    <definedName name="O__BD06416">#REF!</definedName>
    <definedName name="O__BD06417">#REF!</definedName>
    <definedName name="O__BD06419">#REF!</definedName>
    <definedName name="O__BD06421">#REF!</definedName>
    <definedName name="O__BD06425">#REF!</definedName>
    <definedName name="O__BD06435">#REF!</definedName>
    <definedName name="O__BD06441">#REF!</definedName>
    <definedName name="O__BD06444">#REF!</definedName>
    <definedName name="O__BD06445">#REF!</definedName>
    <definedName name="O__BD06447">#REF!</definedName>
    <definedName name="O__BD06451">#REF!</definedName>
    <definedName name="O__BD06452">#REF!</definedName>
    <definedName name="O__BD06454">#REF!</definedName>
    <definedName name="O__BD06457">#REF!</definedName>
    <definedName name="O__BD06459">#REF!</definedName>
    <definedName name="O__BD06467">#REF!</definedName>
    <definedName name="O__BD064AB">#REF!</definedName>
    <definedName name="O__BD064AD">#REF!</definedName>
    <definedName name="O__BD064AL">#REF!</definedName>
    <definedName name="O__BD064CL">#REF!</definedName>
    <definedName name="O__BD064CO">#REF!</definedName>
    <definedName name="O__BD064DC">#REF!</definedName>
    <definedName name="O__BD064LA">#REF!</definedName>
    <definedName name="O__BD064LK">#REF!</definedName>
    <definedName name="O__BD064RM">#REF!</definedName>
    <definedName name="O__BD064TC">#REF!</definedName>
    <definedName name="O__BD064UP">#REF!</definedName>
    <definedName name="O__BD065RM">#REF!</definedName>
    <definedName name="O__BD06624">#REF!</definedName>
    <definedName name="O__BD066AL">#REF!</definedName>
    <definedName name="O__BD066AS">#REF!</definedName>
    <definedName name="O__BD066BL">#REF!</definedName>
    <definedName name="O__BD066BQ">#REF!</definedName>
    <definedName name="O__BD066CL">#REF!</definedName>
    <definedName name="O__BD066CO">#REF!</definedName>
    <definedName name="O__BD066DC">#REF!</definedName>
    <definedName name="O__BD066LK">#REF!</definedName>
    <definedName name="O__BD066RM">#REF!</definedName>
    <definedName name="O__BD066TC">#REF!</definedName>
    <definedName name="O__BD066UP">#REF!</definedName>
    <definedName name="O__BD067">#REF!</definedName>
    <definedName name="O__BD067AE">#REF!</definedName>
    <definedName name="O__BD067RM">#REF!</definedName>
    <definedName name="O__BD06819">#REF!</definedName>
    <definedName name="O__BD06820">#REF!</definedName>
    <definedName name="O__BD06822">#REF!</definedName>
    <definedName name="O__BD06856">#REF!</definedName>
    <definedName name="O__BD068RM">#REF!</definedName>
    <definedName name="O__BD069">#REF!</definedName>
    <definedName name="O__BD069RM">#REF!</definedName>
    <definedName name="O__BD07022">#REF!</definedName>
    <definedName name="O__BD07023">#REF!</definedName>
    <definedName name="O__BD07024">#REF!</definedName>
    <definedName name="O__BD07025">#REF!</definedName>
    <definedName name="O__BD07026">#REF!</definedName>
    <definedName name="O__BD07027">#REF!</definedName>
    <definedName name="O__BD07028">#REF!</definedName>
    <definedName name="O__BD07029">#REF!</definedName>
    <definedName name="O__BD07038">#REF!</definedName>
    <definedName name="O__BD07046">#REF!</definedName>
    <definedName name="O__BD070AB">#REF!</definedName>
    <definedName name="O__BD070AD">#REF!</definedName>
    <definedName name="O__BD070AE">#REF!</definedName>
    <definedName name="O__BD070AL">#REF!</definedName>
    <definedName name="O__BD070BO">#REF!</definedName>
    <definedName name="O__BD070CL">#REF!</definedName>
    <definedName name="O__BD070CO">#REF!</definedName>
    <definedName name="O__BD070DC">#REF!</definedName>
    <definedName name="O__BD070DW">#REF!</definedName>
    <definedName name="O__BD070LK">#REF!</definedName>
    <definedName name="O__BD070O__BDC">#REF!</definedName>
    <definedName name="O__BD070O__BDW">#REF!</definedName>
    <definedName name="O__BD070RI">#REF!</definedName>
    <definedName name="O__BD070RM">#REF!</definedName>
    <definedName name="O__BD070UP">#REF!</definedName>
    <definedName name="O__BD071">#REF!</definedName>
    <definedName name="O__BD07111">#REF!</definedName>
    <definedName name="O__BD07112">#REF!</definedName>
    <definedName name="O__BD07113">#REF!</definedName>
    <definedName name="O__BD07114">#REF!</definedName>
    <definedName name="O__BD07115">#REF!</definedName>
    <definedName name="O__BD07116">#REF!</definedName>
    <definedName name="O__BD07117">#REF!</definedName>
    <definedName name="O__BD07118">#REF!</definedName>
    <definedName name="O__BD07119">#REF!</definedName>
    <definedName name="O__BD07120">#REF!</definedName>
    <definedName name="O__BD07121">#REF!</definedName>
    <definedName name="O__BD07122">#REF!</definedName>
    <definedName name="O__BD07123">#REF!</definedName>
    <definedName name="O__BD07124">#REF!</definedName>
    <definedName name="O__BD07125">#REF!</definedName>
    <definedName name="O__BD07126">#REF!</definedName>
    <definedName name="O__BD07127">#REF!</definedName>
    <definedName name="O__BD07128">#REF!</definedName>
    <definedName name="O__BD07129">#REF!</definedName>
    <definedName name="O__BD07130">#REF!</definedName>
    <definedName name="O__BD07131">#REF!</definedName>
    <definedName name="O__BD07132">#REF!</definedName>
    <definedName name="O__BD07133">#REF!</definedName>
    <definedName name="O__BD07134">#REF!</definedName>
    <definedName name="O__BD07135">#REF!</definedName>
    <definedName name="O__BD07136">#REF!</definedName>
    <definedName name="O__BD07137">#REF!</definedName>
    <definedName name="O__BD07138">#REF!</definedName>
    <definedName name="O__BD07139">#REF!</definedName>
    <definedName name="O__BD07140">#REF!</definedName>
    <definedName name="O__BD07141">#REF!</definedName>
    <definedName name="O__BD07142">#REF!</definedName>
    <definedName name="O__BD07143">#REF!</definedName>
    <definedName name="O__BD07144">#REF!</definedName>
    <definedName name="O__BD07145">#REF!</definedName>
    <definedName name="O__BD07146">#REF!</definedName>
    <definedName name="O__BD07147">#REF!</definedName>
    <definedName name="O__BD07148">#REF!</definedName>
    <definedName name="O__BD07149">#REF!</definedName>
    <definedName name="O__BD07151">#REF!</definedName>
    <definedName name="O__BD07152">#REF!</definedName>
    <definedName name="O__BD07153">#REF!</definedName>
    <definedName name="O__BD07154">#REF!</definedName>
    <definedName name="O__BD07155">#REF!</definedName>
    <definedName name="O__BD07156">#REF!</definedName>
    <definedName name="O__BD07157">#REF!</definedName>
    <definedName name="O__BD07159">#REF!</definedName>
    <definedName name="O__BD07161">#REF!</definedName>
    <definedName name="O__BD07162">#REF!</definedName>
    <definedName name="O__BD07163">#REF!</definedName>
    <definedName name="O__BD07164">#REF!</definedName>
    <definedName name="O__BD07165">#REF!</definedName>
    <definedName name="O__BD07166">#REF!</definedName>
    <definedName name="O__BD07167">#REF!</definedName>
    <definedName name="O__BD07168">#REF!</definedName>
    <definedName name="O__BD07169">#REF!</definedName>
    <definedName name="O__BD07170">#REF!</definedName>
    <definedName name="O__BD071AB">#REF!</definedName>
    <definedName name="O__BD071AE">#REF!</definedName>
    <definedName name="O__BD071AL">#REF!</definedName>
    <definedName name="O__BD071BL">#REF!</definedName>
    <definedName name="O__BD071CL">#REF!</definedName>
    <definedName name="O__BD071CO">#REF!</definedName>
    <definedName name="O__BD071DC">#REF!</definedName>
    <definedName name="O__BD071DW">#REF!</definedName>
    <definedName name="O__BD071O__BDC">#REF!</definedName>
    <definedName name="O__BD071RM">#REF!</definedName>
    <definedName name="O__BD071UP">#REF!</definedName>
    <definedName name="O__BD07211">#REF!</definedName>
    <definedName name="O__BD07217">#REF!</definedName>
    <definedName name="O__BD07228">#REF!</definedName>
    <definedName name="O__BD07238">#REF!</definedName>
    <definedName name="O__BD07245">#REF!</definedName>
    <definedName name="O__BD07257">#REF!</definedName>
    <definedName name="O__BD07261">#REF!</definedName>
    <definedName name="O__BD072AD">#REF!</definedName>
    <definedName name="O__BD072AE">#REF!</definedName>
    <definedName name="O__BD072AL">#REF!</definedName>
    <definedName name="O__BD072BO">#REF!</definedName>
    <definedName name="O__BD072CL">#REF!</definedName>
    <definedName name="O__BD072CO">#REF!</definedName>
    <definedName name="O__BD072DC">#REF!</definedName>
    <definedName name="O__BD072LK">#REF!</definedName>
    <definedName name="O__BD072O__BDC">#REF!</definedName>
    <definedName name="O__BD072RM">#REF!</definedName>
    <definedName name="O__BD072UP">#REF!</definedName>
    <definedName name="O__BD073">#REF!</definedName>
    <definedName name="O__BD07311">#REF!</definedName>
    <definedName name="O__BD07312">#REF!</definedName>
    <definedName name="O__BD07313">#REF!</definedName>
    <definedName name="O__BD07314">#REF!</definedName>
    <definedName name="O__BD07316">#REF!</definedName>
    <definedName name="O__BD07317">#REF!</definedName>
    <definedName name="O__BD07318">#REF!</definedName>
    <definedName name="O__BD07319">#REF!</definedName>
    <definedName name="O__BD07321">#REF!</definedName>
    <definedName name="O__BD07322">#REF!</definedName>
    <definedName name="O__BD07325">#REF!</definedName>
    <definedName name="O__BD07326">#REF!</definedName>
    <definedName name="O__BD07335">#REF!</definedName>
    <definedName name="O__BD07338">#REF!</definedName>
    <definedName name="O__BD07339">#REF!</definedName>
    <definedName name="O__BD07340">#REF!</definedName>
    <definedName name="O__BD07341">#REF!</definedName>
    <definedName name="O__BD07344">#REF!</definedName>
    <definedName name="O__BD07347">#REF!</definedName>
    <definedName name="O__BD07348">#REF!</definedName>
    <definedName name="O__BD07351">#REF!</definedName>
    <definedName name="O__BD07355">#REF!</definedName>
    <definedName name="O__BD07356">#REF!</definedName>
    <definedName name="O__BD07357">#REF!</definedName>
    <definedName name="O__BD07359">#REF!</definedName>
    <definedName name="O__BD07363">#REF!</definedName>
    <definedName name="O__BD073AB">#REF!</definedName>
    <definedName name="O__BD073AD">#REF!</definedName>
    <definedName name="O__BD073AE">#REF!</definedName>
    <definedName name="O__BD073AL">#REF!</definedName>
    <definedName name="O__BD073AO__BD">#REF!</definedName>
    <definedName name="O__BD073BO">#REF!</definedName>
    <definedName name="O__BD073CL">#REF!</definedName>
    <definedName name="O__BD073CO">#REF!</definedName>
    <definedName name="O__BD073DC">#REF!</definedName>
    <definedName name="O__BD073EN">#REF!</definedName>
    <definedName name="O__BD073LK">#REF!</definedName>
    <definedName name="O__BD073O__BDC">#REF!</definedName>
    <definedName name="O__BD073RM">#REF!</definedName>
    <definedName name="O__BD073TC">#REF!</definedName>
    <definedName name="O__BD073UP">#REF!</definedName>
    <definedName name="O__BD07757">#REF!</definedName>
    <definedName name="O__BD077AE">#REF!</definedName>
    <definedName name="O__BD077AL">#REF!</definedName>
    <definedName name="O__BD077CL">#REF!</definedName>
    <definedName name="O__BD077CO">#REF!</definedName>
    <definedName name="O__BD077DC">#REF!</definedName>
    <definedName name="O__BD077DW">#REF!</definedName>
    <definedName name="O__BD077UP">#REF!</definedName>
    <definedName name="O__BD07911">#REF!</definedName>
    <definedName name="O__BD07946">#REF!</definedName>
    <definedName name="O__BD07951">#REF!</definedName>
    <definedName name="O__BD07964">#REF!</definedName>
    <definedName name="O__BD079AL">#REF!</definedName>
    <definedName name="O__BD079CL">#REF!</definedName>
    <definedName name="O__BD079CO">#REF!</definedName>
    <definedName name="O__BD079DC">#REF!</definedName>
    <definedName name="O__BD079DW">#REF!</definedName>
    <definedName name="O__BD079EN">#REF!</definedName>
    <definedName name="O__BD079RM">#REF!</definedName>
    <definedName name="O__BD081">#REF!</definedName>
    <definedName name="O__BD08135">#REF!</definedName>
    <definedName name="O__BD08138">#REF!</definedName>
    <definedName name="O__BD08145">#REF!</definedName>
    <definedName name="O__BD08146">#REF!</definedName>
    <definedName name="O__BD08156">#REF!</definedName>
    <definedName name="O__BD081AD">#REF!</definedName>
    <definedName name="O__BD081AE">#REF!</definedName>
    <definedName name="O__BD081AL">#REF!</definedName>
    <definedName name="O__BD081BO">#REF!</definedName>
    <definedName name="O__BD081CL">#REF!</definedName>
    <definedName name="O__BD081CO">#REF!</definedName>
    <definedName name="O__BD081DC">#REF!</definedName>
    <definedName name="O__BD081LK">#REF!</definedName>
    <definedName name="O__BD081O__BDC">#REF!</definedName>
    <definedName name="O__BD081RM">#REF!</definedName>
    <definedName name="O__BD081TM">#REF!</definedName>
    <definedName name="O__BD081UP">#REF!</definedName>
    <definedName name="O__BD082RM">#REF!</definedName>
    <definedName name="O__BD083">#REF!</definedName>
    <definedName name="O__BD08314">#REF!</definedName>
    <definedName name="O__BD083AD">#REF!</definedName>
    <definedName name="O__BD083AO__BD">#REF!</definedName>
    <definedName name="O__BD083BO">#REF!</definedName>
    <definedName name="O__BD083DC">#REF!</definedName>
    <definedName name="O__BD083RM">#REF!</definedName>
    <definedName name="O__BD083UP">#REF!</definedName>
    <definedName name="O__BD084">#REF!</definedName>
    <definedName name="O__BD084AL">#REF!</definedName>
    <definedName name="O__BD084CL">#REF!</definedName>
    <definedName name="O__BD084RM">#REF!</definedName>
    <definedName name="O__BD084TC">#REF!</definedName>
    <definedName name="O__BD084UP">#REF!</definedName>
    <definedName name="O__BD08511">#REF!</definedName>
    <definedName name="O__BD08512">#REF!</definedName>
    <definedName name="O__BD08513">#REF!</definedName>
    <definedName name="O__BD08517">#REF!</definedName>
    <definedName name="O__BD08520">#REF!</definedName>
    <definedName name="O__BD08536">#REF!</definedName>
    <definedName name="O__BD08538">#REF!</definedName>
    <definedName name="O__BD08539">#REF!</definedName>
    <definedName name="O__BD08540">#REF!</definedName>
    <definedName name="O__BD08541">#REF!</definedName>
    <definedName name="O__BD08542">#REF!</definedName>
    <definedName name="O__BD08546">#REF!</definedName>
    <definedName name="O__BD08547">#REF!</definedName>
    <definedName name="O__BD08548">#REF!</definedName>
    <definedName name="O__BD08556">#REF!</definedName>
    <definedName name="O__BD08567">#REF!</definedName>
    <definedName name="O__BD085AL">#REF!</definedName>
    <definedName name="O__BD085CL">#REF!</definedName>
    <definedName name="O__BD085CO">#REF!</definedName>
    <definedName name="O__BD085RM">#REF!</definedName>
    <definedName name="O__BD085UP">#REF!</definedName>
    <definedName name="O__BD086">#REF!</definedName>
    <definedName name="O__BD08626">#REF!</definedName>
    <definedName name="O__BD08629">#REF!</definedName>
    <definedName name="O__BD08630">#REF!</definedName>
    <definedName name="O__BD08637">#REF!</definedName>
    <definedName name="O__BD08661">#REF!</definedName>
    <definedName name="O__BD08662">#REF!</definedName>
    <definedName name="O__BD086DC">#REF!</definedName>
    <definedName name="O__BD086RI">#REF!</definedName>
    <definedName name="O__BD086RM">#REF!</definedName>
    <definedName name="O__BD08735">#REF!</definedName>
    <definedName name="O__BD087AE">#REF!</definedName>
    <definedName name="O__BD087AL">#REF!</definedName>
    <definedName name="O__BD087BO">#REF!</definedName>
    <definedName name="O__BD087RM">#REF!</definedName>
    <definedName name="O__BD087TC">#REF!</definedName>
    <definedName name="O__BD087UP">#REF!</definedName>
    <definedName name="O__BD088">#REF!</definedName>
    <definedName name="O__BD08845">#REF!</definedName>
    <definedName name="O__BD088RM">#REF!</definedName>
    <definedName name="O__BD089RM">#REF!</definedName>
    <definedName name="O__BD090RM">#REF!</definedName>
    <definedName name="O__BD094">#REF!</definedName>
    <definedName name="O__BD09459">#REF!</definedName>
    <definedName name="O__BD094AB">#REF!</definedName>
    <definedName name="O__BD094AE">#REF!</definedName>
    <definedName name="O__BD094AL">#REF!</definedName>
    <definedName name="O__BD094CL">#REF!</definedName>
    <definedName name="O__BD094CO">#REF!</definedName>
    <definedName name="O__BD094DC">#REF!</definedName>
    <definedName name="O__BD094EN">#REF!</definedName>
    <definedName name="O__BD094RM">#REF!</definedName>
    <definedName name="O__BD09721">#REF!</definedName>
    <definedName name="O__BD09723">#REF!</definedName>
    <definedName name="O__BD097RM">#REF!</definedName>
    <definedName name="O__BD09811">#REF!</definedName>
    <definedName name="O__BD09839">#REF!</definedName>
    <definedName name="O__BD09840">#REF!</definedName>
    <definedName name="O__BD09841">#REF!</definedName>
    <definedName name="O__BD09845">#REF!</definedName>
    <definedName name="O__BD09846">#REF!</definedName>
    <definedName name="O__BD09854">#REF!</definedName>
    <definedName name="O__BD09856">#REF!</definedName>
    <definedName name="O__BD09861">#REF!</definedName>
    <definedName name="O__BD09862">#REF!</definedName>
    <definedName name="O__BD09863">#REF!</definedName>
    <definedName name="O__BD098CL">#REF!</definedName>
    <definedName name="O__BD098UP">#REF!</definedName>
    <definedName name="O__BD105RM">#REF!</definedName>
    <definedName name="O__BD106">#REF!</definedName>
    <definedName name="O__BD10611">#REF!</definedName>
    <definedName name="O__BD10612">#REF!</definedName>
    <definedName name="O__BD10613">#REF!</definedName>
    <definedName name="O__BD10614">#REF!</definedName>
    <definedName name="O__BD10616">#REF!</definedName>
    <definedName name="O__BD10617">#REF!</definedName>
    <definedName name="O__BD10619">#REF!</definedName>
    <definedName name="O__BD10621">#REF!</definedName>
    <definedName name="O__BD10622">#REF!</definedName>
    <definedName name="O__BD10635">#REF!</definedName>
    <definedName name="O__BD10638">#REF!</definedName>
    <definedName name="O__BD10640">#REF!</definedName>
    <definedName name="O__BD10641">#REF!</definedName>
    <definedName name="O__BD10644">#REF!</definedName>
    <definedName name="O__BD10645">#REF!</definedName>
    <definedName name="O__BD10647">#REF!</definedName>
    <definedName name="O__BD10648">#REF!</definedName>
    <definedName name="O__BD10651">#REF!</definedName>
    <definedName name="O__BD10656">#REF!</definedName>
    <definedName name="O__BD10657">#REF!</definedName>
    <definedName name="O__BD10659">#REF!</definedName>
    <definedName name="O__BD10661">#REF!</definedName>
    <definedName name="O__BD10667">#REF!</definedName>
    <definedName name="O__BD106AD">#REF!</definedName>
    <definedName name="O__BD106AL">#REF!</definedName>
    <definedName name="O__BD106AO__BD">#REF!</definedName>
    <definedName name="O__BD106BL">#REF!</definedName>
    <definedName name="O__BD106CL">#REF!</definedName>
    <definedName name="O__BD106CO">#REF!</definedName>
    <definedName name="O__BD106LK">#REF!</definedName>
    <definedName name="O__BD106RM">#REF!</definedName>
    <definedName name="O__BD106UP">#REF!</definedName>
    <definedName name="O__BD108">#REF!</definedName>
    <definedName name="O__BD108AL">#REF!</definedName>
    <definedName name="O__BD108CO">#REF!</definedName>
    <definedName name="O__BD108DC">#REF!</definedName>
    <definedName name="O__BD108EN">#REF!</definedName>
    <definedName name="O__BD108RM">#REF!</definedName>
    <definedName name="O__BD110">#REF!</definedName>
    <definedName name="O__BD11017">#REF!</definedName>
    <definedName name="O__BD110AB">#REF!</definedName>
    <definedName name="O__BD110AE">#REF!</definedName>
    <definedName name="O__BD110AL">#REF!</definedName>
    <definedName name="O__BD110AS">#REF!</definedName>
    <definedName name="O__BD110BL">#REF!</definedName>
    <definedName name="O__BD110BO">#REF!</definedName>
    <definedName name="O__BD110CL">#REF!</definedName>
    <definedName name="O__BD110LK">#REF!</definedName>
    <definedName name="O__BD110RM">#REF!</definedName>
    <definedName name="O__BD110UP">#REF!</definedName>
    <definedName name="O__BD111">#REF!</definedName>
    <definedName name="O__BD111AL">#REF!</definedName>
    <definedName name="O__BD111CL">#REF!</definedName>
    <definedName name="O__BD120AL">#REF!</definedName>
    <definedName name="O__BD120CO">#REF!</definedName>
    <definedName name="O__BD120RM">#REF!</definedName>
    <definedName name="O__BD21125">#REF!</definedName>
    <definedName name="O__BD21161">#REF!</definedName>
    <definedName name="O__BD211AE">#REF!</definedName>
    <definedName name="O__BD211AL">#REF!</definedName>
    <definedName name="O__BD211CL">#REF!</definedName>
    <definedName name="O__BD211CO">#REF!</definedName>
    <definedName name="O__BD211DC">#REF!</definedName>
    <definedName name="O__BD211DW">#REF!</definedName>
    <definedName name="O__BD212">#REF!</definedName>
    <definedName name="O__BD212AE">#REF!</definedName>
    <definedName name="O__BD212AL">#REF!</definedName>
    <definedName name="O__BD212CL">#REF!</definedName>
    <definedName name="O__BD212CO">#REF!</definedName>
    <definedName name="O__BD212DC">#REF!</definedName>
    <definedName name="O__BD212DW">#REF!</definedName>
    <definedName name="O__BD212UP">#REF!</definedName>
    <definedName name="O__BD213">#REF!</definedName>
    <definedName name="O__BD213AE">#REF!</definedName>
    <definedName name="O__BD213CL">#REF!</definedName>
    <definedName name="O__BD213CO">#REF!</definedName>
    <definedName name="O__BD213DC">#REF!</definedName>
    <definedName name="O__BD213DW">#REF!</definedName>
    <definedName name="O__BD214">#REF!</definedName>
    <definedName name="O__BD214AE">#REF!</definedName>
    <definedName name="O__BD214CL">#REF!</definedName>
    <definedName name="O__BD214CO">#REF!</definedName>
    <definedName name="O__BD214DC">#REF!</definedName>
    <definedName name="O__BD214DW">#REF!</definedName>
    <definedName name="O__BD214RM">#REF!</definedName>
    <definedName name="O__BD215AE">#REF!</definedName>
    <definedName name="O__BD215AL">#REF!</definedName>
    <definedName name="O__BD215CL">#REF!</definedName>
    <definedName name="O__BD215CO">#REF!</definedName>
    <definedName name="O__BD218CL">#REF!</definedName>
    <definedName name="O__BD218CO">#REF!</definedName>
    <definedName name="O__BD220">#REF!</definedName>
    <definedName name="O__BD22012">#REF!</definedName>
    <definedName name="O__BD22022">#REF!</definedName>
    <definedName name="O__BD22027">#REF!</definedName>
    <definedName name="O__BD22057">#REF!</definedName>
    <definedName name="O__BD22061">#REF!</definedName>
    <definedName name="O__BD220AE">#REF!</definedName>
    <definedName name="O__BD220AL">#REF!</definedName>
    <definedName name="O__BD220AS">#REF!</definedName>
    <definedName name="O__BD220BL">#REF!</definedName>
    <definedName name="O__BD220CL">#REF!</definedName>
    <definedName name="O__BD220CO">#REF!</definedName>
    <definedName name="O__BD220DC">#REF!</definedName>
    <definedName name="O__BD220DW">#REF!</definedName>
    <definedName name="O__BD220O__BDC">#REF!</definedName>
    <definedName name="O__BD220O__BDW">#REF!</definedName>
    <definedName name="O__BD220RM">#REF!</definedName>
    <definedName name="O__BD220TR">#REF!</definedName>
    <definedName name="O__BD230">#REF!</definedName>
    <definedName name="O__BD230AB">#REF!</definedName>
    <definedName name="O__BD230AL">#REF!</definedName>
    <definedName name="O__BD230AS">#REF!</definedName>
    <definedName name="O__BD236">#REF!</definedName>
    <definedName name="O__BD236AB">#REF!</definedName>
    <definedName name="O__BD236AE">#REF!</definedName>
    <definedName name="O__BD236AL">#REF!</definedName>
    <definedName name="O__BD236AT">#REF!</definedName>
    <definedName name="O__BD236CL">#REF!</definedName>
    <definedName name="O__BD236CO">#REF!</definedName>
    <definedName name="O__BD236DC">#REF!</definedName>
    <definedName name="O__BD236DF">#REF!</definedName>
    <definedName name="O__BD236DW">#REF!</definedName>
    <definedName name="O__BD236LA">#REF!</definedName>
    <definedName name="O__BD236O__BDC">#REF!</definedName>
    <definedName name="O__BD236O__BDW">#REF!</definedName>
    <definedName name="O__BD236RM">#REF!</definedName>
    <definedName name="O__BD236TA">#REF!</definedName>
    <definedName name="O__BD236TR">#REF!</definedName>
    <definedName name="O__BD237AB">#REF!</definedName>
    <definedName name="O__BD237AE">#REF!</definedName>
    <definedName name="O__BD237AL">#REF!</definedName>
    <definedName name="O__BD237BQ">#REF!</definedName>
    <definedName name="O__BD237CL">#REF!</definedName>
    <definedName name="O__BD237CO">#REF!</definedName>
    <definedName name="O__BD237DC">#REF!</definedName>
    <definedName name="O__BD237EN">#REF!</definedName>
    <definedName name="O__BD237LA">#REF!</definedName>
    <definedName name="O__BD237TR">#REF!</definedName>
    <definedName name="O__BD241AL">#REF!</definedName>
    <definedName name="O__BD241AS">#REF!</definedName>
    <definedName name="O__BD241BL">#REF!</definedName>
    <definedName name="O__BD241BQ">#REF!</definedName>
    <definedName name="O__BD241CL">#REF!</definedName>
    <definedName name="O__BD241RM">#REF!</definedName>
    <definedName name="O__BD24212">#REF!</definedName>
    <definedName name="O__BD24235">#REF!</definedName>
    <definedName name="O__BD242AB">#REF!</definedName>
    <definedName name="O__BD242AL">#REF!</definedName>
    <definedName name="O__BD242AS">#REF!</definedName>
    <definedName name="O__BD242BL">#REF!</definedName>
    <definedName name="O__BD242CL">#REF!</definedName>
    <definedName name="O__BD242UP">#REF!</definedName>
    <definedName name="O__BD243">#REF!</definedName>
    <definedName name="O__BD243AB">#REF!</definedName>
    <definedName name="O__BD243AE">#REF!</definedName>
    <definedName name="O__BD243AL">#REF!</definedName>
    <definedName name="O__BD243AS">#REF!</definedName>
    <definedName name="O__BD243BL">#REF!</definedName>
    <definedName name="O__BD243BQ">#REF!</definedName>
    <definedName name="O__BD243CD">#REF!</definedName>
    <definedName name="O__BD243CL">#REF!</definedName>
    <definedName name="O__BD243CO">#REF!</definedName>
    <definedName name="O__BD243CS">#REF!</definedName>
    <definedName name="O__BD243DC">#REF!</definedName>
    <definedName name="O__BD243DW">#REF!</definedName>
    <definedName name="O__BD243EN">#REF!</definedName>
    <definedName name="O__BD243LA">#REF!</definedName>
    <definedName name="O__BD243O__BDC">#REF!</definedName>
    <definedName name="O__BD243O__BDW">#REF!</definedName>
    <definedName name="O__BD243RM">#REF!</definedName>
    <definedName name="O__BD244AB">#REF!</definedName>
    <definedName name="O__BD244AL">#REF!</definedName>
    <definedName name="O__BD244AS">#REF!</definedName>
    <definedName name="O__BD244BQ">#REF!</definedName>
    <definedName name="O__BD244CL">#REF!</definedName>
    <definedName name="O__BD244CO">#REF!</definedName>
    <definedName name="O__BD244CS">#REF!</definedName>
    <definedName name="O__BD244DC">#REF!</definedName>
    <definedName name="O__BD244LA">#REF!</definedName>
    <definedName name="O__BD244O__BDC">#REF!</definedName>
    <definedName name="O__BD244RM">#REF!</definedName>
    <definedName name="O__BD245">#REF!</definedName>
    <definedName name="O__BD245AB">#REF!</definedName>
    <definedName name="O__BD245AL">#REF!</definedName>
    <definedName name="O__BD245AS">#REF!</definedName>
    <definedName name="O__BD245BL">#REF!</definedName>
    <definedName name="O__BD245BQ">#REF!</definedName>
    <definedName name="O__BD245CD">#REF!</definedName>
    <definedName name="O__BD245CL">#REF!</definedName>
    <definedName name="O__BD245CO">#REF!</definedName>
    <definedName name="O__BD245CS">#REF!</definedName>
    <definedName name="O__BD245DC">#REF!</definedName>
    <definedName name="O__BD245DF">#REF!</definedName>
    <definedName name="O__BD245EN">#REF!</definedName>
    <definedName name="O__BD245LA">#REF!</definedName>
    <definedName name="O__BD245O__BDC">#REF!</definedName>
    <definedName name="O__BD245RM">#REF!</definedName>
    <definedName name="O__BD245TC">#REF!</definedName>
    <definedName name="O__BD246">#REF!</definedName>
    <definedName name="O__BD246AB">#REF!</definedName>
    <definedName name="O__BD246AL">#REF!</definedName>
    <definedName name="O__BD246AS">#REF!</definedName>
    <definedName name="O__BD246BQ">#REF!</definedName>
    <definedName name="O__BD246CD">#REF!</definedName>
    <definedName name="O__BD246CL">#REF!</definedName>
    <definedName name="O__BD246CO">#REF!</definedName>
    <definedName name="O__BD246DC">#REF!</definedName>
    <definedName name="O__BD246EN">#REF!</definedName>
    <definedName name="O__BD246RM">#REF!</definedName>
    <definedName name="O__BD246TC">#REF!</definedName>
    <definedName name="O__BD247AB">#REF!</definedName>
    <definedName name="O__BD247AL">#REF!</definedName>
    <definedName name="O__BD247AS">#REF!</definedName>
    <definedName name="O__BD247BL">#REF!</definedName>
    <definedName name="O__BD247BQ">#REF!</definedName>
    <definedName name="O__BD247CL">#REF!</definedName>
    <definedName name="O__BD247CO">#REF!</definedName>
    <definedName name="O__BD247CS">#REF!</definedName>
    <definedName name="O__BD247DC">#REF!</definedName>
    <definedName name="O__BD247DW">#REF!</definedName>
    <definedName name="O__BD247EN">#REF!</definedName>
    <definedName name="O__BD247RM">#REF!</definedName>
    <definedName name="O__BD247TC">#REF!</definedName>
    <definedName name="O__BD248">#REF!</definedName>
    <definedName name="O__BD248AB">#REF!</definedName>
    <definedName name="O__BD248AL">#REF!</definedName>
    <definedName name="O__BD248AS">#REF!</definedName>
    <definedName name="O__BD248BL">#REF!</definedName>
    <definedName name="O__BD248BQ">#REF!</definedName>
    <definedName name="O__BD248CL">#REF!</definedName>
    <definedName name="O__BD248CO">#REF!</definedName>
    <definedName name="O__BD248DC">#REF!</definedName>
    <definedName name="O__BD248EN">#REF!</definedName>
    <definedName name="O__BD248RM">#REF!</definedName>
    <definedName name="O__BD248TC">#REF!</definedName>
    <definedName name="O__BD249">#REF!</definedName>
    <definedName name="O__BD249AB">#REF!</definedName>
    <definedName name="O__BD249AL">#REF!</definedName>
    <definedName name="O__BD249CL">#REF!</definedName>
    <definedName name="O__BD249CO">#REF!</definedName>
    <definedName name="O__BD249DC">#REF!</definedName>
    <definedName name="O__BD249RM">#REF!</definedName>
    <definedName name="O__BD249TC">#REF!</definedName>
    <definedName name="O__BD251CO">#REF!</definedName>
    <definedName name="O__BD252">#REF!</definedName>
    <definedName name="O__BD252AE">#REF!</definedName>
    <definedName name="O__BD252AL">#REF!</definedName>
    <definedName name="O__BD252BL">#REF!</definedName>
    <definedName name="O__BD252CL">#REF!</definedName>
    <definedName name="O__BD252CO">#REF!</definedName>
    <definedName name="O__BD252DC">#REF!</definedName>
    <definedName name="O__BD252DW">#REF!</definedName>
    <definedName name="O__BD252O__BDC">#REF!</definedName>
    <definedName name="O__BD252O__BDW">#REF!</definedName>
    <definedName name="O__BD252RM">#REF!</definedName>
    <definedName name="O__BD253AB">#REF!</definedName>
    <definedName name="O__BD253AL">#REF!</definedName>
    <definedName name="O__BD253AS">#REF!</definedName>
    <definedName name="O__BD253BQ">#REF!</definedName>
    <definedName name="O__BD253CL">#REF!</definedName>
    <definedName name="O__BD253CO">#REF!</definedName>
    <definedName name="O__BD253DC">#REF!</definedName>
    <definedName name="O__BD253DW">#REF!</definedName>
    <definedName name="O__BD253LA">#REF!</definedName>
    <definedName name="O__BD253RM">#REF!</definedName>
    <definedName name="O__BD255AL">#REF!</definedName>
    <definedName name="O__BD255CL">#REF!</definedName>
    <definedName name="O__BD255CO">#REF!</definedName>
    <definedName name="O__BD255EN">#REF!</definedName>
    <definedName name="O__BD255LA">#REF!</definedName>
    <definedName name="O__BD255RM">#REF!</definedName>
    <definedName name="O__BD271CL">#REF!</definedName>
    <definedName name="O__BD272">#REF!</definedName>
    <definedName name="O__BD27211">#REF!</definedName>
    <definedName name="O__BD27213">#REF!</definedName>
    <definedName name="O__BD27220">#REF!</definedName>
    <definedName name="O__BD27222">#REF!</definedName>
    <definedName name="O__BD27223">#REF!</definedName>
    <definedName name="O__BD27224">#REF!</definedName>
    <definedName name="O__BD27225">#REF!</definedName>
    <definedName name="O__BD27226">#REF!</definedName>
    <definedName name="O__BD27227">#REF!</definedName>
    <definedName name="O__BD27228">#REF!</definedName>
    <definedName name="O__BD27229">#REF!</definedName>
    <definedName name="O__BD27237">#REF!</definedName>
    <definedName name="O__BD27238">#REF!</definedName>
    <definedName name="O__BD27239">#REF!</definedName>
    <definedName name="O__BD27242">#REF!</definedName>
    <definedName name="O__BD27243">#REF!</definedName>
    <definedName name="O__BD27246">#REF!</definedName>
    <definedName name="O__BD27249">#REF!</definedName>
    <definedName name="O__BD27254">#REF!</definedName>
    <definedName name="O__BD27256">#REF!</definedName>
    <definedName name="O__BD27261">#REF!</definedName>
    <definedName name="O__BD27262">#REF!</definedName>
    <definedName name="O__BD27263">#REF!</definedName>
    <definedName name="O__BD27264">#REF!</definedName>
    <definedName name="O__BD27265">#REF!</definedName>
    <definedName name="O__BD27267">#REF!</definedName>
    <definedName name="O__BD27268">#REF!</definedName>
    <definedName name="O__BD27269">#REF!</definedName>
    <definedName name="O__BD27270">#REF!</definedName>
    <definedName name="O__BD27271">#REF!</definedName>
    <definedName name="O__BD293">#REF!</definedName>
    <definedName name="O__BD293RM">#REF!</definedName>
    <definedName name="O__BDef1D10">#REF!</definedName>
    <definedName name="O__BDef1F10">#REF!</definedName>
    <definedName name="O__BDef1H10">#REF!</definedName>
    <definedName name="O__BDef1J10">#REF!</definedName>
    <definedName name="O__BDef6F37">#REF!</definedName>
    <definedName name="O__BDef6F38">#REF!</definedName>
    <definedName name="O__BDistAH12">#REF!</definedName>
    <definedName name="O__BDistAH13">#REF!</definedName>
    <definedName name="O__BDistAH14">#REF!</definedName>
    <definedName name="O__BDistAH15">#REF!</definedName>
    <definedName name="O__BDistAH19">#REF!</definedName>
    <definedName name="O__BDistAH23">#REF!</definedName>
    <definedName name="O__BDistAH24">#REF!</definedName>
    <definedName name="O__BDistAH25">#REF!</definedName>
    <definedName name="O__BDistAP13">#REF!</definedName>
    <definedName name="O__BDistAP14">#REF!</definedName>
    <definedName name="O__BDistAP15">#REF!</definedName>
    <definedName name="O__BDistAP16">#REF!</definedName>
    <definedName name="O__BDistAP23">#REF!</definedName>
    <definedName name="O__BDistAP25">#REF!</definedName>
    <definedName name="O__BDistCD09">#REF!</definedName>
    <definedName name="O__BDistCD11">#REF!</definedName>
    <definedName name="O__BDistCD12">#REF!</definedName>
    <definedName name="O__BDistCD15">#REF!</definedName>
    <definedName name="O__BDistDH13">#REF!</definedName>
    <definedName name="O__BDistDH14">#REF!</definedName>
    <definedName name="O__BDistDH15">#REF!</definedName>
    <definedName name="O__BDistDH16">#REF!</definedName>
    <definedName name="O__BDistDH21">#REF!</definedName>
    <definedName name="O__BDistDH22">#REF!</definedName>
    <definedName name="O__BDistDH23">#REF!</definedName>
    <definedName name="O__BDisthL14">#REF!</definedName>
    <definedName name="O__BDisthL15">#REF!</definedName>
    <definedName name="O__BDisthL16">#REF!</definedName>
    <definedName name="O__BDisthL17">#REF!</definedName>
    <definedName name="O__BDisthL19">#REF!</definedName>
    <definedName name="O__BDisthL20">#REF!</definedName>
    <definedName name="O__BDisthL21">#REF!</definedName>
    <definedName name="O__BDisthL22">#REF!</definedName>
    <definedName name="O__BDisthL23">#REF!</definedName>
    <definedName name="O__BDisthL24">#REF!</definedName>
    <definedName name="O__BDisthL25">#REF!</definedName>
    <definedName name="O__BDisthL26">#REF!</definedName>
    <definedName name="O__BDisthL28">#REF!</definedName>
    <definedName name="O__BDistHL38">#REF!</definedName>
    <definedName name="O__BDistHL39">#REF!</definedName>
    <definedName name="O__BDistHL40">#REF!</definedName>
    <definedName name="O__BDistHN14">#REF!</definedName>
    <definedName name="O__BDistHN15">#REF!</definedName>
    <definedName name="O__BDistHN16">#REF!</definedName>
    <definedName name="O__BDistHN17">#REF!</definedName>
    <definedName name="O__BDistHN19">#REF!</definedName>
    <definedName name="O__BDistHN20">#REF!</definedName>
    <definedName name="O__BDistHN21">#REF!</definedName>
    <definedName name="O__BDistHN22">#REF!</definedName>
    <definedName name="O__BDistHN23">#REF!</definedName>
    <definedName name="O__BDistHN24">#REF!</definedName>
    <definedName name="O__BDistHN25">#REF!</definedName>
    <definedName name="O__BDistHN26">#REF!</definedName>
    <definedName name="O__BDistHN28">#REF!</definedName>
    <definedName name="O__BDistHN30">#REF!</definedName>
    <definedName name="O__BDistHN38">#REF!</definedName>
    <definedName name="O__BDistHN39">#REF!</definedName>
    <definedName name="O__BDistHN40">#REF!</definedName>
    <definedName name="O__BDistHN41">#REF!</definedName>
    <definedName name="O__BDistiJ10">#REF!</definedName>
    <definedName name="O__BDistiJ11">#REF!</definedName>
    <definedName name="O__BDistiJ27">#REF!</definedName>
    <definedName name="O__BDistiJ28">#REF!</definedName>
    <definedName name="O__BDistij32">#REF!</definedName>
    <definedName name="O__BDistij33">#REF!</definedName>
    <definedName name="O__BDistij34">#REF!</definedName>
    <definedName name="O__BDistiJ40">#REF!</definedName>
    <definedName name="O__BDistiJ41">#REF!</definedName>
    <definedName name="O__BDistiJ42">#REF!</definedName>
    <definedName name="O__BDistiJ43">#REF!</definedName>
    <definedName name="O__BDistiJ44">#REF!</definedName>
    <definedName name="O__BDistiJ45">#REF!</definedName>
    <definedName name="O__BDistiJ46">#REF!</definedName>
    <definedName name="O__BDistiJ47">#REF!</definedName>
    <definedName name="O__BDistiJ48">#REF!</definedName>
    <definedName name="O__BDistiJ49">#REF!</definedName>
    <definedName name="O__BDistiJ50">#REF!</definedName>
    <definedName name="O__BDistiJ51">#REF!</definedName>
    <definedName name="O__BDistiJ52">#REF!</definedName>
    <definedName name="O__BDistiJ53">#REF!</definedName>
    <definedName name="O__BDistiJ54">#REF!</definedName>
    <definedName name="O__BDistiJ55">#REF!</definedName>
    <definedName name="O__BDistiJ56">#REF!</definedName>
    <definedName name="O__BDistiJ57">#REF!</definedName>
    <definedName name="O__BDistiJ58">#REF!</definedName>
    <definedName name="O__BDistiJ59">#REF!</definedName>
    <definedName name="O__BDistiJ60">#REF!</definedName>
    <definedName name="O__BDistiJ61">#REF!</definedName>
    <definedName name="O__BDistiJ62">#REF!</definedName>
    <definedName name="O__BDistiJ9">#REF!</definedName>
    <definedName name="O__BDistiL10">#REF!</definedName>
    <definedName name="O__BDistiL11">#REF!</definedName>
    <definedName name="O__BDistiL12">#REF!</definedName>
    <definedName name="O__BDistiL13">#REF!</definedName>
    <definedName name="O__BDistiL14">#REF!</definedName>
    <definedName name="O__BDistiL15">#REF!</definedName>
    <definedName name="O__BDistiL16">#REF!</definedName>
    <definedName name="O__BDistiL19">#REF!</definedName>
    <definedName name="O__BDistiL27">#REF!</definedName>
    <definedName name="O__BDistiL28">#REF!</definedName>
    <definedName name="O__BDistiL29">#REF!</definedName>
    <definedName name="O__BDistiL36">#REF!</definedName>
    <definedName name="O__BDistiL40">#REF!</definedName>
    <definedName name="O__BDistiL41">#REF!</definedName>
    <definedName name="O__BDistiL42">#REF!</definedName>
    <definedName name="O__BDistiL43">#REF!</definedName>
    <definedName name="O__BDistiL44">#REF!</definedName>
    <definedName name="O__BDistiL45">#REF!</definedName>
    <definedName name="O__BDistiL46">#REF!</definedName>
    <definedName name="O__BDistiL47">#REF!</definedName>
    <definedName name="O__BDistiL48">#REF!</definedName>
    <definedName name="O__BDistiL49">#REF!</definedName>
    <definedName name="O__BDistiL50">#REF!</definedName>
    <definedName name="O__BDistiL51">#REF!</definedName>
    <definedName name="O__BDistiL52">#REF!</definedName>
    <definedName name="O__BDistiL53">#REF!</definedName>
    <definedName name="O__BDistiL54">#REF!</definedName>
    <definedName name="O__BDistiL55">#REF!</definedName>
    <definedName name="O__BDistiL56">#REF!</definedName>
    <definedName name="O__BDistiL57">#REF!</definedName>
    <definedName name="O__BDistiL58">#REF!</definedName>
    <definedName name="O__BDistiL59">#REF!</definedName>
    <definedName name="O__BDistiL60">#REF!</definedName>
    <definedName name="O__BDistiL9">#REF!</definedName>
    <definedName name="O__BDistjI35">#REF!</definedName>
    <definedName name="O__BDistjJ54">#REF!</definedName>
    <definedName name="O__BDistjJ55">#REF!</definedName>
    <definedName name="O__BDistjK12">#REF!</definedName>
    <definedName name="O__BDistjK14">#REF!</definedName>
    <definedName name="O__BDistjK15">#REF!</definedName>
    <definedName name="O__BDistjK23">#REF!</definedName>
    <definedName name="O__BDistjK32">#REF!</definedName>
    <definedName name="O__BDistjK33">#REF!</definedName>
    <definedName name="O__BDistjK34">#REF!</definedName>
    <definedName name="O__BDistjK35">#REF!</definedName>
    <definedName name="O__BDistjK53">#REF!</definedName>
    <definedName name="O__BDistjK54">#REF!</definedName>
    <definedName name="O__BDistjK8">#REF!</definedName>
    <definedName name="O__BDistjK9">#REF!</definedName>
    <definedName name="O__BDistjM10">#REF!</definedName>
    <definedName name="O__BDistjM11">#REF!</definedName>
    <definedName name="O__BDistjM12">#REF!</definedName>
    <definedName name="O__BDistjM14">#REF!</definedName>
    <definedName name="O__BDistjM15">#REF!</definedName>
    <definedName name="O__BDistjM16">#REF!</definedName>
    <definedName name="O__BDistjM17">#REF!</definedName>
    <definedName name="O__BDistjM18">#REF!</definedName>
    <definedName name="O__BDistjM19">#REF!</definedName>
    <definedName name="O__BDistjM23">#REF!</definedName>
    <definedName name="O__BDistjM32">#REF!</definedName>
    <definedName name="O__BDistjM33">#REF!</definedName>
    <definedName name="O__BDistjM34">#REF!</definedName>
    <definedName name="O__BDistjM35">#REF!</definedName>
    <definedName name="O__BDistjM8">#REF!</definedName>
    <definedName name="O__BDistjM9">#REF!</definedName>
    <definedName name="O__BDistkC29">#REF!</definedName>
    <definedName name="O__BDistkC30">#REF!</definedName>
    <definedName name="O__BDistkC31">#REF!</definedName>
    <definedName name="O__BDistkC32">#REF!</definedName>
    <definedName name="O__BDistkC33">#REF!</definedName>
    <definedName name="O__BDistkD29">#REF!</definedName>
    <definedName name="O__BDistkD30">#REF!</definedName>
    <definedName name="O__BDistkD31">#REF!</definedName>
    <definedName name="O__BDistkD32">#REF!</definedName>
    <definedName name="O__BDistkD33">#REF!</definedName>
    <definedName name="O__BDistkE29">#REF!</definedName>
    <definedName name="O__BDistkE30">#REF!</definedName>
    <definedName name="O__BDistkE31">#REF!</definedName>
    <definedName name="O__BDistkE32">#REF!</definedName>
    <definedName name="O__BDistkE33">#REF!</definedName>
    <definedName name="O__BDistkF29">#REF!</definedName>
    <definedName name="O__BDistkF30">#REF!</definedName>
    <definedName name="O__BDistkF31">#REF!</definedName>
    <definedName name="O__BDistkF32">#REF!</definedName>
    <definedName name="O__BDistkF33">#REF!</definedName>
    <definedName name="O__BDistkF40">#REF!</definedName>
    <definedName name="O__BDistkF41">#REF!</definedName>
    <definedName name="O__BDistkF42">#REF!</definedName>
    <definedName name="O__BDistkG29">#REF!</definedName>
    <definedName name="O__BDistkG30">#REF!</definedName>
    <definedName name="O__BDistkG31">#REF!</definedName>
    <definedName name="O__BDistkG32">#REF!</definedName>
    <definedName name="O__BDistkG33">#REF!</definedName>
    <definedName name="O__BDistkH29">#REF!</definedName>
    <definedName name="O__BDistkH30">#REF!</definedName>
    <definedName name="O__BDistkH31">#REF!</definedName>
    <definedName name="O__BDistkH32">#REF!</definedName>
    <definedName name="O__BDistkH33">#REF!</definedName>
    <definedName name="O__BDistlC100">#REF!</definedName>
    <definedName name="O__BDistlC101">#REF!</definedName>
    <definedName name="O__BDistlC102">#REF!</definedName>
    <definedName name="O__BDistlC103">#REF!</definedName>
    <definedName name="O__BDistlC104">#REF!</definedName>
    <definedName name="O__BDistlC143">#REF!</definedName>
    <definedName name="O__BDistlC144">#REF!</definedName>
    <definedName name="O__BDistlC145">#REF!</definedName>
    <definedName name="O__BDistlC146">#REF!</definedName>
    <definedName name="O__BDistlC147">#REF!</definedName>
    <definedName name="O__BDistlC148">#REF!</definedName>
    <definedName name="O__BDistlC62">#REF!</definedName>
    <definedName name="O__BDistlC63">#REF!</definedName>
    <definedName name="O__BDistlC64">#REF!</definedName>
    <definedName name="O__BDistlC65">#REF!</definedName>
    <definedName name="O__BDistlC66">#REF!</definedName>
    <definedName name="O__BDistlC67">#REF!</definedName>
    <definedName name="O__BDistlC68">#REF!</definedName>
    <definedName name="O__BDistlC69">#REF!</definedName>
    <definedName name="O__BDistlC70">#REF!</definedName>
    <definedName name="O__BDistlC71">#REF!</definedName>
    <definedName name="O__BDistlC72">#REF!</definedName>
    <definedName name="O__BDistlC73">#REF!</definedName>
    <definedName name="O__BDistlC74">#REF!</definedName>
    <definedName name="O__BDistlC75">#REF!</definedName>
    <definedName name="O__BDistlC76">#REF!</definedName>
    <definedName name="O__BDistlC77">#REF!</definedName>
    <definedName name="O__BDistlC78">#REF!</definedName>
    <definedName name="O__BDistlC79">#REF!</definedName>
    <definedName name="O__BDistlC80">#REF!</definedName>
    <definedName name="O__BDistlC81">#REF!</definedName>
    <definedName name="O__BDistlC82">#REF!</definedName>
    <definedName name="O__BDistlC83">#REF!</definedName>
    <definedName name="O__BDistlC84">#REF!</definedName>
    <definedName name="O__BDistlC85">#REF!</definedName>
    <definedName name="O__BDistlC86">#REF!</definedName>
    <definedName name="O__BDistlC87">#REF!</definedName>
    <definedName name="O__BDistlC88">#REF!</definedName>
    <definedName name="O__BDistlC89">#REF!</definedName>
    <definedName name="O__BDistlC90">#REF!</definedName>
    <definedName name="O__BDistlC91">#REF!</definedName>
    <definedName name="O__BDistlC92">#REF!</definedName>
    <definedName name="O__BDistlC93">#REF!</definedName>
    <definedName name="O__BDistlC94">#REF!</definedName>
    <definedName name="O__BDistlC95">#REF!</definedName>
    <definedName name="O__BDistlC96">#REF!</definedName>
    <definedName name="O__BDistlC97">#REF!</definedName>
    <definedName name="O__BDistlC98">#REF!</definedName>
    <definedName name="O__BDistlC99">#REF!</definedName>
    <definedName name="O__BDistlD100">#REF!</definedName>
    <definedName name="O__BDistlD101">#REF!</definedName>
    <definedName name="O__BDistlD102">#REF!</definedName>
    <definedName name="O__BDistlD103">#REF!</definedName>
    <definedName name="O__BDistlD104">#REF!</definedName>
    <definedName name="O__BDistlD143">#REF!</definedName>
    <definedName name="O__BDistlD144">#REF!</definedName>
    <definedName name="O__BDistlD145">#REF!</definedName>
    <definedName name="O__BDistlD146">#REF!</definedName>
    <definedName name="O__BDistlD147">#REF!</definedName>
    <definedName name="O__BDistlD148">#REF!</definedName>
    <definedName name="O__BDistlD62">#REF!</definedName>
    <definedName name="O__BDistlD63">#REF!</definedName>
    <definedName name="O__BDistlD64">#REF!</definedName>
    <definedName name="O__BDistlD65">#REF!</definedName>
    <definedName name="O__BDistlD66">#REF!</definedName>
    <definedName name="O__BDistlD67">#REF!</definedName>
    <definedName name="O__BDistlD68">#REF!</definedName>
    <definedName name="O__BDistlD69">#REF!</definedName>
    <definedName name="O__BDistlD70">#REF!</definedName>
    <definedName name="O__BDistlD71">#REF!</definedName>
    <definedName name="O__BDistlD72">#REF!</definedName>
    <definedName name="O__BDistlD73">#REF!</definedName>
    <definedName name="O__BDistlD74">#REF!</definedName>
    <definedName name="O__BDistlD75">#REF!</definedName>
    <definedName name="O__BDistlD76">#REF!</definedName>
    <definedName name="O__BDistlD77">#REF!</definedName>
    <definedName name="O__BDistlD78">#REF!</definedName>
    <definedName name="O__BDistlD79">#REF!</definedName>
    <definedName name="O__BDistlD80">#REF!</definedName>
    <definedName name="O__BDistlD81">#REF!</definedName>
    <definedName name="O__BDistlD82">#REF!</definedName>
    <definedName name="O__BDistlD83">#REF!</definedName>
    <definedName name="O__BDistlD84">#REF!</definedName>
    <definedName name="O__BDistlD85">#REF!</definedName>
    <definedName name="O__BDistlD86">#REF!</definedName>
    <definedName name="O__BDistlD87">#REF!</definedName>
    <definedName name="O__BDistlD88">#REF!</definedName>
    <definedName name="O__BDistlD89">#REF!</definedName>
    <definedName name="O__BDistlD90">#REF!</definedName>
    <definedName name="O__BDistlD91">#REF!</definedName>
    <definedName name="O__BDistlD92">#REF!</definedName>
    <definedName name="O__BDistlD93">#REF!</definedName>
    <definedName name="O__BDistlD94">#REF!</definedName>
    <definedName name="O__BDistlD95">#REF!</definedName>
    <definedName name="O__BDistlD96">#REF!</definedName>
    <definedName name="O__BDistlD97">#REF!</definedName>
    <definedName name="O__BDistlD98">#REF!</definedName>
    <definedName name="O__BDistlD99">#REF!</definedName>
    <definedName name="O__BDistlE100">#REF!</definedName>
    <definedName name="O__BDistlE101">#REF!</definedName>
    <definedName name="O__BDistlE102">#REF!</definedName>
    <definedName name="O__BDistlE103">#REF!</definedName>
    <definedName name="O__BDistlE104">#REF!</definedName>
    <definedName name="O__BDistlE143">#REF!</definedName>
    <definedName name="O__BDistlE144">#REF!</definedName>
    <definedName name="O__BDistlE145">#REF!</definedName>
    <definedName name="O__BDistlE146">#REF!</definedName>
    <definedName name="O__BDistlE147">#REF!</definedName>
    <definedName name="O__BDistlE148">#REF!</definedName>
    <definedName name="O__BDistlE62">#REF!</definedName>
    <definedName name="O__BDistlE63">#REF!</definedName>
    <definedName name="O__BDistlE64">#REF!</definedName>
    <definedName name="O__BDistlE65">#REF!</definedName>
    <definedName name="O__BDistlE66">#REF!</definedName>
    <definedName name="O__BDistlE67">#REF!</definedName>
    <definedName name="O__BDistlE68">#REF!</definedName>
    <definedName name="O__BDistlE69">#REF!</definedName>
    <definedName name="O__BDistlE70">#REF!</definedName>
    <definedName name="O__BDistlE71">#REF!</definedName>
    <definedName name="O__BDistlE72">#REF!</definedName>
    <definedName name="O__BDistlE73">#REF!</definedName>
    <definedName name="O__BDistlE74">#REF!</definedName>
    <definedName name="O__BDistlE75">#REF!</definedName>
    <definedName name="O__BDistlE76">#REF!</definedName>
    <definedName name="O__BDistlE77">#REF!</definedName>
    <definedName name="O__BDistlE78">#REF!</definedName>
    <definedName name="O__BDistlE79">#REF!</definedName>
    <definedName name="O__BDistlE80">#REF!</definedName>
    <definedName name="O__BDistlE81">#REF!</definedName>
    <definedName name="O__BDistlE82">#REF!</definedName>
    <definedName name="O__BDistlE83">#REF!</definedName>
    <definedName name="O__BDistlE84">#REF!</definedName>
    <definedName name="O__BDistlE85">#REF!</definedName>
    <definedName name="O__BDistlE86">#REF!</definedName>
    <definedName name="O__BDistlE87">#REF!</definedName>
    <definedName name="O__BDistlE88">#REF!</definedName>
    <definedName name="O__BDistlE89">#REF!</definedName>
    <definedName name="O__BDistlE90">#REF!</definedName>
    <definedName name="O__BDistlE91">#REF!</definedName>
    <definedName name="O__BDistlE92">#REF!</definedName>
    <definedName name="O__BDistlE93">#REF!</definedName>
    <definedName name="O__BDistlE94">#REF!</definedName>
    <definedName name="O__BDistlE95">#REF!</definedName>
    <definedName name="O__BDistlE96">#REF!</definedName>
    <definedName name="O__BDistlE97">#REF!</definedName>
    <definedName name="O__BDistlE98">#REF!</definedName>
    <definedName name="O__BDistlE99">#REF!</definedName>
    <definedName name="O__BDistlF100">#REF!</definedName>
    <definedName name="O__BDistlF101">#REF!</definedName>
    <definedName name="O__BDistlF102">#REF!</definedName>
    <definedName name="O__BDistlF103">#REF!</definedName>
    <definedName name="O__BDistlF104">#REF!</definedName>
    <definedName name="O__BDistlF143">#REF!</definedName>
    <definedName name="O__BDistlF144">#REF!</definedName>
    <definedName name="O__BDistlF145">#REF!</definedName>
    <definedName name="O__BDistlF146">#REF!</definedName>
    <definedName name="O__BDistlF147">#REF!</definedName>
    <definedName name="O__BDistlF148">#REF!</definedName>
    <definedName name="O__BDistlF62">#REF!</definedName>
    <definedName name="O__BDistlF63">#REF!</definedName>
    <definedName name="O__BDistlF64">#REF!</definedName>
    <definedName name="O__BDistlF65">#REF!</definedName>
    <definedName name="O__BDistlF66">#REF!</definedName>
    <definedName name="O__BDistlF67">#REF!</definedName>
    <definedName name="O__BDistlF68">#REF!</definedName>
    <definedName name="O__BDistlF69">#REF!</definedName>
    <definedName name="O__BDistlF70">#REF!</definedName>
    <definedName name="O__BDistlF71">#REF!</definedName>
    <definedName name="O__BDistlF72">#REF!</definedName>
    <definedName name="O__BDistlF73">#REF!</definedName>
    <definedName name="O__BDistlF74">#REF!</definedName>
    <definedName name="O__BDistlF75">#REF!</definedName>
    <definedName name="O__BDistlF76">#REF!</definedName>
    <definedName name="O__BDistlF77">#REF!</definedName>
    <definedName name="O__BDistlF78">#REF!</definedName>
    <definedName name="O__BDistlF79">#REF!</definedName>
    <definedName name="O__BDistlF80">#REF!</definedName>
    <definedName name="O__BDistlF81">#REF!</definedName>
    <definedName name="O__BDistlF82">#REF!</definedName>
    <definedName name="O__BDistlF83">#REF!</definedName>
    <definedName name="O__BDistlF84">#REF!</definedName>
    <definedName name="O__BDistlF85">#REF!</definedName>
    <definedName name="O__BDistlF86">#REF!</definedName>
    <definedName name="O__BDistlF87">#REF!</definedName>
    <definedName name="O__BDistlF88">#REF!</definedName>
    <definedName name="O__BDistlF89">#REF!</definedName>
    <definedName name="O__BDistlF90">#REF!</definedName>
    <definedName name="O__BDistlF91">#REF!</definedName>
    <definedName name="O__BDistlF92">#REF!</definedName>
    <definedName name="O__BDistlF93">#REF!</definedName>
    <definedName name="O__BDistlF94">#REF!</definedName>
    <definedName name="O__BDistlF95">#REF!</definedName>
    <definedName name="O__BDistlF96">#REF!</definedName>
    <definedName name="O__BDistlF97">#REF!</definedName>
    <definedName name="O__BDistlF98">#REF!</definedName>
    <definedName name="O__BDistlF99">#REF!</definedName>
    <definedName name="O__BDistlG100">#REF!</definedName>
    <definedName name="O__BDistlG101">#REF!</definedName>
    <definedName name="O__BDistlG102">#REF!</definedName>
    <definedName name="O__BDistlG103">#REF!</definedName>
    <definedName name="O__BDistlG104">#REF!</definedName>
    <definedName name="O__BDistlG87">#REF!</definedName>
    <definedName name="O__BDistlG88">#REF!</definedName>
    <definedName name="O__BDistlG89">#REF!</definedName>
    <definedName name="O__BDistlG90">#REF!</definedName>
    <definedName name="O__BDistlG91">#REF!</definedName>
    <definedName name="O__BDistlG92">#REF!</definedName>
    <definedName name="O__BDistlG93">#REF!</definedName>
    <definedName name="O__BDistlG94">#REF!</definedName>
    <definedName name="O__BDistlG95">#REF!</definedName>
    <definedName name="O__BDistlG96">#REF!</definedName>
    <definedName name="O__BDistlG97">#REF!</definedName>
    <definedName name="O__BDistlG98">#REF!</definedName>
    <definedName name="O__BDistlG99">#REF!</definedName>
    <definedName name="O__BDistlK64">#REF!</definedName>
    <definedName name="O__BDistlK65">#REF!</definedName>
    <definedName name="O__BDistlK66">#REF!</definedName>
    <definedName name="O__BDistoC45">#REF!</definedName>
    <definedName name="O__BDistoC46">#REF!</definedName>
    <definedName name="O__BDistoC47">#REF!</definedName>
    <definedName name="O__BDistoC48">#REF!</definedName>
    <definedName name="O__BDistoC49">#REF!</definedName>
    <definedName name="O__BDistoC50">#REF!</definedName>
    <definedName name="O__BDistoC51">#REF!</definedName>
    <definedName name="O__BDistoC52">#REF!</definedName>
    <definedName name="O__BDistoC53">#REF!</definedName>
    <definedName name="O__BDistoC54">#REF!</definedName>
    <definedName name="O__BDistoC55">#REF!</definedName>
    <definedName name="O__BDistoC56">#REF!</definedName>
    <definedName name="O__BDistoC57">#REF!</definedName>
    <definedName name="O__BDistoC58">#REF!</definedName>
    <definedName name="O__BDistoC59">#REF!</definedName>
    <definedName name="O__BDistoC60">#REF!</definedName>
    <definedName name="O__BDistoC61">#REF!</definedName>
    <definedName name="O__BDistoC62">#REF!</definedName>
    <definedName name="O__BDistoC63">#REF!</definedName>
    <definedName name="O__BDistoC64">#REF!</definedName>
    <definedName name="O__BDistoC65">#REF!</definedName>
    <definedName name="O__BDistoC66">#REF!</definedName>
    <definedName name="O__BDistoC67">#REF!</definedName>
    <definedName name="O__BDistoD45">#REF!</definedName>
    <definedName name="O__BDistoD46">#REF!</definedName>
    <definedName name="O__BDistoD47">#REF!</definedName>
    <definedName name="O__BDistoD48">#REF!</definedName>
    <definedName name="O__BDistoD49">#REF!</definedName>
    <definedName name="O__BDistoD50">#REF!</definedName>
    <definedName name="O__BDistoD51">#REF!</definedName>
    <definedName name="O__BDistoD52">#REF!</definedName>
    <definedName name="O__BDistoD53">#REF!</definedName>
    <definedName name="O__BDistoD54">#REF!</definedName>
    <definedName name="O__BDistoD55">#REF!</definedName>
    <definedName name="O__BDistoD56">#REF!</definedName>
    <definedName name="O__BDistoD57">#REF!</definedName>
    <definedName name="O__BDistoD58">#REF!</definedName>
    <definedName name="O__BDistoD59">#REF!</definedName>
    <definedName name="O__BDistoD60">#REF!</definedName>
    <definedName name="O__BDistoD61">#REF!</definedName>
    <definedName name="O__BDistoD62">#REF!</definedName>
    <definedName name="O__BDistoD63">#REF!</definedName>
    <definedName name="O__BDistoD64">#REF!</definedName>
    <definedName name="O__BDistoD65">#REF!</definedName>
    <definedName name="O__BDistoD66">#REF!</definedName>
    <definedName name="O__BDistoD67">#REF!</definedName>
    <definedName name="O__BDistoE45">#REF!</definedName>
    <definedName name="O__BDistoE46">#REF!</definedName>
    <definedName name="O__BDistoE47">#REF!</definedName>
    <definedName name="O__BDistoE48">#REF!</definedName>
    <definedName name="O__BDistoE49">#REF!</definedName>
    <definedName name="O__BDistoE50">#REF!</definedName>
    <definedName name="O__BDistoE51">#REF!</definedName>
    <definedName name="O__BDistoE52">#REF!</definedName>
    <definedName name="O__BDistoE53">#REF!</definedName>
    <definedName name="O__BDistoE54">#REF!</definedName>
    <definedName name="O__BDistoE55">#REF!</definedName>
    <definedName name="O__BDistoE56">#REF!</definedName>
    <definedName name="O__BDistoE57">#REF!</definedName>
    <definedName name="O__BDistoE58">#REF!</definedName>
    <definedName name="O__BDistoE59">#REF!</definedName>
    <definedName name="O__BDistoE60">#REF!</definedName>
    <definedName name="O__BDistoE61">#REF!</definedName>
    <definedName name="O__BDistoE62">#REF!</definedName>
    <definedName name="O__BDistoE63">#REF!</definedName>
    <definedName name="O__BDistoE64">#REF!</definedName>
    <definedName name="O__BDistoE65">#REF!</definedName>
    <definedName name="O__BDistoE66">#REF!</definedName>
    <definedName name="O__BDistoE67">#REF!</definedName>
    <definedName name="O__BDistoF45">#REF!</definedName>
    <definedName name="O__BDistoF46">#REF!</definedName>
    <definedName name="O__BDistoF47">#REF!</definedName>
    <definedName name="O__BDistoF48">#REF!</definedName>
    <definedName name="O__BDistoF49">#REF!</definedName>
    <definedName name="O__BDistoF50">#REF!</definedName>
    <definedName name="O__BDistoF51">#REF!</definedName>
    <definedName name="O__BDistoF52">#REF!</definedName>
    <definedName name="O__BDistoF53">#REF!</definedName>
    <definedName name="O__BDistoF54">#REF!</definedName>
    <definedName name="O__BDistoF55">#REF!</definedName>
    <definedName name="O__BDistoF56">#REF!</definedName>
    <definedName name="O__BDistoF57">#REF!</definedName>
    <definedName name="O__BDistoF58">#REF!</definedName>
    <definedName name="O__BDistoF59">#REF!</definedName>
    <definedName name="O__BDistoF60">#REF!</definedName>
    <definedName name="O__BDistoF61">#REF!</definedName>
    <definedName name="O__BDistoF62">#REF!</definedName>
    <definedName name="O__BDistoF63">#REF!</definedName>
    <definedName name="O__BDistoF64">#REF!</definedName>
    <definedName name="O__BDistoF65">#REF!</definedName>
    <definedName name="O__BDistoF66">#REF!</definedName>
    <definedName name="O__BDistoF67">#REF!</definedName>
    <definedName name="O__BDistoG45">#REF!</definedName>
    <definedName name="O__BDistoG46">#REF!</definedName>
    <definedName name="O__BDistoG47">#REF!</definedName>
    <definedName name="O__BDistoG48">#REF!</definedName>
    <definedName name="O__BDistoG49">#REF!</definedName>
    <definedName name="O__BDistoG50">#REF!</definedName>
    <definedName name="O__BDistoG51">#REF!</definedName>
    <definedName name="O__BDistoG52">#REF!</definedName>
    <definedName name="O__BDistoG53">#REF!</definedName>
    <definedName name="O__BDistoG54">#REF!</definedName>
    <definedName name="O__BDistoG55">#REF!</definedName>
    <definedName name="O__BDistoG56">#REF!</definedName>
    <definedName name="O__BDistoG57">#REF!</definedName>
    <definedName name="O__BDistoG58">#REF!</definedName>
    <definedName name="O__BDistoG59">#REF!</definedName>
    <definedName name="O__BDistoG60">#REF!</definedName>
    <definedName name="O__BDistoG61">#REF!</definedName>
    <definedName name="O__BDistoG62">#REF!</definedName>
    <definedName name="O__BDistoG63">#REF!</definedName>
    <definedName name="O__BDistoG64">#REF!</definedName>
    <definedName name="O__BDistoG65">#REF!</definedName>
    <definedName name="O__BDistoG66">#REF!</definedName>
    <definedName name="O__BDistoG67">#REF!</definedName>
    <definedName name="O__BDistoH45">#REF!</definedName>
    <definedName name="O__BDistoH46">#REF!</definedName>
    <definedName name="O__BDistoH47">#REF!</definedName>
    <definedName name="O__BDistoH48">#REF!</definedName>
    <definedName name="O__BDistoH49">#REF!</definedName>
    <definedName name="O__BDistoH50">#REF!</definedName>
    <definedName name="O__BDistoH51">#REF!</definedName>
    <definedName name="O__BDistoH52">#REF!</definedName>
    <definedName name="O__BDistoH53">#REF!</definedName>
    <definedName name="O__BDistoH54">#REF!</definedName>
    <definedName name="O__BDistoH55">#REF!</definedName>
    <definedName name="O__BDistoH56">#REF!</definedName>
    <definedName name="O__BDistoH57">#REF!</definedName>
    <definedName name="O__BDistoH58">#REF!</definedName>
    <definedName name="O__BDistoH59">#REF!</definedName>
    <definedName name="O__BDistoH60">#REF!</definedName>
    <definedName name="O__BDistoH61">#REF!</definedName>
    <definedName name="O__BDistoH62">#REF!</definedName>
    <definedName name="O__BDistoH63">#REF!</definedName>
    <definedName name="O__BDistoH64">#REF!</definedName>
    <definedName name="O__BDistoH65">#REF!</definedName>
    <definedName name="O__BDistoH66">#REF!</definedName>
    <definedName name="O__BDistoH67">#REF!</definedName>
    <definedName name="O__BDSAL">#REF!</definedName>
    <definedName name="O__BDSBL">#REF!</definedName>
    <definedName name="O__BENAAL">#REF!</definedName>
    <definedName name="O__BENABL">#REF!</definedName>
    <definedName name="O__BEXP1G13">#REF!</definedName>
    <definedName name="O__BEXP1G16">#REF!</definedName>
    <definedName name="O__BEXP1G17">#REF!</definedName>
    <definedName name="O__BEXP1I13">#REF!</definedName>
    <definedName name="O__BEXP1I16">#REF!</definedName>
    <definedName name="O__BEXP1I17">#REF!</definedName>
    <definedName name="O__BEXP1I20">#REF!</definedName>
    <definedName name="O__BEXP1I22">#REF!</definedName>
    <definedName name="O__BEXP1I24">#REF!</definedName>
    <definedName name="O__BEXPORTAF11">#REF!</definedName>
    <definedName name="O__BEXPORTAF12">#REF!</definedName>
    <definedName name="O__BEXPORTAF13">#REF!</definedName>
    <definedName name="O__BEXPORTAF14">#REF!</definedName>
    <definedName name="O__BEXPORTAF15">#REF!</definedName>
    <definedName name="O__BEXPORTAF16">#REF!</definedName>
    <definedName name="O__BEXPORTAF17">#REF!</definedName>
    <definedName name="O__BEXPORTAF18">#REF!</definedName>
    <definedName name="O__BEXPORTAF19">#REF!</definedName>
    <definedName name="O__BEXPORTAF20">#REF!</definedName>
    <definedName name="O__BEXPORTAF21">#REF!</definedName>
    <definedName name="O__BEXPORTAF22">#REF!</definedName>
    <definedName name="O__BEXPORTAF26">#REF!</definedName>
    <definedName name="O__BEXPORTAF27">#REF!</definedName>
    <definedName name="O__BEXPORTAF28">#REF!</definedName>
    <definedName name="O__BEXPORTAF32">#REF!</definedName>
    <definedName name="O__BEXPORTAF36">#REF!</definedName>
    <definedName name="O__BEXPORTAF38">#REF!</definedName>
    <definedName name="O__BFL16BL">#REF!</definedName>
    <definedName name="O__BgrainSAL">#REF!</definedName>
    <definedName name="O__BgrainSBL">#REF!</definedName>
    <definedName name="O__BGrapeSAL">#REF!</definedName>
    <definedName name="O__BGrapeSBL">#REF!</definedName>
    <definedName name="O__BIMFLAL">#REF!</definedName>
    <definedName name="O__BIMFLBL">#REF!</definedName>
    <definedName name="O__BIMFLCIVILAL">#REF!</definedName>
    <definedName name="O__BIMFLCIVILBL">#REF!</definedName>
    <definedName name="O__BIMFLDEFENCEAL">#REF!</definedName>
    <definedName name="O__BIMFLDEFENCEBL">#REF!</definedName>
    <definedName name="O__BMolControl">#REF!</definedName>
    <definedName name="O__BMolinProcess">#REF!</definedName>
    <definedName name="O__BMolMarket">#REF!</definedName>
    <definedName name="O__BMolTotal">#REF!</definedName>
    <definedName name="O__BMolTRS">#REF!</definedName>
    <definedName name="O__BMSAL">#REF!</definedName>
    <definedName name="O__BMSBL">#REF!</definedName>
    <definedName name="O__BPROCESSK29">#REF!</definedName>
    <definedName name="O__BPROCESSK30">#REF!</definedName>
    <definedName name="O__BPROCESSK31">#REF!</definedName>
    <definedName name="O__BPROCESSK32">#REF!</definedName>
    <definedName name="O__BPROCESSK33">#REF!</definedName>
    <definedName name="O__BPROCESSK34">#REF!</definedName>
    <definedName name="O__BPROCESSK35">#REF!</definedName>
    <definedName name="O__BPROCESSK36">#REF!</definedName>
    <definedName name="O__BPROCESSK37">#REF!</definedName>
    <definedName name="O__BPROCESSK38">#REF!</definedName>
    <definedName name="O__BPROCESSL29">#REF!</definedName>
    <definedName name="O__BPROCESSL30">#REF!</definedName>
    <definedName name="O__BPROCESSL31">#REF!</definedName>
    <definedName name="O__BPROCESSL32">#REF!</definedName>
    <definedName name="O__BPROCESSL33">#REF!</definedName>
    <definedName name="O__BPROCESSL34">#REF!</definedName>
    <definedName name="O__BPROCESSL35">#REF!</definedName>
    <definedName name="O__BPROCESSL36">#REF!</definedName>
    <definedName name="O__BPROCESSL37">#REF!</definedName>
    <definedName name="O__BPROCESSL38">#REF!</definedName>
    <definedName name="O__BPROCESSM29">#REF!</definedName>
    <definedName name="O__BPROCESSM30">#REF!</definedName>
    <definedName name="O__BPROCESSM31">#REF!</definedName>
    <definedName name="O__BPROCESSM32">#REF!</definedName>
    <definedName name="O__BPROCESSM33">#REF!</definedName>
    <definedName name="O__BPROCESSM34">#REF!</definedName>
    <definedName name="O__BPROCESSM35">#REF!</definedName>
    <definedName name="O__BPROCESSM36">#REF!</definedName>
    <definedName name="O__BPROCESSM37">#REF!</definedName>
    <definedName name="O__BPROCESSM38">#REF!</definedName>
    <definedName name="O__BProE24">#REF!</definedName>
    <definedName name="O__BProE25">#REF!</definedName>
    <definedName name="O__BProE26">#REF!</definedName>
    <definedName name="O__BProE27">#REF!</definedName>
    <definedName name="O__BProE28">#REF!</definedName>
    <definedName name="O__BProG11">#REF!</definedName>
    <definedName name="O__BProG12">#REF!</definedName>
    <definedName name="O__BProG13">#REF!</definedName>
    <definedName name="O__BProG15">#REF!</definedName>
    <definedName name="O__BProG16">#REF!</definedName>
    <definedName name="O__BProG17">#REF!</definedName>
    <definedName name="O__BProG18">#REF!</definedName>
    <definedName name="O__BProG19">#REF!</definedName>
    <definedName name="O__BProG27">#REF!</definedName>
    <definedName name="O__BProG32">#REF!</definedName>
    <definedName name="O__BProG40">#REF!</definedName>
    <definedName name="O__BProK11">#REF!</definedName>
    <definedName name="O__BProK12">#REF!</definedName>
    <definedName name="O__BProK13">#REF!</definedName>
    <definedName name="O__BProK15">#REF!</definedName>
    <definedName name="O__BProK16">#REF!</definedName>
    <definedName name="O__BProK17">#REF!</definedName>
    <definedName name="O__BProK18">#REF!</definedName>
    <definedName name="O__BProK32">#REF!</definedName>
    <definedName name="O__BQtyH10">#REF!</definedName>
    <definedName name="O__BQtyH11">#REF!</definedName>
    <definedName name="O__BQtyH14">#REF!</definedName>
    <definedName name="O__BQtyH15">#REF!</definedName>
    <definedName name="O__BQtyH18">#REF!</definedName>
    <definedName name="O__BQtyH19">#REF!</definedName>
    <definedName name="O__BQtyH21">#REF!</definedName>
    <definedName name="O__BQtyH22">#REF!</definedName>
    <definedName name="O__BQtyH24">#REF!</definedName>
    <definedName name="O__BQtyH25">#REF!</definedName>
    <definedName name="O__BQtyH28">#REF!</definedName>
    <definedName name="O__BQtyH32">#REF!</definedName>
    <definedName name="O__BQtyH33">#REF!</definedName>
    <definedName name="O__BQtyL10">#REF!</definedName>
    <definedName name="O__BQtyL18">#REF!</definedName>
    <definedName name="O__BQtyL21">#REF!</definedName>
    <definedName name="O__BQtyL24">#REF!</definedName>
    <definedName name="O__BQtyL25">#REF!</definedName>
    <definedName name="O__BQtyL28">#REF!</definedName>
    <definedName name="O__BQtyL29">#REF!</definedName>
    <definedName name="O__BQtyL33">#REF!</definedName>
    <definedName name="O__BRecPosnCSAL">#REF!</definedName>
    <definedName name="O__BRecPosnCSBL">#REF!</definedName>
    <definedName name="O__BRecPosnENAAL">#REF!</definedName>
    <definedName name="O__BRecPosnENABL">#REF!</definedName>
    <definedName name="O__BRecPosnRSAL">#REF!</definedName>
    <definedName name="O__BRecPosnRSBL">#REF!</definedName>
    <definedName name="O__BRecPosnWashtoENABL">#REF!</definedName>
    <definedName name="O__BRecPosnWashtoENACSAL">#REF!</definedName>
    <definedName name="O__BRSAL">#REF!</definedName>
    <definedName name="O__BRSBL">#REF!</definedName>
    <definedName name="O__BSDSAL">#REF!</definedName>
    <definedName name="O__BSDSBL">#REF!</definedName>
    <definedName name="O__BSTTAL">#REF!</definedName>
    <definedName name="O__BTodateProdCiv8PMNips">#REF!</definedName>
    <definedName name="O__BTodateProdCiv8PMPints">#REF!</definedName>
    <definedName name="O__BTodateProdCiv8PMQts">#REF!</definedName>
    <definedName name="O__BTodateProdCiv8PMQtsexp">#REF!</definedName>
    <definedName name="O__BTodateProdCivCBNips">#REF!</definedName>
    <definedName name="O__BTodateProdCivCBPints">#REF!</definedName>
    <definedName name="O__BTodateProdCivCBQts">#REF!</definedName>
    <definedName name="O__BTodateProdCivCBQtsexp">#REF!</definedName>
    <definedName name="O__BTodateProdCivCDWNips">#REF!</definedName>
    <definedName name="O__BTodateProdCivCDWPints">#REF!</definedName>
    <definedName name="O__BTodateProdCivCDWQts">#REF!</definedName>
    <definedName name="O__BTodateProdCivCDWQtsexp">#REF!</definedName>
    <definedName name="O__BTodateProdCivCGNips">#REF!</definedName>
    <definedName name="O__BTodateProdCivCGPints">#REF!</definedName>
    <definedName name="O__BTodateProdCivCGQts">#REF!</definedName>
    <definedName name="O__BTodateProdCivCGQtsexp">#REF!</definedName>
    <definedName name="O__BTodateProdCivCGWNips">#REF!</definedName>
    <definedName name="O__BTodateProdCivCGWPints">#REF!</definedName>
    <definedName name="O__BTodateProdCivCGWQts">#REF!</definedName>
    <definedName name="O__BTodateProdCivCHEAPNips">#REF!</definedName>
    <definedName name="O__BTodateProdCivCHEAPPints">#REF!</definedName>
    <definedName name="O__BTodateProdCivCHEAPQts">#REF!</definedName>
    <definedName name="O__BTodateProdCivCPWDelhiNips">#REF!</definedName>
    <definedName name="O__BTodateProdCivCPWDelhiPints">#REF!</definedName>
    <definedName name="O__BTodateProdCivCPWDelhiQts">#REF!</definedName>
    <definedName name="O__BTodateProdCivCPWNips">#REF!</definedName>
    <definedName name="O__BTodateProdCivCPWPints">#REF!</definedName>
    <definedName name="O__BTodateProdCivCPWQts">#REF!</definedName>
    <definedName name="O__BTodateProdCivCRNips">#REF!</definedName>
    <definedName name="O__BTodateProdCivCRPints">#REF!</definedName>
    <definedName name="O__BTodateProdCivCRQts">#REF!</definedName>
    <definedName name="O__BTodateProdCivCRQtsexp">#REF!</definedName>
    <definedName name="O__BTodateProdCivCRSNips">#REF!</definedName>
    <definedName name="O__BTodateProdCivCRSPints">#REF!</definedName>
    <definedName name="O__BTodateProdCivCRSQts">#REF!</definedName>
    <definedName name="O__BTodateProdCivCRWNips">#REF!</definedName>
    <definedName name="O__BTodateProdCivCRWPints">#REF!</definedName>
    <definedName name="O__BTodateProdCivCRWQts">#REF!</definedName>
    <definedName name="O__BTodateProdCivCRWSNips">#REF!</definedName>
    <definedName name="O__BTodateProdCivCRWSPints">#REF!</definedName>
    <definedName name="O__BTodateProdCivCRWSQts">#REF!</definedName>
    <definedName name="O__BTodateProdCivCSNips">#REF!</definedName>
    <definedName name="O__BTodateProdCivCSPints">#REF!</definedName>
    <definedName name="O__BTodateProdCivCSQts">#REF!</definedName>
    <definedName name="O__BTodateProdCivCSRNips">#REF!</definedName>
    <definedName name="O__BTodateProdCivCSRPints">#REF!</definedName>
    <definedName name="O__BTodateProdCivCSRQts">#REF!</definedName>
    <definedName name="O__BTodateProdCivCVDNips">#REF!</definedName>
    <definedName name="O__BTodateProdCivCVDPints">#REF!</definedName>
    <definedName name="O__BTodateProdCivCVDQts">#REF!</definedName>
    <definedName name="O__BTodateProdCivCVDQtsexp">#REF!</definedName>
    <definedName name="O__BTodateProdCivGFWNips">#REF!</definedName>
    <definedName name="O__BTodateProdCivGFWPints">#REF!</definedName>
    <definedName name="O__BTodateProdCivGFWQts">#REF!</definedName>
    <definedName name="O__BTodateProdCivGGNips">#REF!</definedName>
    <definedName name="O__BTodateProdCivGGPints">#REF!</definedName>
    <definedName name="O__BTodateProdCivGGQts">#REF!</definedName>
    <definedName name="O__BTodateProdCivLSRNips">#REF!</definedName>
    <definedName name="O__BTodateProdCivLSRPints">#REF!</definedName>
    <definedName name="O__BTodateProdCivLSRQts">#REF!</definedName>
    <definedName name="O__BTodateProdCivOAWNips">#REF!</definedName>
    <definedName name="O__BTodateProdCivOAWPints">#REF!</definedName>
    <definedName name="O__BTodateProdCivOAWQts">#REF!</definedName>
    <definedName name="O__BTodateProdCivOthersNips">#REF!</definedName>
    <definedName name="O__BTodateProdCivOthersPints">#REF!</definedName>
    <definedName name="O__BTodateProdCivOthersQts">#REF!</definedName>
    <definedName name="O__BTodateProdCivTotal">#REF!</definedName>
    <definedName name="O__BTodateProdCivTotalexp">#REF!</definedName>
    <definedName name="O__BTodateProdCivTotalNips">#REF!</definedName>
    <definedName name="O__BTodateProdCivTotalPints">#REF!</definedName>
    <definedName name="O__BTodateProdCivTotalQts">#REF!</definedName>
    <definedName name="O__BTodateProdCivTotalQtsexp">#REF!</definedName>
    <definedName name="O__BTodateProdCivWRNips">#REF!</definedName>
    <definedName name="O__BTodateProdCivWRPints">#REF!</definedName>
    <definedName name="O__BTodateProdCivWRQts">#REF!</definedName>
    <definedName name="O__BTodateProdCivWYRNips">#REF!</definedName>
    <definedName name="O__BTodateProdCivWYRPints">#REF!</definedName>
    <definedName name="O__BTodateProdCivWYRQts">#REF!</definedName>
    <definedName name="O__BVCJS">#REF!</definedName>
    <definedName name="O__BVCS">#REF!</definedName>
    <definedName name="O__BVDS">#REF!</definedName>
    <definedName name="O__BVENA">#REF!</definedName>
    <definedName name="O__BVIMFL">#REF!</definedName>
    <definedName name="O__BVIMFLCIVIL">#REF!</definedName>
    <definedName name="O__BVIMFLCL">#REF!</definedName>
    <definedName name="O__BVIMFLDEFENCE">#REF!</definedName>
    <definedName name="O__BVMolControl">#REF!</definedName>
    <definedName name="O__BVMolMarket">#REF!</definedName>
    <definedName name="O__BVMSAL">#REF!</definedName>
    <definedName name="O__BVMSBL">#REF!</definedName>
    <definedName name="O__BVRecPosnCS">#REF!</definedName>
    <definedName name="O__BVRecPosnENA">#REF!</definedName>
    <definedName name="O__BVRecPosnRS">#REF!</definedName>
    <definedName name="O__BVRS">#REF!</definedName>
    <definedName name="O__BVSDS">#REF!</definedName>
    <definedName name="O__BVSTTAL">#REF!</definedName>
    <definedName name="O_B_ContessaRum_glass_Sales_IMFL">#REF!</definedName>
    <definedName name="O_B_ContessaRum_PetSales_IMFL">#REF!</definedName>
    <definedName name="O_B_Delhi_Sales_IMFL">#REF!</definedName>
    <definedName name="O_B_Haryana_Sales_IMFL">#REF!</definedName>
    <definedName name="O_B_Inside_up_Sales_IMFL">#REF!</definedName>
    <definedName name="O_B_OutSideup_Sales_IMFL">#REF!</definedName>
    <definedName name="O_B_Patna_Sales_IMFL">#REF!</definedName>
    <definedName name="O_B_Punjab_Sales_IMFL">#REF!</definedName>
    <definedName name="O_Btodate_Service_Charges_From_Whyte___Mackay">#REF!</definedName>
    <definedName name="O_BtodateDutyDraw_BackonExport">#REF!</definedName>
    <definedName name="O_BTodateExpsExport_W_M">#REF!</definedName>
    <definedName name="O_BV_Delhi_Sales_IMFL">#REF!</definedName>
    <definedName name="O_BV_Haryana_Sales_IMFL">#REF!</definedName>
    <definedName name="O_BV_Inside_up_Sales_IMFL">#REF!</definedName>
    <definedName name="O_BV_OutSideup_Sales_IMFL">#REF!</definedName>
    <definedName name="O_BV_Patna_Sales_IMFL">#REF!</definedName>
    <definedName name="O_BV_Punjab_Sales_IMFL">#REF!</definedName>
    <definedName name="O_BVContessaRum_glass_Sales_IMFL">#REF!</definedName>
    <definedName name="O_BVContessaRum_PetSales_IMFL">#REF!</definedName>
    <definedName name="OAW">#REF!</definedName>
    <definedName name="ObscurationIMFL">#REF!</definedName>
    <definedName name="OCT">#REF!</definedName>
    <definedName name="Oct_00">#REF!</definedName>
    <definedName name="Ocy_1">#REF!</definedName>
    <definedName name="ofas">"Office Assets"</definedName>
    <definedName name="ofex">"Office Expense"</definedName>
    <definedName name="Office_Eqpt">#REF!</definedName>
    <definedName name="Office_OverHeads">#REF!</definedName>
    <definedName name="oipo">#REF!</definedName>
    <definedName name="olddata">#REF!</definedName>
    <definedName name="oldtb">#REF!</definedName>
    <definedName name="om">#REF!</definedName>
    <definedName name="oooo">#REF!</definedName>
    <definedName name="op">#REF!</definedName>
    <definedName name="opening">#REF!</definedName>
    <definedName name="OpeningBalCJSAL">#REF!</definedName>
    <definedName name="OpeningBalCJSBL">#REF!</definedName>
    <definedName name="OpeningBalCLAL">#REF!</definedName>
    <definedName name="OpeningBalCLBL">#REF!</definedName>
    <definedName name="OpeningBalCSAL">#REF!</definedName>
    <definedName name="OpeningBalCSBL">#REF!</definedName>
    <definedName name="OpeningBalDSAL">#REF!</definedName>
    <definedName name="OpeningBalDSBL">#REF!</definedName>
    <definedName name="OpeningBalENAAL">#REF!</definedName>
    <definedName name="OpeningBalENABL">#REF!</definedName>
    <definedName name="OpeningBalIMFLAL">#REF!</definedName>
    <definedName name="OpeningBalRSAL">#REF!</definedName>
    <definedName name="OpeningBalRSBL">#REF!</definedName>
    <definedName name="OpeningBalRSExclCJSInclDSAL">#REF!</definedName>
    <definedName name="OpeningBalRSExclCJSInclDSBL">#REF!</definedName>
    <definedName name="operating">#REF!</definedName>
    <definedName name="operatingexp.">#REF!</definedName>
    <definedName name="OperationOfDGSet">#REF!</definedName>
    <definedName name="OrderTable" hidden="1">#REF!</definedName>
    <definedName name="Oriental">#REF!</definedName>
    <definedName name="OrientalM">#REF!</definedName>
    <definedName name="Oriential_Ins._Co._Ltd.">#REF!</definedName>
    <definedName name="OTArrearsAB">#REF!</definedName>
    <definedName name="OTArrearsAdmRampur">#REF!</definedName>
    <definedName name="OTArrearsBU">#REF!</definedName>
    <definedName name="OTArrearsBWH">#REF!</definedName>
    <definedName name="OTArrearsCO">#REF!</definedName>
    <definedName name="OTArrearsDC">#REF!</definedName>
    <definedName name="OTArrearsElect">#REF!</definedName>
    <definedName name="OTArrearsEngg">#REF!</definedName>
    <definedName name="OTArrearsFerment">#REF!</definedName>
    <definedName name="OTArrearsProd">#REF!</definedName>
    <definedName name="OTArrearsWorksISSUE">#REF!</definedName>
    <definedName name="OTArrearsWorksLab">#REF!</definedName>
    <definedName name="OTArrearsWorksSecurity">#REF!</definedName>
    <definedName name="OTArrearsWorksStoresCivil">#REF!</definedName>
    <definedName name="OTArrearsWorksStoresMain">#REF!</definedName>
    <definedName name="OTArrearsWorksSweeper">#REF!</definedName>
    <definedName name="OTArrearsWorksTimeOffice">#REF!</definedName>
    <definedName name="OTESIAB">#REF!</definedName>
    <definedName name="OTESIAdmRampur">#REF!</definedName>
    <definedName name="OTESIBU">#REF!</definedName>
    <definedName name="OTESIBWH">#REF!</definedName>
    <definedName name="OTESICO">#REF!</definedName>
    <definedName name="OTESIDC">#REF!</definedName>
    <definedName name="OTESIElect">#REF!</definedName>
    <definedName name="OTESIEngg">#REF!</definedName>
    <definedName name="OTESIFerment">#REF!</definedName>
    <definedName name="OTESIProd">#REF!</definedName>
    <definedName name="OTESIWorksISSUE">#REF!</definedName>
    <definedName name="OTESIWorksLab">#REF!</definedName>
    <definedName name="OTESIWorksSecurity">#REF!</definedName>
    <definedName name="OTESIWorksStoresCivil">#REF!</definedName>
    <definedName name="OTESIWorksStoresMain">#REF!</definedName>
    <definedName name="OTESIWorksSweeper">#REF!</definedName>
    <definedName name="OTESIWorksTimeOffice">#REF!</definedName>
    <definedName name="OTExtra">#REF!</definedName>
    <definedName name="OTExtraAB">#REF!</definedName>
    <definedName name="OTExtraAdmRampur">#REF!</definedName>
    <definedName name="OTExtraBU">#REF!</definedName>
    <definedName name="OTExtraBWH">#REF!</definedName>
    <definedName name="OTExtraCO">#REF!</definedName>
    <definedName name="OTExtraDC">#REF!</definedName>
    <definedName name="OTExtraElect">#REF!</definedName>
    <definedName name="OTExtraEngg">#REF!</definedName>
    <definedName name="OTExtraFerment">#REF!</definedName>
    <definedName name="OTExtraProd">#REF!</definedName>
    <definedName name="OTExtraWorksISSUE">#REF!</definedName>
    <definedName name="OTExtraWorksLab">#REF!</definedName>
    <definedName name="OTExtraWorksSecurity">#REF!</definedName>
    <definedName name="OTExtraWorksStoresCivil">#REF!</definedName>
    <definedName name="OTExtraWorksStoresMain">#REF!</definedName>
    <definedName name="OTExtraWorksSweeper">#REF!</definedName>
    <definedName name="OTExtraWorksTimeOffice">#REF!</definedName>
    <definedName name="oth.1119">[91]LC1119!$Q$19</definedName>
    <definedName name="oth.9443">[91]LC9443!$Q$33</definedName>
    <definedName name="OTH_INC">#REF!</definedName>
    <definedName name="Other">[26]Sales!$R$4:$R$979</definedName>
    <definedName name="OTHERINC">#REF!</definedName>
    <definedName name="OTHERS">#REF!</definedName>
    <definedName name="OTHolidayAB">#REF!</definedName>
    <definedName name="OTHolidayAdmRampur">#REF!</definedName>
    <definedName name="OTHolidayBU">#REF!</definedName>
    <definedName name="OTHolidayBWH">#REF!</definedName>
    <definedName name="OTHolidayCO">#REF!</definedName>
    <definedName name="OTHolidayDC">#REF!</definedName>
    <definedName name="OTHolidayElect">#REF!</definedName>
    <definedName name="OTHolidayEngg">#REF!</definedName>
    <definedName name="OTHolidayFerment">#REF!</definedName>
    <definedName name="OTHolidayProd">#REF!</definedName>
    <definedName name="OTHolidayWorksISSUE">#REF!</definedName>
    <definedName name="OTHolidayWorksLab">#REF!</definedName>
    <definedName name="OTHolidayWorksSecurity">#REF!</definedName>
    <definedName name="OTHolidayWorksStoresCivil">#REF!</definedName>
    <definedName name="OTHolidayWorksStoresMain">#REF!</definedName>
    <definedName name="OTHolidayWorksSweeper">#REF!</definedName>
    <definedName name="OTHolidayWorksTimeOffice">#REF!</definedName>
    <definedName name="OTReplAB">#REF!</definedName>
    <definedName name="OTReplAdmRampur">#REF!</definedName>
    <definedName name="OTReplBU">#REF!</definedName>
    <definedName name="OTReplBWH">#REF!</definedName>
    <definedName name="OTReplCO">#REF!</definedName>
    <definedName name="OTReplDC">#REF!</definedName>
    <definedName name="OTReplElect">#REF!</definedName>
    <definedName name="OTReplEngg">#REF!</definedName>
    <definedName name="OTReplFerment">#REF!</definedName>
    <definedName name="OTReplProd">#REF!</definedName>
    <definedName name="OTReplWorksISSUE">#REF!</definedName>
    <definedName name="OTReplWorksLab">#REF!</definedName>
    <definedName name="OTReplWorksSecurity">#REF!</definedName>
    <definedName name="OTReplWorksStoresCivil">#REF!</definedName>
    <definedName name="OTReplWorksStoresMain">#REF!</definedName>
    <definedName name="OTReplWorksSweeper">#REF!</definedName>
    <definedName name="OTReplWorksTimeOffice">#REF!</definedName>
    <definedName name="Outstanding">[26]Sales!$AJ$3:$AJ$1015</definedName>
    <definedName name="overh">#REF!</definedName>
    <definedName name="overhead">[179]hoover!$L$54</definedName>
    <definedName name="OVERHEADS">#REF!</definedName>
    <definedName name="OVERHEADS_DMD">#REF!</definedName>
    <definedName name="OVERHEADS_DMD_OPENING">#REF!</definedName>
    <definedName name="OVERHEADS_EXPORT">#REF!</definedName>
    <definedName name="OVERHEADS_PER_CASE_DEFENCE">#REF!</definedName>
    <definedName name="OverheadsBiogasUnit">#REF!</definedName>
    <definedName name="OverHeadsDelhi">#REF!</definedName>
    <definedName name="OverheadsRampur">#REF!</definedName>
    <definedName name="Overnite_Express_Ltd.">#REF!</definedName>
    <definedName name="OVERSEAS">#REF!</definedName>
    <definedName name="OWJFOOWEF" hidden="1">{#N/A,#N/A,FALSE,"Vehicles"}</definedName>
    <definedName name="P">'[180]Tax Computation'!#REF!</definedName>
    <definedName name="P.P._STRAP_FOR_AUTOM">[97]VISIPAK!#REF!</definedName>
    <definedName name="P.P._STRAP_FOR_HAND">[97]VISIPAK!#REF!</definedName>
    <definedName name="P.P.BK05__02">#REF!</definedName>
    <definedName name="P.P.BK050224">#REF!</definedName>
    <definedName name="P.P.BK050602">#REF!</definedName>
    <definedName name="P.P.BK052402">#REF!</definedName>
    <definedName name="P.P.BM05__02">#REF!</definedName>
    <definedName name="P.P.BM052402">#REF!</definedName>
    <definedName name="P.P.BR05__02">#REF!</definedName>
    <definedName name="P.P.BR050110">#REF!</definedName>
    <definedName name="P.P.BR050201">#REF!</definedName>
    <definedName name="P.P.BR050224">#REF!</definedName>
    <definedName name="P.P.BR050303">#REF!</definedName>
    <definedName name="P.P.BR050602">#REF!</definedName>
    <definedName name="P.P.BR050603">#REF!</definedName>
    <definedName name="P.P.BR050803">#REF!</definedName>
    <definedName name="P.P.BR051503">#REF!</definedName>
    <definedName name="P.P.BR052402">#REF!</definedName>
    <definedName name="P.P.BR053602">#REF!</definedName>
    <definedName name="P.P.BR056001">#REF!</definedName>
    <definedName name="P.P.CL05__02">#REF!</definedName>
    <definedName name="P.P.CL050102">#REF!</definedName>
    <definedName name="P.P.CL050103">#REF!</definedName>
    <definedName name="P.P.CL050602">#REF!</definedName>
    <definedName name="P.P.CL050603">#REF!</definedName>
    <definedName name="P.P.CL050803">#REF!</definedName>
    <definedName name="P.P.CL051501">#REF!</definedName>
    <definedName name="P.P.CL051502">#REF!</definedName>
    <definedName name="P.P.CL051503">#REF!</definedName>
    <definedName name="P.P.CL053603">#REF!</definedName>
    <definedName name="P.P.CO050101">#REF!</definedName>
    <definedName name="P.P.CO050102">#REF!</definedName>
    <definedName name="P.P.CO050103">#REF!</definedName>
    <definedName name="P.P.CO050104">#REF!</definedName>
    <definedName name="P.P.CO050106">#REF!</definedName>
    <definedName name="P.P.CO050107">#REF!</definedName>
    <definedName name="P.P.CO050120">#REF!</definedName>
    <definedName name="P.P.CO050125">#REF!</definedName>
    <definedName name="P.P.CO050126">#REF!</definedName>
    <definedName name="P.P.CO050201">#REF!</definedName>
    <definedName name="P.P.CO050203">#REF!</definedName>
    <definedName name="P.P.CO050204">#REF!</definedName>
    <definedName name="P.P.CO050206">#REF!</definedName>
    <definedName name="P.P.CO050207">#REF!</definedName>
    <definedName name="P.P.CO050215">#REF!</definedName>
    <definedName name="P.P.CO050220">#REF!</definedName>
    <definedName name="P.P.CO050225">#REF!</definedName>
    <definedName name="P.P.CO050226">#REF!</definedName>
    <definedName name="P.P.CO050227">#REF!</definedName>
    <definedName name="P.P.CO050301">#REF!</definedName>
    <definedName name="P.P.CO050302">#REF!</definedName>
    <definedName name="P.P.CO050303">#REF!</definedName>
    <definedName name="P.P.CO050304">#REF!</definedName>
    <definedName name="P.P.CO050306">#REF!</definedName>
    <definedName name="P.P.CO050307">#REF!</definedName>
    <definedName name="P.P.CO050315">#REF!</definedName>
    <definedName name="P.P.CO050325">#REF!</definedName>
    <definedName name="P.P.CO050326">#REF!</definedName>
    <definedName name="P.P.CO050327">#REF!</definedName>
    <definedName name="P.P.CO050501">#REF!</definedName>
    <definedName name="P.P.CO050502">#REF!</definedName>
    <definedName name="P.P.CO050503">#REF!</definedName>
    <definedName name="P.P.CO050504">#REF!</definedName>
    <definedName name="P.P.CO050601">#REF!</definedName>
    <definedName name="P.P.CO050602">#REF!</definedName>
    <definedName name="P.P.CO050603">#REF!</definedName>
    <definedName name="P.P.CO050701">#REF!</definedName>
    <definedName name="P.P.CO050801">#REF!</definedName>
    <definedName name="P.P.CO050802">#REF!</definedName>
    <definedName name="P.P.CO050803">#REF!</definedName>
    <definedName name="P.P.CO050901">#REF!</definedName>
    <definedName name="P.P.CO050902">#REF!</definedName>
    <definedName name="P.P.CO050903">#REF!</definedName>
    <definedName name="P.P.CO050904">#REF!</definedName>
    <definedName name="P.P.CO051001">#REF!</definedName>
    <definedName name="P.P.CO051002">#REF!</definedName>
    <definedName name="P.P.CO051003">#REF!</definedName>
    <definedName name="P.P.CO051101">#REF!</definedName>
    <definedName name="P.P.CO051102">#REF!</definedName>
    <definedName name="P.P.CO051103">#REF!</definedName>
    <definedName name="P.P.CO051301">#REF!</definedName>
    <definedName name="P.P.CO051302">#REF!</definedName>
    <definedName name="P.P.CO051303">#REF!</definedName>
    <definedName name="P.P.CO051501">#REF!</definedName>
    <definedName name="P.P.CO051502">#REF!</definedName>
    <definedName name="P.P.CO051503">#REF!</definedName>
    <definedName name="P.P.CO051701">#REF!</definedName>
    <definedName name="P.P.CO051702">#REF!</definedName>
    <definedName name="P.P.CO051703">#REF!</definedName>
    <definedName name="P.P.CO051801">#REF!</definedName>
    <definedName name="P.P.CO051802">#REF!</definedName>
    <definedName name="P.P.CO053602">#REF!</definedName>
    <definedName name="P.P.CO053603">#REF!</definedName>
    <definedName name="P.P.Cost30MM">'[93]PACK MAT IMFL'!#REF!</definedName>
    <definedName name="P.P.CostBER25_19MM">'[29]PACK.MAT-I'!$J$176</definedName>
    <definedName name="P.P.CostBER28MM">'[29]PACK.MAT-I'!$J$210</definedName>
    <definedName name="P.P.CostBER30_44MMSC">'[29]PACK.MAT-I'!$J$209</definedName>
    <definedName name="P.P.CostGuala47MM">'[29]PACK.MAT-I'!$J$129</definedName>
    <definedName name="P.P.CostGualaFoiled7MM">'[29]PACK.MAT-I'!$J$123</definedName>
    <definedName name="P.P.CostGualaSAW47MM">'[29]PACK.MAT-I'!$J$200</definedName>
    <definedName name="P.P.CostMMBLUE25mm">'[29]PACK.MAT-I'!$J$193</definedName>
    <definedName name="P.P.CostMMBLUE30_44mm">'[29]PACK.MAT-I'!$J$187</definedName>
    <definedName name="P.P.CostMMBLUE30mm">'[93]PACK MAT IMFL'!#REF!</definedName>
    <definedName name="P.P.CostMMGreen25mm">'[29]PACK.MAT-I'!$J$180</definedName>
    <definedName name="P.P.CostMMGreen30_44mm">'[29]PACK.MAT-I'!$J$178</definedName>
    <definedName name="P.P.CostMMGreen30mm">'[29]PACK.MAT-I'!$J$179</definedName>
    <definedName name="P.P.CostMMORANGE25mm">'[29]PACK.MAT-I'!$J$186</definedName>
    <definedName name="P.P.CostMMORANGE30_44mm">'[29]PACK.MAT-I'!$J$181</definedName>
    <definedName name="P.P.CostMMORANGE30mm">'[29]PACK.MAT-I'!$J$182</definedName>
    <definedName name="P.P.CostPerCaseSideblue25mm">'[93]PACK MAT IMFL'!#REF!</definedName>
    <definedName name="P.P.CostPerCaseSideblue28mm">'[93]PACK MAT IMFL'!#REF!</definedName>
    <definedName name="P.P.CostPerCaseSideblue30mm">'[93]PACK MAT IMFL'!#REF!</definedName>
    <definedName name="P.P.CostPerCaseSideblueQts">'[93]PACK MAT IMFL'!#REF!</definedName>
    <definedName name="P.P.CostPerCaseWYRQts">'[29]PACK.MAT-I'!$J$161</definedName>
    <definedName name="P.P.CostRGS30_44MM">'[29]PACK.MAT-I'!$J$157</definedName>
    <definedName name="P.P.CostSAW28_38MM">'[29]PACK.MAT-I'!$J$202</definedName>
    <definedName name="P.P.CostSAW30_44MM">'[29]PACK.MAT-I'!$J$201</definedName>
    <definedName name="P.P.CostSideBlack25MM">'[29]PACK.MAT-I'!$J$149</definedName>
    <definedName name="P.P.CostSideBlack28MM">'[29]PACK.MAT-I'!$J$145</definedName>
    <definedName name="P.P.CostSideBlack30MM">'[29]PACK.MAT-I'!$J$138</definedName>
    <definedName name="P.P.CostSideblue25mm">'[29]PACK.MAT-I'!$J$153</definedName>
    <definedName name="P.P.CostSideblue28mm">'[29]PACK.MAT-I'!$J$152</definedName>
    <definedName name="P.P.CostSideblue30mm">'[29]PACK.MAT-I'!$J$151</definedName>
    <definedName name="P.P.CostSideGold25MM">'[29]PACK.MAT-I'!$J$170</definedName>
    <definedName name="P.P.CostSideGold28MM">'[29]PACK.MAT-I'!$J$165</definedName>
    <definedName name="P.P.CostSideGold30MM">'[93]PACK MAT IMFL'!#REF!</definedName>
    <definedName name="P.P.CostWhitefield30mm">'[93]PACK MAT IMFL'!#REF!</definedName>
    <definedName name="P.P.DC050101">#REF!</definedName>
    <definedName name="P.P.DC050201">#REF!</definedName>
    <definedName name="P.P.DC050502">#REF!</definedName>
    <definedName name="P.P.DC050602">#REF!</definedName>
    <definedName name="P.P.DC051301">#REF!</definedName>
    <definedName name="P.P.DC051501">#REF!</definedName>
    <definedName name="P.P.DC053601">#REF!</definedName>
    <definedName name="P.P.DW050201">#REF!</definedName>
    <definedName name="P.P.DW050202">#REF!</definedName>
    <definedName name="P.P.DW050603">#REF!</definedName>
    <definedName name="P.P.DW053602">#REF!</definedName>
    <definedName name="P_11">NA()</definedName>
    <definedName name="P_14">#REF!</definedName>
    <definedName name="P_18">#REF!</definedName>
    <definedName name="P_38">'[181]Tax Computation'!#REF!</definedName>
    <definedName name="P_4">'[181]Tax Computation'!#REF!</definedName>
    <definedName name="P_40">'[181]Tax Computation'!#REF!</definedName>
    <definedName name="P_L">#REF!</definedName>
    <definedName name="P_L_Materials_cost_PM_1">#REF!</definedName>
    <definedName name="P_L_materials_cost_pm2">#REF!</definedName>
    <definedName name="P_L_PM_1">#REF!</definedName>
    <definedName name="P_L_pm2">#REF!</definedName>
    <definedName name="pac">[182]pur7172!$A$13:$D$1099</definedName>
    <definedName name="PackingandSealingPerCaseCivil">[29]OVERHEADS!$K$130</definedName>
    <definedName name="PackingandSealingPerCaseCL">[29]OVERHEADS!$L$130</definedName>
    <definedName name="page1">#REF!</definedName>
    <definedName name="page2">#REF!</definedName>
    <definedName name="page3">[183]PSY1!#REF!</definedName>
    <definedName name="pak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NNEL_MOTOR_CONTROL">[97]VISIPAK!#REF!</definedName>
    <definedName name="paperr" hidden="1">{#N/A,#N/A,FALSE,"Consolidated"}</definedName>
    <definedName name="par.1119">[91]LC1119!$K$19</definedName>
    <definedName name="par.9443">[91]LC9443!$K$33</definedName>
    <definedName name="parmar1">[25]!parmar1</definedName>
    <definedName name="part">#REF!</definedName>
    <definedName name="Party_address_of_deposit_trans_morethan20000_in_02_03_Aerocon">#REF!</definedName>
    <definedName name="PATA">'[184]T014-22.04.09'!$A$5:$A$229</definedName>
    <definedName name="PAUSH">#REF!</definedName>
    <definedName name="Pay_Date">#REF!</definedName>
    <definedName name="Pay_Num">#REF!</definedName>
    <definedName name="Payable__Com">[26]Sales!$Z$71:$Z$1004</definedName>
    <definedName name="Payable_Com">[26]Sales!$Z$4:$Z$1015</definedName>
    <definedName name="Payables">[185]SCHEDULE!#REF!</definedName>
    <definedName name="Payables_10">#REF!</definedName>
    <definedName name="Payables_11">NA()</definedName>
    <definedName name="Payables_12">#REF!</definedName>
    <definedName name="Payables_13">NA()</definedName>
    <definedName name="Payables_14">#REF!</definedName>
    <definedName name="Payables_18">#REF!</definedName>
    <definedName name="Payables_38">[186]SCHEDULE!#REF!</definedName>
    <definedName name="Payables_4">[187]SCHEDULE!#REF!</definedName>
    <definedName name="Payables_40">[186]SCHEDULE!#REF!</definedName>
    <definedName name="Payables_42">[188]SCHEDULE!#REF!</definedName>
    <definedName name="Payables_43">[189]SCHEDULE!#REF!</definedName>
    <definedName name="Payables_44">[189]SCHEDULE!#REF!</definedName>
    <definedName name="Payables_45">[189]SCHEDULE!#REF!</definedName>
    <definedName name="Payables_46">[189]SCHEDULE!#REF!</definedName>
    <definedName name="Payables_47">[189]SCHEDULE!#REF!</definedName>
    <definedName name="Payables_6">NA()</definedName>
    <definedName name="Payment_Date" localSheetId="1">DATE(YEAR([0]!Loan_Start),MONTH([0]!Loan_Start)+Payment_Number,DAY([0]!Loan_Start))</definedName>
    <definedName name="Payment_Date">DATE(YEAR(Loan_Start),MONTH(Loan_Start)+Payment_Number,DAY(Loan_Start))</definedName>
    <definedName name="pc">"Photocopy"</definedName>
    <definedName name="PDMIX">#REF!</definedName>
    <definedName name="pe">#REF!</definedName>
    <definedName name="PER.PUR">#REF!</definedName>
    <definedName name="Percent">100</definedName>
    <definedName name="PercentCutinENAAL">#REF!</definedName>
    <definedName name="PercentCutinENAALToDate">#REF!</definedName>
    <definedName name="PercentCutinENABL">#REF!</definedName>
    <definedName name="PercentCutinENABLToDate">#REF!</definedName>
    <definedName name="Period">[26]Sales!$I$3:$I$1004</definedName>
    <definedName name="period_selected">#REF!</definedName>
    <definedName name="PERIODIC">#REF!</definedName>
    <definedName name="PERIODSETNAME1">[38]CRITERIA1!$B$4</definedName>
    <definedName name="perodic">#REF!</definedName>
    <definedName name="persia">#REF!</definedName>
    <definedName name="PET_PROFIT">#REF!</definedName>
    <definedName name="PF">#REF!</definedName>
    <definedName name="PFAB">#REF!</definedName>
    <definedName name="PFAdm_Workers">#REF!</definedName>
    <definedName name="PFAdmRampur">#REF!</definedName>
    <definedName name="PFBU">#REF!</definedName>
    <definedName name="PFBWH">#REF!</definedName>
    <definedName name="PFCO">#REF!</definedName>
    <definedName name="PFConfdRampur">#REF!</definedName>
    <definedName name="PFDC">#REF!</definedName>
    <definedName name="PFEngg">#REF!</definedName>
    <definedName name="PFR_D">#REF!</definedName>
    <definedName name="PFSales">#REF!</definedName>
    <definedName name="PFSNR.BGP">#REF!</definedName>
    <definedName name="PFSNR.CIVIL">#REF!</definedName>
    <definedName name="PFSNR.DEFENCE">#REF!</definedName>
    <definedName name="PFSNR.R_D">#REF!</definedName>
    <definedName name="PFSr.Distillation">#REF!</definedName>
    <definedName name="PFStaffBGP">#REF!</definedName>
    <definedName name="PFStaffCogeneration">#REF!</definedName>
    <definedName name="PfStaffR_D">#REF!</definedName>
    <definedName name="PFWorkersBOILER">#REF!</definedName>
    <definedName name="PFWorkersCivil">#REF!</definedName>
    <definedName name="PFWorkersCogeneration">#REF!</definedName>
    <definedName name="PFWorkersDefence">#REF!</definedName>
    <definedName name="PFWorkersDistillation">#REF!</definedName>
    <definedName name="PFWorks">#REF!</definedName>
    <definedName name="pgs">[155]Du2Du!$C$255:$G$278</definedName>
    <definedName name="PHAL">#REF!</definedName>
    <definedName name="Phone">#REF!</definedName>
    <definedName name="PI">'[190]Tax Computation'!#REF!</definedName>
    <definedName name="PI_10">NA()</definedName>
    <definedName name="PI_11">NA()</definedName>
    <definedName name="PI_12">NA()</definedName>
    <definedName name="PI_13">NA()</definedName>
    <definedName name="PI_14">#REF!</definedName>
    <definedName name="PI_15">#REF!</definedName>
    <definedName name="PI_16">#REF!</definedName>
    <definedName name="PI_17">NA()</definedName>
    <definedName name="PI_18">#REF!</definedName>
    <definedName name="PI_38">'[191]Tax Computation'!#REF!</definedName>
    <definedName name="PI_4">'[192]Tax Computation'!#REF!</definedName>
    <definedName name="PI_40">'[191]Tax Computation'!#REF!</definedName>
    <definedName name="PI_43">'[191]Tax Computation'!#REF!</definedName>
    <definedName name="PI_44">'[62]Tax Computation'!#REF!</definedName>
    <definedName name="PI_45">'[191]Tax Computation'!#REF!</definedName>
    <definedName name="PI_47">'[191]Tax Computation'!#REF!</definedName>
    <definedName name="PI_6">NA()</definedName>
    <definedName name="PI_8">NA()</definedName>
    <definedName name="PIPE_S.S._80MM__SUNI">[97]VISIPAK!#REF!</definedName>
    <definedName name="PIPPO">#REF!</definedName>
    <definedName name="pka">[155]Du2Du!$C$311:$G$334</definedName>
    <definedName name="pl">#REF!</definedName>
    <definedName name="PL_CF">'[193]pack pnl-99'!#REF!</definedName>
    <definedName name="PLAccounts">#REF!</definedName>
    <definedName name="PLAIN_LOOSE_AGRA__KU">[97]VISIPAK!#REF!</definedName>
    <definedName name="PLAIN_LOOSE_AGRA__MO">[97]VISIPAK!#REF!</definedName>
    <definedName name="PLAIN_LOOSE_DERAPUR">[97]VISIPAK!#REF!</definedName>
    <definedName name="PLAIN_LOOSE_ETAWAH">[97]VISIPAK!#REF!</definedName>
    <definedName name="PLAIN_LOOSE_KANPUR_C">[97]VISIPAK!#REF!</definedName>
    <definedName name="PLAIN_LOOSE_MATHURA">[97]VISIPAK!#REF!</definedName>
    <definedName name="PLAIN_LOOSE_RAMPUR">[97]VISIPAK!#REF!</definedName>
    <definedName name="PLAIN_LOOSE_VARANASI">[97]VISIPAK!#REF!</definedName>
    <definedName name="PLAN">#REF!</definedName>
    <definedName name="plant">#REF!</definedName>
    <definedName name="plcf">'[193]pack pnl-99'!#REF!</definedName>
    <definedName name="plg">[155]Du2Du!$C$283:$G$306</definedName>
    <definedName name="PLnew">#REF!</definedName>
    <definedName name="PLUG_G.I._65MM__ARJU">[97]VISIPAK!#REF!</definedName>
    <definedName name="PM">[194]DIS!$D$11</definedName>
    <definedName name="PM_Elect">#REF!</definedName>
    <definedName name="PM_FandLovely">#REF!</definedName>
    <definedName name="PM_Insula">#REF!</definedName>
    <definedName name="PM_LiquipSoap">#REF!</definedName>
    <definedName name="PM_Misc_Instrument">#REF!</definedName>
    <definedName name="PM_MIscWKSH">#REF!</definedName>
    <definedName name="PM_Motor">#REF!</definedName>
    <definedName name="PM_QcLab">#REF!</definedName>
    <definedName name="PM_Soap">#REF!</definedName>
    <definedName name="PM_ToothPaste">#REF!</definedName>
    <definedName name="PM_Treatment">#REF!</definedName>
    <definedName name="PM_Utilities">#REF!</definedName>
    <definedName name="PM_VIm">#REF!</definedName>
    <definedName name="pnote1">#REF!</definedName>
    <definedName name="pnote10">#REF!</definedName>
    <definedName name="pnote11">#REF!</definedName>
    <definedName name="pnote12">#REF!</definedName>
    <definedName name="pnote13e">#REF!</definedName>
    <definedName name="pnote13i">#REF!</definedName>
    <definedName name="pnote14e">#REF!</definedName>
    <definedName name="pnote14i">#REF!</definedName>
    <definedName name="pnote15">#REF!</definedName>
    <definedName name="pnote15e">#REF!</definedName>
    <definedName name="pnote15i">#REF!</definedName>
    <definedName name="pnote16">#REF!</definedName>
    <definedName name="pnote17e">#REF!</definedName>
    <definedName name="pnote17i">#REF!</definedName>
    <definedName name="pnote18e">#REF!</definedName>
    <definedName name="pnote18i">#REF!</definedName>
    <definedName name="pnote19e">#REF!</definedName>
    <definedName name="pnote19i">#REF!</definedName>
    <definedName name="pnote2">#REF!</definedName>
    <definedName name="pnote3">#REF!</definedName>
    <definedName name="pnote4">#REF!</definedName>
    <definedName name="pnote5">#REF!</definedName>
    <definedName name="pnote6">#REF!</definedName>
    <definedName name="pnote7">#REF!</definedName>
    <definedName name="pnote9">#REF!</definedName>
    <definedName name="pnte8">#REF!</definedName>
    <definedName name="po" hidden="1">{#N/A,#N/A,FALSE,"Consolidated"}</definedName>
    <definedName name="PO.Detail">[195]PO.Detail!$A:$IV</definedName>
    <definedName name="podetail">[196]PO.Detail!$A$6:$J$540</definedName>
    <definedName name="poiuyu">'[116]Balance Sheet'!#REF!</definedName>
    <definedName name="poiuyu_10">#REF!</definedName>
    <definedName name="poiuyu_11">NA()</definedName>
    <definedName name="poiuyu_14">#REF!</definedName>
    <definedName name="poiuyu_18">#REF!</definedName>
    <definedName name="poiuyu_38">'[197]Balance Sheet'!#REF!</definedName>
    <definedName name="poiuyu_4">'[197]Balance Sheet'!#REF!</definedName>
    <definedName name="poiuyu_40">'[197]Balance Sheet'!#REF!</definedName>
    <definedName name="pokhara">[112]BS!$F$4</definedName>
    <definedName name="Policy_No">[26]Sales!$B$3:$B$1004</definedName>
    <definedName name="Policy_No.">[26]Sales!$B$3:$B$92</definedName>
    <definedName name="POLYAL080002">#REF!</definedName>
    <definedName name="POLYAL080102">#REF!</definedName>
    <definedName name="POLYAL080202">#REF!</definedName>
    <definedName name="POLYBA080002">#REF!</definedName>
    <definedName name="POLYBA080102">#REF!</definedName>
    <definedName name="POLYBA080200">#REF!</definedName>
    <definedName name="POLYBA080202">#REF!</definedName>
    <definedName name="POLYBC080002">#REF!</definedName>
    <definedName name="POLYBD080002">#REF!</definedName>
    <definedName name="POLYBD080102">#REF!</definedName>
    <definedName name="POLYBD080200">#REF!</definedName>
    <definedName name="POLYBD080202">#REF!</definedName>
    <definedName name="POLYBE080002">#REF!</definedName>
    <definedName name="POLYBE080102">#REF!</definedName>
    <definedName name="POLYBE080200">#REF!</definedName>
    <definedName name="POLYBE080202">#REF!</definedName>
    <definedName name="POLYBF080002">#REF!</definedName>
    <definedName name="POLYBH080002">#REF!</definedName>
    <definedName name="POLYBH080200">#REF!</definedName>
    <definedName name="POLYBI080002">#REF!</definedName>
    <definedName name="POLYBI080200">#REF!</definedName>
    <definedName name="POLYBK080002">#REF!</definedName>
    <definedName name="POLYBK080102">#REF!</definedName>
    <definedName name="POLYBK080202">#REF!</definedName>
    <definedName name="POLYBL080002">#REF!</definedName>
    <definedName name="POLYBL080200">#REF!</definedName>
    <definedName name="POLYBM080002">#REF!</definedName>
    <definedName name="POLYBM080102">#REF!</definedName>
    <definedName name="POLYBM080202">#REF!</definedName>
    <definedName name="POLYBR080002">#REF!</definedName>
    <definedName name="POLYBR080102">#REF!</definedName>
    <definedName name="POLYBR080200">#REF!</definedName>
    <definedName name="POLYBR080201">#REF!</definedName>
    <definedName name="POLYBR080202">#REF!</definedName>
    <definedName name="POLYBT080002">#REF!</definedName>
    <definedName name="POLYBT080200">#REF!</definedName>
    <definedName name="POLYBV080002">#REF!</definedName>
    <definedName name="POLYBV080200">#REF!</definedName>
    <definedName name="POLYCL080102">#REF!</definedName>
    <definedName name="POLYCL080201">#REF!</definedName>
    <definedName name="POLYCL080202">#REF!</definedName>
    <definedName name="port.1119">[91]LC1119!$I$19</definedName>
    <definedName name="port.9443">[91]LC9443!$I$33</definedName>
    <definedName name="pos">#REF!</definedName>
    <definedName name="POSTERRORSTOSUSP1">[38]CRITERIA1!$B$34</definedName>
    <definedName name="pou">#REF!</definedName>
    <definedName name="POUDEL">#REF!</definedName>
    <definedName name="poush">'[112]4.1'!$B$3</definedName>
    <definedName name="POWER___FUEL">#REF!</definedName>
    <definedName name="POWER__UTILITIES">#REF!</definedName>
    <definedName name="Power_Consumed__Bunglow___Quarter">#REF!</definedName>
    <definedName name="PowerAllocationDef">#REF!</definedName>
    <definedName name="PowerArrearsofBillRate">#REF!</definedName>
    <definedName name="PowerCivilPerCase">[29]POWER!$C$53</definedName>
    <definedName name="PowerCLPerCase">#REF!</definedName>
    <definedName name="PowerConsumedAdministration">#REF!</definedName>
    <definedName name="PowerConsumedBGP">#REF!</definedName>
    <definedName name="PowerConsumedBoiler">#REF!</definedName>
    <definedName name="PowerConsumedBWH">#REF!</definedName>
    <definedName name="PowerConsumedCjs">#REF!</definedName>
    <definedName name="PowerConsumedCS">#REF!</definedName>
    <definedName name="PowerConsumedCWIP">#REF!</definedName>
    <definedName name="PowerConsumedDistillation">#REF!</definedName>
    <definedName name="PowerConsumedENA">#REF!</definedName>
    <definedName name="PowerConsumedIMFLCivil">#REF!</definedName>
    <definedName name="PowerConsumedIMFLDef">#REF!</definedName>
    <definedName name="PowerConsumedRS">#REF!</definedName>
    <definedName name="PowerConsumedWhiteMackay">#REF!</definedName>
    <definedName name="PowerDefPerCase">#REF!</definedName>
    <definedName name="PowerDemandCharges">#REF!</definedName>
    <definedName name="PowerDemandChargesRate">#REF!</definedName>
    <definedName name="PoweRebateRate">#REF!</definedName>
    <definedName name="PowerElectDutyRate">#REF!</definedName>
    <definedName name="PowerEnergyCharges">#REF!</definedName>
    <definedName name="PowerEnergyChargesRate">#REF!</definedName>
    <definedName name="PowerEstChargesRate">#REF!</definedName>
    <definedName name="PowerExcessDemandCharges">#REF!</definedName>
    <definedName name="PowerExcessDemandChargesRate">#REF!</definedName>
    <definedName name="PowerFuelChargesRate">#REF!</definedName>
    <definedName name="PowerGenerated">#REF!</definedName>
    <definedName name="PowerMeterRentRate">#REF!</definedName>
    <definedName name="pp">'[198]Balance Sheet'!#REF!</definedName>
    <definedName name="PPAY">#REF!</definedName>
    <definedName name="PPF">#REF!</definedName>
    <definedName name="PPISBR051502">#REF!</definedName>
    <definedName name="PPISBR051503">#REF!</definedName>
    <definedName name="PPISBR053003">#REF!</definedName>
    <definedName name="PPISCL050103">#REF!</definedName>
    <definedName name="PPISCL050105">#REF!</definedName>
    <definedName name="PPISCL050106">#REF!</definedName>
    <definedName name="PPISCL051502">#REF!</definedName>
    <definedName name="PPISCL051503">#REF!</definedName>
    <definedName name="PPISCL052401">#REF!</definedName>
    <definedName name="PPISCL052403">#REF!</definedName>
    <definedName name="PPISCL053001">#REF!</definedName>
    <definedName name="PPISCO050101">#REF!</definedName>
    <definedName name="PPISCO050103">#REF!</definedName>
    <definedName name="PPISCO050104">#REF!</definedName>
    <definedName name="PPISCO050105">#REF!</definedName>
    <definedName name="PPISCO050106">#REF!</definedName>
    <definedName name="PPISCO050502">#REF!</definedName>
    <definedName name="PPISCO050503">#REF!</definedName>
    <definedName name="PPISCO050505">#REF!</definedName>
    <definedName name="PPISCO050701">#REF!</definedName>
    <definedName name="PPISCO051501">#REF!</definedName>
    <definedName name="PPISCO051502">#REF!</definedName>
    <definedName name="PPISCO051503">#REF!</definedName>
    <definedName name="PPISCO052401">#REF!</definedName>
    <definedName name="PPISCO052402">#REF!</definedName>
    <definedName name="PPISCO052403">#REF!</definedName>
    <definedName name="PPISCO053001">#REF!</definedName>
    <definedName name="PPISCO053002">#REF!</definedName>
    <definedName name="PPISCO053003">#REF!</definedName>
    <definedName name="PPISCO053004">#REF!</definedName>
    <definedName name="PPISCO053005">#REF!</definedName>
    <definedName name="PPISDC050101">#REF!</definedName>
    <definedName name="PPISDC050104">#REF!</definedName>
    <definedName name="PPISDC050502">#REF!</definedName>
    <definedName name="PPISDC051501">#REF!</definedName>
    <definedName name="PPISDC053002">#REF!</definedName>
    <definedName name="PPISDW053002">#REF!</definedName>
    <definedName name="PPOSBR052402">#REF!</definedName>
    <definedName name="PPOSBR052403">#REF!</definedName>
    <definedName name="PPOSBR053402">#REF!</definedName>
    <definedName name="PPOSBR053502">#REF!</definedName>
    <definedName name="PPOSCL050101">#REF!</definedName>
    <definedName name="PPOSCL050102">#REF!</definedName>
    <definedName name="PPOSCL050501">#REF!</definedName>
    <definedName name="PPOSCL050502">#REF!</definedName>
    <definedName name="PPOSCL053301">#REF!</definedName>
    <definedName name="PPOSCO050101">#REF!</definedName>
    <definedName name="PPOSCO050102">#REF!</definedName>
    <definedName name="PPOSCO050103">#REF!</definedName>
    <definedName name="PPOSCO050501">#REF!</definedName>
    <definedName name="PPOSCO050502">#REF!</definedName>
    <definedName name="PPOSCO050503">#REF!</definedName>
    <definedName name="PPOSCO050504">#REF!</definedName>
    <definedName name="PPOSCO050701">#REF!</definedName>
    <definedName name="PPOSCO050702">#REF!</definedName>
    <definedName name="PPOSCO050901">#REF!</definedName>
    <definedName name="PPOSCO051001">#REF!</definedName>
    <definedName name="PPOSCO051801">#REF!</definedName>
    <definedName name="PPOSCO052001">#REF!</definedName>
    <definedName name="PPOSCO053301">#REF!</definedName>
    <definedName name="PPOSCO053302">#REF!</definedName>
    <definedName name="PPOSCO053303">#REF!</definedName>
    <definedName name="PPOSCO053401">#REF!</definedName>
    <definedName name="PPOSCO053402">#REF!</definedName>
    <definedName name="PPOSCO053403">#REF!</definedName>
    <definedName name="PPOSCO053501">#REF!</definedName>
    <definedName name="PPOSCO053502">#REF!</definedName>
    <definedName name="PPOSCO053503">#REF!</definedName>
    <definedName name="PPOSDC050101">#REF!</definedName>
    <definedName name="PPOSDC052001">#REF!</definedName>
    <definedName name="PPOSDW050101">#REF!</definedName>
    <definedName name="PPOSDW052001">#REF!</definedName>
    <definedName name="ppp">'[146]Balance Sheet'!#REF!</definedName>
    <definedName name="pppii">[122]!help_tools</definedName>
    <definedName name="pppp">[122]!WW</definedName>
    <definedName name="pppppppp" hidden="1">{"Income_Statement",#N/A,TRUE,"Consolidated";"Income_statement",#N/A,TRUE,"Consolidated"}</definedName>
    <definedName name="ppppppppppp">#REF!</definedName>
    <definedName name="PPsealCost_PerCase30mmDef">'[29]PACK.MAT-I'!$K$132</definedName>
    <definedName name="prakash">#REF!</definedName>
    <definedName name="Pramod_Pokharel">#REF!</definedName>
    <definedName name="prava">#REF!</definedName>
    <definedName name="PRELEXP">'[56]FIXED ASSETS'!$I$44</definedName>
    <definedName name="prem">#REF!</definedName>
    <definedName name="Premium">[52]lily!#REF!</definedName>
    <definedName name="Prepaid">#REF!</definedName>
    <definedName name="pri">"Printing"</definedName>
    <definedName name="Princ">#REF!</definedName>
    <definedName name="_xlnm.Print_Area" localSheetId="16">'FA Schedule'!$A$1:$M$19</definedName>
    <definedName name="_xlnm.Print_Area" localSheetId="7">'FAR Working '!$D$1:$AX$148</definedName>
    <definedName name="_xlnm.Print_Area" localSheetId="2">'House Rent Lead Q3'!$A$1:$J$40</definedName>
    <definedName name="_xlnm.Print_Area" localSheetId="3">'Incremental Rent Q3'!$A$3:$BG$81</definedName>
    <definedName name="_xlnm.Print_Area" localSheetId="11">IS!$A$1:$G$56</definedName>
    <definedName name="_xlnm.Print_Area" localSheetId="5">'Land Lease Lead'!$A$1:$J$50</definedName>
    <definedName name="_xlnm.Print_Area" localSheetId="8">'NFRS Adjustements'!$A$1:$F$74</definedName>
    <definedName name="_xlnm.Print_Area" localSheetId="9">Reco!$A$1:$E$98</definedName>
    <definedName name="_xlnm.Print_Area" localSheetId="10">SOFP!$A$1:$E$47</definedName>
    <definedName name="_xlnm.Print_Area" localSheetId="15">'TAx Computatio'!$A$1:$B$24</definedName>
    <definedName name="_xlnm.Print_Area" localSheetId="17">#REF!</definedName>
    <definedName name="_xlnm.Print_Area">#REF!</definedName>
    <definedName name="PRINT_AREA_MI">'[199]Tax Computation'!#REF!</definedName>
    <definedName name="Print_Area_MI_10">NA()</definedName>
    <definedName name="PRINT_AREA_MI_11">#REF!</definedName>
    <definedName name="PRINT_AREA_MI_12">NA()</definedName>
    <definedName name="PRINT_AREA_MI_13">NA()</definedName>
    <definedName name="PRINT_AREA_MI_14">#REF!</definedName>
    <definedName name="PRINT_AREA_MI_15">#REF!</definedName>
    <definedName name="Print_Area_MI_16">NA()</definedName>
    <definedName name="PRINT_AREA_MI_17">NA()</definedName>
    <definedName name="PRINT_AREA_MI_18">NA()</definedName>
    <definedName name="PRINT_AREA_MI_19">NA()</definedName>
    <definedName name="PRINT_AREA_MI_20">NA()</definedName>
    <definedName name="Print_Area_MI_3">'[142]Income Tax_1 '!#REF!</definedName>
    <definedName name="PRINT_AREA_MI_38">'[86]Tax Computation'!#REF!</definedName>
    <definedName name="Print_Area_MI_4">NA()</definedName>
    <definedName name="PRINT_AREA_MI_40">'[86]Tax Computation'!#REF!</definedName>
    <definedName name="Print_Area_MI_42">'[200]Balance Sheet'!#REF!</definedName>
    <definedName name="Print_Area_MI_43">'[201]Balance Sheet'!#REF!</definedName>
    <definedName name="PRINT_AREA_MI_44">#REF!</definedName>
    <definedName name="PRINT_AREA_MI_45">'[126]Tax Computation'!#REF!</definedName>
    <definedName name="PRINT_AREA_MI_46">'[127]Tax Computation'!#REF!</definedName>
    <definedName name="PRINT_AREA_MI_47">'[126]Tax Computation'!#REF!</definedName>
    <definedName name="PRINT_AREA_MI_6">NA()</definedName>
    <definedName name="PRINT_AREA_MI_7">NA()</definedName>
    <definedName name="PRINT_AREA_MI_8">NA()</definedName>
    <definedName name="Print_Area_MI_9">'[147]Calculation Of Income '!#REF!</definedName>
    <definedName name="Print_Area_Reset">OFFSET(Full_Print,0,0,Last_Row)</definedName>
    <definedName name="_xlnm.Print_Titles">#N/A</definedName>
    <definedName name="PRINT_TITLES_MI">#REF!</definedName>
    <definedName name="printarea">#REF!</definedName>
    <definedName name="Printing___Stationary">#REF!</definedName>
    <definedName name="PrintMObile">#REF!</definedName>
    <definedName name="prit1">#REF!</definedName>
    <definedName name="pro">[95]Du2Du!$C$227:$G$250</definedName>
    <definedName name="PROCESS_MATERIAL">#REF!</definedName>
    <definedName name="PROD._CIVIL">#REF!</definedName>
    <definedName name="PROD._RUM_DEFENCE">#REF!</definedName>
    <definedName name="PROD_MIX">#REF!</definedName>
    <definedName name="Prod_RS_Free">[97]BWH!#REF!</definedName>
    <definedName name="PROD_SYSTEM_LOSSES_x_CATEGORY">#REF!</definedName>
    <definedName name="ProdCGINNipsCivil">#REF!</definedName>
    <definedName name="ProdCGINPintsCivil">#REF!</definedName>
    <definedName name="ProdCheapNipsCivil">#REF!</definedName>
    <definedName name="ProdCheapPintsCivil">#REF!</definedName>
    <definedName name="ProdCiv8PM1000ML">#REF!</definedName>
    <definedName name="ProdCiv8PMNips">#REF!</definedName>
    <definedName name="ProdCiv8PMPints">#REF!</definedName>
    <definedName name="ProdCiv8PMPintsexp">#REF!</definedName>
    <definedName name="ProdCiv8PMQts">#REF!</definedName>
    <definedName name="ProdCiv8PMQtsexp">#REF!</definedName>
    <definedName name="ProdCivCBNips">#REF!</definedName>
    <definedName name="ProdCivCBPints">#REF!</definedName>
    <definedName name="ProdCivCBQts">#REF!</definedName>
    <definedName name="ProdCivCBQtsexp">#REF!</definedName>
    <definedName name="ProdCivCDWNips">#REF!</definedName>
    <definedName name="ProdCivCDWPints">#REF!</definedName>
    <definedName name="ProdCivCDWQts">#REF!</definedName>
    <definedName name="ProdCivCDWQtsexp">#REF!</definedName>
    <definedName name="ProdCivCGNips">#REF!</definedName>
    <definedName name="ProdCivCGPints">#REF!</definedName>
    <definedName name="ProdCivCGQts">#REF!</definedName>
    <definedName name="ProdCivCGQtsexp">#REF!</definedName>
    <definedName name="ProdCivCGWNips">#REF!</definedName>
    <definedName name="ProdCivCGWPints">#REF!</definedName>
    <definedName name="ProdCivCGWQts">#REF!</definedName>
    <definedName name="ProdCivCHEAPNips">#REF!</definedName>
    <definedName name="ProdCivCHEAPPints">#REF!</definedName>
    <definedName name="ProdCivCHEAPQts">#REF!</definedName>
    <definedName name="ProdCivCPWDelhiNips">#REF!</definedName>
    <definedName name="ProdCivCPWDelhiPints">#REF!</definedName>
    <definedName name="ProdCivCPWDelhiQts">#REF!</definedName>
    <definedName name="ProdCivCPWNips">#REF!</definedName>
    <definedName name="ProdCivCPWPints">#REF!</definedName>
    <definedName name="ProdCivCPWQts">#REF!</definedName>
    <definedName name="ProdCivCRNips">#REF!</definedName>
    <definedName name="ProdCivCRPints">#REF!</definedName>
    <definedName name="ProdCivCRQts">#REF!</definedName>
    <definedName name="ProdCivCRQtsexp">#REF!</definedName>
    <definedName name="ProdCivCRSNips">#REF!</definedName>
    <definedName name="ProdCivCRSPints">#REF!</definedName>
    <definedName name="ProdCivCRSQts">#REF!</definedName>
    <definedName name="ProdCivCRWNips">#REF!</definedName>
    <definedName name="ProdCivCRWPints">#REF!</definedName>
    <definedName name="ProdCivCRWQts">#REF!</definedName>
    <definedName name="ProdCivCRWSNips">#REF!</definedName>
    <definedName name="ProdCivCRWSPints">#REF!</definedName>
    <definedName name="ProdCivCRWSQts">#REF!</definedName>
    <definedName name="ProdCivCSPints">#REF!</definedName>
    <definedName name="ProdCivCSQts">#REF!</definedName>
    <definedName name="ProdCivCSRNips">#REF!</definedName>
    <definedName name="ProdCivCSRPints">#REF!</definedName>
    <definedName name="ProdCivCSRQts">#REF!</definedName>
    <definedName name="ProdCivCSRQtsexp">#REF!</definedName>
    <definedName name="ProdCivCVDNips">#REF!</definedName>
    <definedName name="ProdCivCVDPints">#REF!</definedName>
    <definedName name="ProdCivCVDQts">#REF!</definedName>
    <definedName name="ProdCivCVDQtsexp">#REF!</definedName>
    <definedName name="ProdCivGFWNips">#REF!</definedName>
    <definedName name="ProdCivGFWPints">#REF!</definedName>
    <definedName name="ProdCivGFWQts">#REF!</definedName>
    <definedName name="ProdCivGGNips">#REF!</definedName>
    <definedName name="ProdCivGGPints">#REF!</definedName>
    <definedName name="ProdCivGGQts">#REF!</definedName>
    <definedName name="ProdCivLSRNips">#REF!</definedName>
    <definedName name="ProdCivLSRPints">#REF!</definedName>
    <definedName name="ProdCivLSRQts">#REF!</definedName>
    <definedName name="ProdCivOAWNips">#REF!</definedName>
    <definedName name="ProdCivOthersNips">#REF!</definedName>
    <definedName name="ProdCivOthersPints">#REF!</definedName>
    <definedName name="ProdCivOthersQts">#REF!</definedName>
    <definedName name="ProdCivTotal">#REF!</definedName>
    <definedName name="ProdCivTotal1000ML">#REF!</definedName>
    <definedName name="ProdCivTotalexp">#REF!</definedName>
    <definedName name="ProdCivTotalNips">#REF!</definedName>
    <definedName name="ProdCivTotalPints">#REF!</definedName>
    <definedName name="ProdCivTotalQts">#REF!</definedName>
    <definedName name="ProdCivTotalQtsexp">#REF!</definedName>
    <definedName name="ProdCivWRNips">#REF!</definedName>
    <definedName name="ProdCivWRPints">#REF!</definedName>
    <definedName name="ProdCivWRQts">#REF!</definedName>
    <definedName name="ProdCivWYRNips">#REF!</definedName>
    <definedName name="ProdCivWYRPints">#REF!</definedName>
    <definedName name="ProdCivWYRQts">#REF!</definedName>
    <definedName name="ProdCJSAL">#REF!</definedName>
    <definedName name="ProdCJSALPlant">#REF!</definedName>
    <definedName name="ProdCJSBL">#REF!</definedName>
    <definedName name="ProdCJSBLPlant">#REF!</definedName>
    <definedName name="ProdCPWDNipsCivil">#REF!</definedName>
    <definedName name="ProdCPWDPintsCivil">#REF!</definedName>
    <definedName name="ProdCPWNipsCivil">#REF!</definedName>
    <definedName name="ProdCr">#REF!</definedName>
    <definedName name="ProdCRDef">#REF!</definedName>
    <definedName name="ProdCRNipsCivil">#REF!</definedName>
    <definedName name="ProdCrownWNipsCivil">#REF!</definedName>
    <definedName name="ProdCrownWPintsCivil">#REF!</definedName>
    <definedName name="ProdCSENAALPlant">#REF!</definedName>
    <definedName name="ProdCSENABLPlant">#REF!</definedName>
    <definedName name="ProdCSFromENAAL">#REF!</definedName>
    <definedName name="ProdCSFromENABL">#REF!</definedName>
    <definedName name="ProdCSRNipsCivil">#REF!</definedName>
    <definedName name="ProdCSRPintsCivil">#REF!</definedName>
    <definedName name="ProdCSRSPlantALMST">#REF!</definedName>
    <definedName name="ProdCSRSPlantBLMST">#REF!</definedName>
    <definedName name="ProdCSTotalAL">#REF!</definedName>
    <definedName name="ProdCSTotalBL">#REF!</definedName>
    <definedName name="ProdDefTotal">[202]COSTSHEETS!$J$776</definedName>
    <definedName name="ProdDSAL">#REF!</definedName>
    <definedName name="ProdDSBL">#REF!</definedName>
    <definedName name="ProdENAAL">#REF!</definedName>
    <definedName name="ProdENAALPlant">#REF!</definedName>
    <definedName name="ProdENABL">#REF!</definedName>
    <definedName name="ProdENABLPlant">#REF!</definedName>
    <definedName name="ProdEnaRumHouse">#REF!</definedName>
    <definedName name="ProdEnaRumHouseAl">#REF!</definedName>
    <definedName name="ProdForm" hidden="1">#REF!</definedName>
    <definedName name="ProdIMPURERSALPlant">#REF!</definedName>
    <definedName name="ProdIMPURERSBLPlant">#REF!</definedName>
    <definedName name="ProdPlainPolyPouchBA">[97]BWH!$D$176</definedName>
    <definedName name="ProdPlainPolyPouchBB">[97]BWH!$D$181</definedName>
    <definedName name="ProdPlainPolyPouchBD">[97]BWH!$D$180</definedName>
    <definedName name="ProdPlainPolyPouchBE">[97]BWH!$D$178</definedName>
    <definedName name="ProdPlainPolyPouchBF">[97]BWH!$D$179</definedName>
    <definedName name="ProdPlainPolyPouchBH">[97]BWH!$D$182</definedName>
    <definedName name="ProdPlainPolyPouchBI">[97]BWH!$D$184</definedName>
    <definedName name="ProdPlainPolyPouchBL">[97]BWH!$D$185</definedName>
    <definedName name="ProdPlainPolyPouchBM">[97]BWH!$D$177</definedName>
    <definedName name="ProdPlainPolyPouchBR">[97]BWH!$D$175</definedName>
    <definedName name="ProdPlainPolyPouchBT">[97]BWH!$D$183</definedName>
    <definedName name="ProdRateCjs">#REF!</definedName>
    <definedName name="ProdRateCr">#REF!</definedName>
    <definedName name="ProdRateEnaLevy">#REF!</definedName>
    <definedName name="ProdRateRsLevy">#REF!</definedName>
    <definedName name="ProdRateWr">#REF!</definedName>
    <definedName name="ProdRSAL">#REF!</definedName>
    <definedName name="ProdRSAL_STEEL_PLANT">#REF!</definedName>
    <definedName name="ProdRSALAnhydous">#REF!</definedName>
    <definedName name="ProdRSALPlant">#REF!</definedName>
    <definedName name="ProdRSALPlant_80KL">#REF!</definedName>
    <definedName name="ProdRSALPlant_I">#REF!</definedName>
    <definedName name="ProdRSALPlant_II">#REF!</definedName>
    <definedName name="ProdRSBL">#REF!</definedName>
    <definedName name="ProdRSBL_STEEL_PLANT">#REF!</definedName>
    <definedName name="ProdRSBLAnhydous">#REF!</definedName>
    <definedName name="ProdRSBLPlant">#REF!</definedName>
    <definedName name="ProdRSBLPlant_80KL">#REF!</definedName>
    <definedName name="ProdRSBLPlant_I">#REF!</definedName>
    <definedName name="ProdRSBLPlant_II">#REF!</definedName>
    <definedName name="ProdRSENAALPlant">#REF!</definedName>
    <definedName name="ProdRSENABLPlant">#REF!</definedName>
    <definedName name="ProdRSExclCSAL">#REF!</definedName>
    <definedName name="ProdRSExclCSBL">#REF!</definedName>
    <definedName name="ProdSdsRsRumHouseCsFree">#REF!</definedName>
    <definedName name="ProdSdsRsRumHouseCsLevy">#REF!</definedName>
    <definedName name="ProdSpicedPolyPouchBA">[97]BWH!$D$189</definedName>
    <definedName name="ProdSpicedPolyPouchBB">[97]BWH!$D$194</definedName>
    <definedName name="ProdSpicedPolyPouchBD">[97]BWH!$D$193</definedName>
    <definedName name="ProdSpicedPolyPouchBE">[97]BWH!$D$191</definedName>
    <definedName name="ProdSpicedPolyPouchBF">[97]BWH!$D$192</definedName>
    <definedName name="ProdSpicedPolyPouchBH">[97]BWH!$D$195</definedName>
    <definedName name="ProdSpicedPolyPouchBI">[97]BWH!$D$197</definedName>
    <definedName name="ProdSpicedPolyPouchBL">[97]BWH!$D$198</definedName>
    <definedName name="ProdSpicedPolyPouchBM">[97]BWH!$D$190</definedName>
    <definedName name="ProdSpicedPolyPouchBR">[97]BWH!$D$188</definedName>
    <definedName name="ProdSpicedPolyPouchBR100">[97]BWH!$D$201</definedName>
    <definedName name="ProdSpicedPolyPouchBT">[97]BWH!$D$196</definedName>
    <definedName name="ProdSSPSteam">#REF!</definedName>
    <definedName name="Product" hidden="1">#REF!</definedName>
    <definedName name="PRODUCT_MIX">#REF!</definedName>
    <definedName name="ProdWhitefieldbrandyQtsExport">#REF!</definedName>
    <definedName name="ProdWhitefieldwhiskyQtsCivil">#REF!</definedName>
    <definedName name="ProdWhitefieldwhiskyQtsCivilisup">#REF!</definedName>
    <definedName name="ProdWhitefieldwhiskyQtsExport">#REF!</definedName>
    <definedName name="ProdWhiteRumQtsExport">#REF!</definedName>
    <definedName name="ProdWr">#REF!</definedName>
    <definedName name="profit">[203]SCHEDULE!#REF!</definedName>
    <definedName name="Profit_and_Loss_Accounts">'[74]Calculation Of Income '!#REF!</definedName>
    <definedName name="Profit_and_Loss_Accounts_1">NA()</definedName>
    <definedName name="Profit_and_Loss_Accounts_10">NA()</definedName>
    <definedName name="Profit_and_Loss_Accounts_11">NA()</definedName>
    <definedName name="Profit_and_Loss_Accounts_12">NA()</definedName>
    <definedName name="Profit_and_Loss_Accounts_13">NA()</definedName>
    <definedName name="Profit_and_Loss_Accounts_14">NA()</definedName>
    <definedName name="Profit_and_Loss_Accounts_15">NA()</definedName>
    <definedName name="Profit_and_Loss_Accounts_16">NA()</definedName>
    <definedName name="Profit_and_Loss_Accounts_17">#REF!</definedName>
    <definedName name="Profit_and_Loss_Accounts_18">#REF!</definedName>
    <definedName name="Profit_and_Loss_Accounts_19">NA()</definedName>
    <definedName name="Profit_and_Loss_Accounts_25">#REF!</definedName>
    <definedName name="Profit_and_Loss_Accounts_3">'[75]Calculation Of Income '!#REF!</definedName>
    <definedName name="Profit_and_Loss_Accounts_4">NA()</definedName>
    <definedName name="Profit_and_Loss_Accounts_42">#REF!</definedName>
    <definedName name="Profit_and_Loss_Accounts_43">'[76]Calculation Of Income '!#REF!</definedName>
    <definedName name="Profit_and_Loss_Accounts_44">'[77]Calculation Of Income '!#REF!</definedName>
    <definedName name="Profit_and_Loss_Accounts_45">#REF!</definedName>
    <definedName name="Profit_and_Loss_Accounts_46">#REF!</definedName>
    <definedName name="Profit_and_Loss_Accounts_47">#REF!</definedName>
    <definedName name="Profit_and_Loss_Accounts_6">NA()</definedName>
    <definedName name="Profit_and_Loss_Accounts_7">NA()</definedName>
    <definedName name="Profit_and_Loss_Accounts_8">NA()</definedName>
    <definedName name="Profit_and_Loss_Accounts_9">NA()</definedName>
    <definedName name="Profit_Loss">'[45]PROFIT &amp; LOSS'!#REF!</definedName>
    <definedName name="profit_ratio">[204]SCHEDULE!#REF!</definedName>
    <definedName name="profit_ratio_10">#REF!</definedName>
    <definedName name="profit_ratio_11">NA()</definedName>
    <definedName name="profit_ratio_12">#REF!</definedName>
    <definedName name="profit_ratio_13">NA()</definedName>
    <definedName name="profit_ratio_14">#REF!</definedName>
    <definedName name="profit_ratio_18">#REF!</definedName>
    <definedName name="profit_ratio_38">[205]SCHEDULE!#REF!</definedName>
    <definedName name="profit_ratio_4">[206]SCHEDULE!#REF!</definedName>
    <definedName name="profit_ratio_40">[205]SCHEDULE!#REF!</definedName>
    <definedName name="profit_ratio_42">'[207]SCHEDULE (2)'!#REF!</definedName>
    <definedName name="profit_ratio_43">[208]SCHEDULE!#REF!</definedName>
    <definedName name="profit_ratio_44">[208]SCHEDULE!#REF!</definedName>
    <definedName name="profit_ratio_45">[208]SCHEDULE!#REF!</definedName>
    <definedName name="profit_ratio_46">[208]SCHEDULE!#REF!</definedName>
    <definedName name="profit_ratio_47">[208]SCHEDULE!#REF!</definedName>
    <definedName name="profit_ratio_6">NA()</definedName>
    <definedName name="PROFIT_SUMMARY">#REF!</definedName>
    <definedName name="PROMISE_PERF">#REF!</definedName>
    <definedName name="PROSPECTUS">#REF!</definedName>
    <definedName name="protech_II">#REF!</definedName>
    <definedName name="prov.forinc.taxes">#REF!</definedName>
    <definedName name="Provision" hidden="1">{"Income_Statement",#N/A,TRUE,"Consolidated";"Income_statement",#N/A,TRUE,"Consolidated"}</definedName>
    <definedName name="Prudential_Ins._Co._Ltd.">#REF!</definedName>
    <definedName name="prvasset">#REF!</definedName>
    <definedName name="prvbonus">#REF!</definedName>
    <definedName name="prvgross">#REF!</definedName>
    <definedName name="PRVLAIB">#REF!</definedName>
    <definedName name="prvliab">#REF!</definedName>
    <definedName name="PRVNOTE10">#REF!</definedName>
    <definedName name="PRVNOTE10I">#REF!</definedName>
    <definedName name="PRVNOTE12I">#REF!</definedName>
    <definedName name="prvnote16">#REF!</definedName>
    <definedName name="PRVNOTE16E">#REF!</definedName>
    <definedName name="PRVNOTE16I">#REF!</definedName>
    <definedName name="PRVNOTE17I">#REF!</definedName>
    <definedName name="PRVNOTE18">#REF!</definedName>
    <definedName name="PRVNOTE19I">#REF!</definedName>
    <definedName name="PRVNOTE20I">#REF!</definedName>
    <definedName name="PRVNTOE17E">#REF!</definedName>
    <definedName name="prvover">#REF!</definedName>
    <definedName name="prvsch2">#REF!</definedName>
    <definedName name="prvsch3">#REF!</definedName>
    <definedName name="prvsch4">#REF!</definedName>
    <definedName name="prvsch5">#REF!</definedName>
    <definedName name="prvsch6">#REF!</definedName>
    <definedName name="PRVSCH7">#REF!</definedName>
    <definedName name="PRVT_EXP">#REF!</definedName>
    <definedName name="PRVT_INCOME">#REF!</definedName>
    <definedName name="PSAL">#REF!</definedName>
    <definedName name="PSE">#REF!</definedName>
    <definedName name="PSI">#REF!</definedName>
    <definedName name="pst">#REF!</definedName>
    <definedName name="PSY___MPI_BY_MONTH">#REF!</definedName>
    <definedName name="PSY_PIE">#N/A</definedName>
    <definedName name="PT">#REF!</definedName>
    <definedName name="pte">#REF!</definedName>
    <definedName name="pts">#REF!</definedName>
    <definedName name="puja">#REF!</definedName>
    <definedName name="puja1">#REF!</definedName>
    <definedName name="PURCHASE">[118]Sheet3!$A$2:$D$2020</definedName>
    <definedName name="Purchase_and_Payment_Details">#REF!</definedName>
    <definedName name="Purchase_and_Payment_Details_10">NA()</definedName>
    <definedName name="Purchase_and_Payment_Details_11">#REF!</definedName>
    <definedName name="Purchase_and_Payment_Details_13">#REF!</definedName>
    <definedName name="Purchase_and_Payment_Details_14">#REF!</definedName>
    <definedName name="Purchase_and_Payment_Details_15">NA()</definedName>
    <definedName name="Purchase_and_Payment_Details_43">#REF!</definedName>
    <definedName name="Purchase_and_Payment_Details_6">NA()</definedName>
    <definedName name="PYRIAL100009">#REF!</definedName>
    <definedName name="PYRILA100009">#REF!</definedName>
    <definedName name="PYRILA100900">#REF!</definedName>
    <definedName name="Q">#REF!</definedName>
    <definedName name="Q__1">#REF!</definedName>
    <definedName name="Q__1111C11">#REF!</definedName>
    <definedName name="Q__1111C1M">#REF!</definedName>
    <definedName name="Q__1111C1P">#REF!</definedName>
    <definedName name="Q__1111D10">#REF!</definedName>
    <definedName name="Q__1111D11">#REF!</definedName>
    <definedName name="Q__1111D12">#REF!</definedName>
    <definedName name="Q__1111D13">#REF!</definedName>
    <definedName name="Q__1111D14">#REF!</definedName>
    <definedName name="Q__1111D16">#REF!</definedName>
    <definedName name="Q__1111D17">#REF!</definedName>
    <definedName name="Q__1111D18">#REF!</definedName>
    <definedName name="Q__1111D19">#REF!</definedName>
    <definedName name="Q__CONT_D1">#REF!</definedName>
    <definedName name="Q__CONTES">#REF!</definedName>
    <definedName name="Q__CONTES1">#REF!</definedName>
    <definedName name="Q__CONTES2">#REF!</definedName>
    <definedName name="Q__CONTES3">#REF!</definedName>
    <definedName name="Q__CONTPET">#REF!</definedName>
    <definedName name="Q__CVL">#REF!</definedName>
    <definedName name="Q__CVL8PM1">#REF!</definedName>
    <definedName name="Q__CVL8PM2">#REF!</definedName>
    <definedName name="Q__CVL8PM3">#REF!</definedName>
    <definedName name="Q__CVLCB01">#REF!</definedName>
    <definedName name="Q__CVLCB02">#REF!</definedName>
    <definedName name="Q__CVLCB03">#REF!</definedName>
    <definedName name="Q__CVLCDW1">#REF!</definedName>
    <definedName name="Q__CVLCDW2">#REF!</definedName>
    <definedName name="Q__CVLCDW3">#REF!</definedName>
    <definedName name="Q__CVLCG01">#REF!</definedName>
    <definedName name="Q__CVLCG02">#REF!</definedName>
    <definedName name="Q__CVLCG03">#REF!</definedName>
    <definedName name="Q__CVLCPW1">#REF!</definedName>
    <definedName name="Q__CVLCPW2">#REF!</definedName>
    <definedName name="Q__CVLCPW3">#REF!</definedName>
    <definedName name="Q__CVLCR01">#REF!</definedName>
    <definedName name="Q__CVLCR02">#REF!</definedName>
    <definedName name="Q__CVLCR03">#REF!</definedName>
    <definedName name="Q__CVLWLR1">#REF!</definedName>
    <definedName name="Q__WINDID1">#REF!</definedName>
    <definedName name="Q_1">#REF!</definedName>
    <definedName name="Q14MOLASS1">#REF!</definedName>
    <definedName name="Q15MOLASS1">#REF!</definedName>
    <definedName name="Q21MOLASS1">#REF!</definedName>
    <definedName name="Q23MOLASS1">#REF!</definedName>
    <definedName name="Q28MOLASS1">#REF!</definedName>
    <definedName name="Q30MOLASS1">#REF!</definedName>
    <definedName name="Q33MASTHI0">#REF!</definedName>
    <definedName name="Q33MOLASS1">#REF!</definedName>
    <definedName name="Q44MOLASS1">#REF!</definedName>
    <definedName name="Q47MOLASS1">#REF!</definedName>
    <definedName name="Q48MOLASS1">#REF!</definedName>
    <definedName name="Q5_CONTES1">#REF!</definedName>
    <definedName name="Q5_CONTES2">#REF!</definedName>
    <definedName name="Q5_CONTES3">#REF!</definedName>
    <definedName name="Q5_CVL8PM1">#REF!</definedName>
    <definedName name="Q5_CVL8PM2">#REF!</definedName>
    <definedName name="Q5_CVL8PM3">#REF!</definedName>
    <definedName name="Q53MOLASS1">#REF!</definedName>
    <definedName name="Q54MOLASS1">#REF!</definedName>
    <definedName name="Q57MOLASS1">#REF!</definedName>
    <definedName name="Q58MOLASS1">#REF!</definedName>
    <definedName name="Q61MOLASS1">#REF!</definedName>
    <definedName name="Q62MOLASS1">#REF!</definedName>
    <definedName name="Q63MOLASS1">#REF!</definedName>
    <definedName name="Q68MOLASS1">#REF!</definedName>
    <definedName name="Q69MOLASS1">#REF!</definedName>
    <definedName name="Q71MOLASS1">#REF!</definedName>
    <definedName name="Q72MOLASS1">#REF!</definedName>
    <definedName name="Q77MOLASS1">#REF!</definedName>
    <definedName name="Q82MOLASS1">#REF!</definedName>
    <definedName name="Q85MOLASS1">#REF!</definedName>
    <definedName name="Q88MOLASS1">#REF!</definedName>
    <definedName name="Q90MOLASS1">#REF!</definedName>
    <definedName name="qa">#REF!</definedName>
    <definedName name="QB6CONT_D1">#REF!</definedName>
    <definedName name="QB6CVL">#REF!</definedName>
    <definedName name="QB7CONT_D1">#REF!</definedName>
    <definedName name="QB7CVL">#REF!</definedName>
    <definedName name="QB8CONT_D1">#REF!</definedName>
    <definedName name="QB8CVL">#REF!</definedName>
    <definedName name="QB8CVLCDW1">#REF!</definedName>
    <definedName name="QBZCONT_D1">#REF!</definedName>
    <definedName name="QD11111D1M">#REF!</definedName>
    <definedName name="QD1CONT_D1">#REF!</definedName>
    <definedName name="QD1CONTPET">#REF!</definedName>
    <definedName name="QD1WINDID2">#REF!</definedName>
    <definedName name="QD21111D1M">#REF!</definedName>
    <definedName name="QD2CONT_D1">#REF!</definedName>
    <definedName name="QD2WINDID2">#REF!</definedName>
    <definedName name="QD31111D1M">#REF!</definedName>
    <definedName name="QD3CONT_D1">#REF!</definedName>
    <definedName name="QD3CONTPET">#REF!</definedName>
    <definedName name="QD3WINDID2">#REF!</definedName>
    <definedName name="QD41111D1M">#REF!</definedName>
    <definedName name="QD4CONT_D1">#REF!</definedName>
    <definedName name="QD4CVL">#REF!</definedName>
    <definedName name="QD61111D1M">#REF!</definedName>
    <definedName name="QD6CONT_D1">#REF!</definedName>
    <definedName name="QD6CONTPET">#REF!</definedName>
    <definedName name="QD71111D1M">#REF!</definedName>
    <definedName name="QD7CONT_D1">#REF!</definedName>
    <definedName name="QD8CONT_D1">#REF!</definedName>
    <definedName name="QD8CONTPET">#REF!</definedName>
    <definedName name="QDA">#REF!</definedName>
    <definedName name="QDA1111D1M">#REF!</definedName>
    <definedName name="QDACONT_D1">#REF!</definedName>
    <definedName name="QDAWINDID2">#REF!</definedName>
    <definedName name="QDB">#REF!</definedName>
    <definedName name="QDB1111D1M">#REF!</definedName>
    <definedName name="QDBCONT_D1">#REF!</definedName>
    <definedName name="QDBCONTPET">#REF!</definedName>
    <definedName name="QDBWINDID2">#REF!</definedName>
    <definedName name="QDC">#REF!</definedName>
    <definedName name="QDC1111D1M">#REF!</definedName>
    <definedName name="QDCCONT_D1">#REF!</definedName>
    <definedName name="QDCCONTPET">#REF!</definedName>
    <definedName name="QDCWINDID2">#REF!</definedName>
    <definedName name="QDD">#REF!</definedName>
    <definedName name="QDDCONT_D1">#REF!</definedName>
    <definedName name="QDDCONTPET">#REF!</definedName>
    <definedName name="QDDCVL">#REF!</definedName>
    <definedName name="QDDWINDID2">#REF!</definedName>
    <definedName name="QDE">#REF!</definedName>
    <definedName name="QDE1111D1M">#REF!</definedName>
    <definedName name="QDECONT_D1">#REF!</definedName>
    <definedName name="QDECONTPET">#REF!</definedName>
    <definedName name="QDF">#REF!</definedName>
    <definedName name="QDF1111D1M">#REF!</definedName>
    <definedName name="QDFCONT_D1">#REF!</definedName>
    <definedName name="QDFCONTPET">#REF!</definedName>
    <definedName name="QDG">#REF!</definedName>
    <definedName name="QDG1111D1M">#REF!</definedName>
    <definedName name="QDGCONT_D1">#REF!</definedName>
    <definedName name="QDGCONTPET">#REF!</definedName>
    <definedName name="QDGWINDID2">#REF!</definedName>
    <definedName name="QDH">#REF!</definedName>
    <definedName name="QDH1111D1M">#REF!</definedName>
    <definedName name="QDHCONT_D1">#REF!</definedName>
    <definedName name="QDI">#REF!</definedName>
    <definedName name="QDICONT_D1">#REF!</definedName>
    <definedName name="QDICONTPET">#REF!</definedName>
    <definedName name="QDJ">#REF!</definedName>
    <definedName name="QDJ1111D1M">#REF!</definedName>
    <definedName name="QDJCONT_D1">#REF!</definedName>
    <definedName name="QDJWINDID2">#REF!</definedName>
    <definedName name="QDL">#REF!</definedName>
    <definedName name="QDL1111D1M">#REF!</definedName>
    <definedName name="QDLCONT_D1">#REF!</definedName>
    <definedName name="QDLCONTPET">#REF!</definedName>
    <definedName name="QDLWINDID2">#REF!</definedName>
    <definedName name="QDN">#REF!</definedName>
    <definedName name="QDN1111D1M">#REF!</definedName>
    <definedName name="QDNCONT_D1">#REF!</definedName>
    <definedName name="QDNCONTPET">#REF!</definedName>
    <definedName name="QDO">#REF!</definedName>
    <definedName name="QDO1111D1M">#REF!</definedName>
    <definedName name="QDOCONT_D1">#REF!</definedName>
    <definedName name="QDOCONTPET">#REF!</definedName>
    <definedName name="QDOWINDID1">#REF!</definedName>
    <definedName name="QDP">#REF!</definedName>
    <definedName name="QDP1111D1M">#REF!</definedName>
    <definedName name="QDPCONT_D1">#REF!</definedName>
    <definedName name="QDPCONTPET">#REF!</definedName>
    <definedName name="QDQ">#REF!</definedName>
    <definedName name="QDQ1111D1M">#REF!</definedName>
    <definedName name="QDQCONT_D1">#REF!</definedName>
    <definedName name="qdqxqsa" hidden="1">{"Total_December",#N/A,FALSE,"Summary"}</definedName>
    <definedName name="QDR">#REF!</definedName>
    <definedName name="QDRCONT_D1">#REF!</definedName>
    <definedName name="QDS">#REF!</definedName>
    <definedName name="QDS1111D1M">#REF!</definedName>
    <definedName name="QDSCONT_D1">#REF!</definedName>
    <definedName name="QDSCONTPET">#REF!</definedName>
    <definedName name="QDT">#REF!</definedName>
    <definedName name="QDTCONT_D1">#REF!</definedName>
    <definedName name="QDTCONTPET">#REF!</definedName>
    <definedName name="QDV">#REF!</definedName>
    <definedName name="QDV1111D1M">#REF!</definedName>
    <definedName name="QDVCONT_D1">#REF!</definedName>
    <definedName name="QDVWINDID1">#REF!</definedName>
    <definedName name="QDVWINDID2">#REF!</definedName>
    <definedName name="QDX">#REF!</definedName>
    <definedName name="QDX1111D1M">#REF!</definedName>
    <definedName name="QDXCONT_D1">#REF!</definedName>
    <definedName name="QDXWINDID2">#REF!</definedName>
    <definedName name="QDY">#REF!</definedName>
    <definedName name="QDYCONT_D1">#REF!</definedName>
    <definedName name="QEWD2EWQD">'[209]Balance Sheet'!#REF!</definedName>
    <definedName name="QI_CONTES1">#REF!</definedName>
    <definedName name="QI_CONTES2">#REF!</definedName>
    <definedName name="QI_CONTES3">#REF!</definedName>
    <definedName name="QI_CVL8PM1">#REF!</definedName>
    <definedName name="QI_CVL8PM2">#REF!</definedName>
    <definedName name="QI_CVL8PM3">#REF!</definedName>
    <definedName name="QI_CVLCDW1">#REF!</definedName>
    <definedName name="QI_CVLCDW2">#REF!</definedName>
    <definedName name="QI_CVLCDW3">#REF!</definedName>
    <definedName name="QI_CVLCG01">#REF!</definedName>
    <definedName name="QI_CVLCG02">#REF!</definedName>
    <definedName name="QI_CVLCG03">#REF!</definedName>
    <definedName name="QI_CVLCR01">#REF!</definedName>
    <definedName name="QI_CVLCR02">#REF!</definedName>
    <definedName name="QI_CVLCR03">#REF!</definedName>
    <definedName name="QI11111C1M">#REF!</definedName>
    <definedName name="QI11111C1P">#REF!</definedName>
    <definedName name="QI1CONTES1">#REF!</definedName>
    <definedName name="QI1CONTES2">#REF!</definedName>
    <definedName name="QI1CONTES3">#REF!</definedName>
    <definedName name="QI1CVL">#REF!</definedName>
    <definedName name="QI1CVL8PM1">#REF!</definedName>
    <definedName name="QI1CVL8PM2">#REF!</definedName>
    <definedName name="QI1CVL8PM3">#REF!</definedName>
    <definedName name="QI1CVLCB01">#REF!</definedName>
    <definedName name="QI1CVLCB02">#REF!</definedName>
    <definedName name="QI1CVLCB03">#REF!</definedName>
    <definedName name="QI1CVLCDW1">#REF!</definedName>
    <definedName name="QI1CVLCDW2">#REF!</definedName>
    <definedName name="QI1CVLCDW3">#REF!</definedName>
    <definedName name="QI1CVLCG01">#REF!</definedName>
    <definedName name="QI1CVLCG02">#REF!</definedName>
    <definedName name="QI1CVLCG03">#REF!</definedName>
    <definedName name="QI1CVLCPW1">#REF!</definedName>
    <definedName name="QI1CVLCPW2">#REF!</definedName>
    <definedName name="QI1CVLCPW3">#REF!</definedName>
    <definedName name="QI1CVLCR01">#REF!</definedName>
    <definedName name="QI1CVLCR02">#REF!</definedName>
    <definedName name="QI1CVLCR03">#REF!</definedName>
    <definedName name="QI1CVLCRW1">#REF!</definedName>
    <definedName name="QI2CVL">#REF!</definedName>
    <definedName name="QI2CVLCDW1">#REF!</definedName>
    <definedName name="QI2CVLCDW2">#REF!</definedName>
    <definedName name="QI2CVLCDW3">#REF!</definedName>
    <definedName name="QI2CVLCG01">#REF!</definedName>
    <definedName name="QI2CVLCG02">#REF!</definedName>
    <definedName name="QI2CVLCG03">#REF!</definedName>
    <definedName name="QI2CVLCPW1">#REF!</definedName>
    <definedName name="QI2CVLCPW2">#REF!</definedName>
    <definedName name="QI2CVLCPW3">#REF!</definedName>
    <definedName name="QI2CVLCR01">#REF!</definedName>
    <definedName name="QI2CVLCR02">#REF!</definedName>
    <definedName name="QI2CVLCR03">#REF!</definedName>
    <definedName name="QI2CVLCRW1">#REF!</definedName>
    <definedName name="QI2CVLCRW2">#REF!</definedName>
    <definedName name="QI2CVLCRW3">#REF!</definedName>
    <definedName name="QI31111C1M">#REF!</definedName>
    <definedName name="QI31111C1P">#REF!</definedName>
    <definedName name="QI3CVL">#REF!</definedName>
    <definedName name="QI3CVL8PM1">#REF!</definedName>
    <definedName name="QI3CVL8PM2">#REF!</definedName>
    <definedName name="QI3CVL8PM3">#REF!</definedName>
    <definedName name="QI3CVLCB01">#REF!</definedName>
    <definedName name="QI3CVLCB02">#REF!</definedName>
    <definedName name="QI3CVLCB03">#REF!</definedName>
    <definedName name="QI3CVLCDW1">#REF!</definedName>
    <definedName name="QI3CVLCDW2">#REF!</definedName>
    <definedName name="QI3CVLCDW3">#REF!</definedName>
    <definedName name="QI3CVLCG01">#REF!</definedName>
    <definedName name="QI3CVLCG02">#REF!</definedName>
    <definedName name="QI3CVLCG03">#REF!</definedName>
    <definedName name="QI3CVLCPW1">#REF!</definedName>
    <definedName name="QI3CVLCPW2">#REF!</definedName>
    <definedName name="QI3CVLCPW3">#REF!</definedName>
    <definedName name="QI3CVLCR01">#REF!</definedName>
    <definedName name="QI3CVLCR02">#REF!</definedName>
    <definedName name="QI3CVLCR03">#REF!</definedName>
    <definedName name="QI3CVLCRW1">#REF!</definedName>
    <definedName name="QI3CVLCRW2">#REF!</definedName>
    <definedName name="QI3CVLCRW3">#REF!</definedName>
    <definedName name="QI3CVLWLR1">#REF!</definedName>
    <definedName name="QI41111C1M">#REF!</definedName>
    <definedName name="QI41111C1P">#REF!</definedName>
    <definedName name="QI4CVL">#REF!</definedName>
    <definedName name="QI4CVL8PM1">#REF!</definedName>
    <definedName name="QI4CVL8PM2">#REF!</definedName>
    <definedName name="QI4CVL8PM3">#REF!</definedName>
    <definedName name="QI4CVLCDW1">#REF!</definedName>
    <definedName name="QI4CVLCDW2">#REF!</definedName>
    <definedName name="QI4CVLCDW3">#REF!</definedName>
    <definedName name="QI4CVLCG01">#REF!</definedName>
    <definedName name="QI4CVLCG02">#REF!</definedName>
    <definedName name="QI4CVLCG03">#REF!</definedName>
    <definedName name="QI4CVLCPW1">#REF!</definedName>
    <definedName name="QI4CVLCPW2">#REF!</definedName>
    <definedName name="QI4CVLCPW3">#REF!</definedName>
    <definedName name="QI4CVLCR01">#REF!</definedName>
    <definedName name="QI4CVLCR02">#REF!</definedName>
    <definedName name="QI4CVLCR03">#REF!</definedName>
    <definedName name="QI4CVLCRW1">#REF!</definedName>
    <definedName name="QI4CVLCRW2">#REF!</definedName>
    <definedName name="QI4CVLCRW3">#REF!</definedName>
    <definedName name="QI5CONTES1">#REF!</definedName>
    <definedName name="QI5CONTES2">#REF!</definedName>
    <definedName name="QI5CONTES3">#REF!</definedName>
    <definedName name="QI5CVL8PM1">#REF!</definedName>
    <definedName name="QI5CVL8PM2">#REF!</definedName>
    <definedName name="QI5CVL8PM3">#REF!</definedName>
    <definedName name="QI5CVLCDW1">#REF!</definedName>
    <definedName name="QI5CVLCDW2">#REF!</definedName>
    <definedName name="QI5CVLCDW3">#REF!</definedName>
    <definedName name="QI5CVLCG01">#REF!</definedName>
    <definedName name="QI5CVLCG02">#REF!</definedName>
    <definedName name="QI5CVLCG03">#REF!</definedName>
    <definedName name="QI5CVLCPW1">#REF!</definedName>
    <definedName name="QI5CVLCPW2">#REF!</definedName>
    <definedName name="QI5CVLCPW3">#REF!</definedName>
    <definedName name="QI5CVLCR01">#REF!</definedName>
    <definedName name="QI5CVLCR02">#REF!</definedName>
    <definedName name="QI5CVLCR03">#REF!</definedName>
    <definedName name="QI5CVLCRW1">#REF!</definedName>
    <definedName name="QI61111C1M">#REF!</definedName>
    <definedName name="QI61111C1P">#REF!</definedName>
    <definedName name="QI6CONTES">#REF!</definedName>
    <definedName name="QI6CONTES1">#REF!</definedName>
    <definedName name="QI6CVL">#REF!</definedName>
    <definedName name="QI6CVL8PM1">#REF!</definedName>
    <definedName name="QI6CVL8PM2">#REF!</definedName>
    <definedName name="QI6CVL8PM3">#REF!</definedName>
    <definedName name="QI6CVLCB01">#REF!</definedName>
    <definedName name="QI6CVLCB02">#REF!</definedName>
    <definedName name="QI6CVLCB03">#REF!</definedName>
    <definedName name="QI6CVLCDW1">#REF!</definedName>
    <definedName name="QI6CVLCDW2">#REF!</definedName>
    <definedName name="QI6CVLCDW3">#REF!</definedName>
    <definedName name="QI6CVLCG01">#REF!</definedName>
    <definedName name="QI6CVLCG02">#REF!</definedName>
    <definedName name="QI6CVLCG03">#REF!</definedName>
    <definedName name="QI6CVLCPW1">#REF!</definedName>
    <definedName name="QI6CVLCPW2">#REF!</definedName>
    <definedName name="QI6CVLCPW3">#REF!</definedName>
    <definedName name="QI6CVLCR01">#REF!</definedName>
    <definedName name="QI6CVLCR02">#REF!</definedName>
    <definedName name="QI6CVLCR03">#REF!</definedName>
    <definedName name="QI6CVLWLR1">#REF!</definedName>
    <definedName name="QI6CVLWLR2">#REF!</definedName>
    <definedName name="QI6CVLWLR3">#REF!</definedName>
    <definedName name="QI7CONTES1">#REF!</definedName>
    <definedName name="QI7CVL">#REF!</definedName>
    <definedName name="QI7CVL8PM1">#REF!</definedName>
    <definedName name="QI7CVLCDW1">#REF!</definedName>
    <definedName name="QI7CVLCDW2">#REF!</definedName>
    <definedName name="QI7CVLCDW3">#REF!</definedName>
    <definedName name="QI7CVLCG01">#REF!</definedName>
    <definedName name="QI7CVLCG02">#REF!</definedName>
    <definedName name="QI7CVLCG03">#REF!</definedName>
    <definedName name="QI7CVLCPW1">#REF!</definedName>
    <definedName name="QI7CVLCR01">#REF!</definedName>
    <definedName name="QI7CVLCR02">#REF!</definedName>
    <definedName name="QI7CVLCR03">#REF!</definedName>
    <definedName name="QI7CVLCRW1">#REF!</definedName>
    <definedName name="QI7CVLCRW2">#REF!</definedName>
    <definedName name="QI7CVLCRW3">#REF!</definedName>
    <definedName name="QI8CONTES1">#REF!</definedName>
    <definedName name="QI8CONTES2">#REF!</definedName>
    <definedName name="QI8CONTES3">#REF!</definedName>
    <definedName name="QI8CVL8PM1">#REF!</definedName>
    <definedName name="QI8CVL8PM2">#REF!</definedName>
    <definedName name="QI8CVL8PM3">#REF!</definedName>
    <definedName name="QI8CVLCDW1">#REF!</definedName>
    <definedName name="QI8CVLCDW2">#REF!</definedName>
    <definedName name="QI8CVLCDW3">#REF!</definedName>
    <definedName name="QI8CVLCPW1">#REF!</definedName>
    <definedName name="QI8CVLCPW2">#REF!</definedName>
    <definedName name="QI8CVLCPW3">#REF!</definedName>
    <definedName name="QI8CVLCR01">#REF!</definedName>
    <definedName name="QI8CVLCR02">#REF!</definedName>
    <definedName name="QI8CVLCR03">#REF!</definedName>
    <definedName name="QI8CVLCRW1">#REF!</definedName>
    <definedName name="QI8CVLCRW2">#REF!</definedName>
    <definedName name="QI8CVLCRW3">#REF!</definedName>
    <definedName name="QI8CVLGFD2">#REF!</definedName>
    <definedName name="QI8CVLGFW1">#REF!</definedName>
    <definedName name="QI8CVLGFW3">#REF!</definedName>
    <definedName name="QI8CVLWLR1">#REF!</definedName>
    <definedName name="QI8CVLWLR2">#REF!</definedName>
    <definedName name="QI8CVLWLR3">#REF!</definedName>
    <definedName name="QI91111C1M">#REF!</definedName>
    <definedName name="QI91111C1P">#REF!</definedName>
    <definedName name="QI9CONTES1">#REF!</definedName>
    <definedName name="QI9CONTES2">#REF!</definedName>
    <definedName name="QI9CONTES3">#REF!</definedName>
    <definedName name="QI9CVL">#REF!</definedName>
    <definedName name="QI9CVL8PM1">#REF!</definedName>
    <definedName name="QI9CVL8PM2">#REF!</definedName>
    <definedName name="QI9CVL8PM3">#REF!</definedName>
    <definedName name="QI9CVLCDW1">#REF!</definedName>
    <definedName name="QI9CVLCDW2">#REF!</definedName>
    <definedName name="QI9CVLCDW3">#REF!</definedName>
    <definedName name="QI9CVLCG01">#REF!</definedName>
    <definedName name="QI9CVLCG02">#REF!</definedName>
    <definedName name="QI9CVLCG03">#REF!</definedName>
    <definedName name="QI9CVLCR01">#REF!</definedName>
    <definedName name="QI9CVLCR02">#REF!</definedName>
    <definedName name="QI9CVLCR03">#REF!</definedName>
    <definedName name="QIACONTES1">#REF!</definedName>
    <definedName name="QIACONTES2">#REF!</definedName>
    <definedName name="QIACONTES3">#REF!</definedName>
    <definedName name="QIACVLCDW1">#REF!</definedName>
    <definedName name="QIACVLCDW2">#REF!</definedName>
    <definedName name="QIACVLCDW3">#REF!</definedName>
    <definedName name="QIACVLCG01">#REF!</definedName>
    <definedName name="QIACVLCG02">#REF!</definedName>
    <definedName name="QIACVLCG03">#REF!</definedName>
    <definedName name="QIACVLCR01">#REF!</definedName>
    <definedName name="QIACVLCR02">#REF!</definedName>
    <definedName name="QIACVLCR03">#REF!</definedName>
    <definedName name="QIBCVLCDW1">#REF!</definedName>
    <definedName name="QIBCVLCDW2">#REF!</definedName>
    <definedName name="QIBCVLCDW3">#REF!</definedName>
    <definedName name="QIBCVLCG01">#REF!</definedName>
    <definedName name="QIBCVLCG02">#REF!</definedName>
    <definedName name="QIBCVLCG03">#REF!</definedName>
    <definedName name="QIBCVLCPW1">#REF!</definedName>
    <definedName name="QIBCVLCPW2">#REF!</definedName>
    <definedName name="QIBCVLCPW3">#REF!</definedName>
    <definedName name="QIBCVLCR01">#REF!</definedName>
    <definedName name="QIBCVLCR02">#REF!</definedName>
    <definedName name="QIBCVLCR03">#REF!</definedName>
    <definedName name="QIC">#REF!</definedName>
    <definedName name="QICCVL">#REF!</definedName>
    <definedName name="QICCVL8PM1">#REF!</definedName>
    <definedName name="QICCVL8PM2">#REF!</definedName>
    <definedName name="QICCVL8PM3">#REF!</definedName>
    <definedName name="QICCVLCDW1">#REF!</definedName>
    <definedName name="QICCVLCDW2">#REF!</definedName>
    <definedName name="QICCVLCDW3">#REF!</definedName>
    <definedName name="QICCVLCG01">#REF!</definedName>
    <definedName name="QICCVLCG02">#REF!</definedName>
    <definedName name="QICCVLCG03">#REF!</definedName>
    <definedName name="QICCVLCPW1">#REF!</definedName>
    <definedName name="QICCVLCPW2">#REF!</definedName>
    <definedName name="QICCVLCPW3">#REF!</definedName>
    <definedName name="QICCVLCR01">#REF!</definedName>
    <definedName name="QICCVLCR02">#REF!</definedName>
    <definedName name="QICCVLCR03">#REF!</definedName>
    <definedName name="QIE">#REF!</definedName>
    <definedName name="QIE1111C1M">#REF!</definedName>
    <definedName name="QIE1111C1P">#REF!</definedName>
    <definedName name="QIECVL">#REF!</definedName>
    <definedName name="QIECVL8PM1">#REF!</definedName>
    <definedName name="QIECVL8PM2">#REF!</definedName>
    <definedName name="QIECVL8PM3">#REF!</definedName>
    <definedName name="QIECVLCB01">#REF!</definedName>
    <definedName name="QIECVLCB02">#REF!</definedName>
    <definedName name="QIECVLCB03">#REF!</definedName>
    <definedName name="QIECVLCDW1">#REF!</definedName>
    <definedName name="QIECVLCDW2">#REF!</definedName>
    <definedName name="QIECVLCDW3">#REF!</definedName>
    <definedName name="QIECVLCG01">#REF!</definedName>
    <definedName name="QIECVLCG02">#REF!</definedName>
    <definedName name="QIECVLCG03">#REF!</definedName>
    <definedName name="QIECVLCPW1">#REF!</definedName>
    <definedName name="QIECVLCPW2">#REF!</definedName>
    <definedName name="QIECVLCPW3">#REF!</definedName>
    <definedName name="QIECVLCR01">#REF!</definedName>
    <definedName name="QIECVLCR02">#REF!</definedName>
    <definedName name="QIECVLCR03">#REF!</definedName>
    <definedName name="QIFCONTES1">#REF!</definedName>
    <definedName name="QIFCONTES2">#REF!</definedName>
    <definedName name="QIFCONTES3">#REF!</definedName>
    <definedName name="QIFCVL8PM1">#REF!</definedName>
    <definedName name="QIFCVLCDW1">#REF!</definedName>
    <definedName name="QIFCVLCDW2">#REF!</definedName>
    <definedName name="QIFCVLCDW3">#REF!</definedName>
    <definedName name="QIFCVLCPW1">#REF!</definedName>
    <definedName name="QIFCVLCPW2">#REF!</definedName>
    <definedName name="QIFCVLCPW3">#REF!</definedName>
    <definedName name="QIFCVLCR01">#REF!</definedName>
    <definedName name="QIFCVLCR02">#REF!</definedName>
    <definedName name="QIFCVLCR03">#REF!</definedName>
    <definedName name="QIFCVLCRW1">#REF!</definedName>
    <definedName name="QIFCVLCRW2">#REF!</definedName>
    <definedName name="QIFCVLCRW3">#REF!</definedName>
    <definedName name="QIFCVLGFD2">#REF!</definedName>
    <definedName name="QIFCVLGFW1">#REF!</definedName>
    <definedName name="QIFCVLGFW3">#REF!</definedName>
    <definedName name="QIG">#REF!</definedName>
    <definedName name="QIG1111C1P">#REF!</definedName>
    <definedName name="QIGCVLGDG1">#REF!</definedName>
    <definedName name="QIGCVLGDG2">#REF!</definedName>
    <definedName name="QIGCVLGDG3">#REF!</definedName>
    <definedName name="QIGCVLGFD2">#REF!</definedName>
    <definedName name="QIGCVLGFW1">#REF!</definedName>
    <definedName name="QIGCVLGFW3">#REF!</definedName>
    <definedName name="QIGCVLWLR1">#REF!</definedName>
    <definedName name="QIGCVLWLR2">#REF!</definedName>
    <definedName name="QIH">#REF!</definedName>
    <definedName name="QIH1111C1M">#REF!</definedName>
    <definedName name="QIH1111C1P">#REF!</definedName>
    <definedName name="QIHCONTES1">#REF!</definedName>
    <definedName name="QIHCONTES2">#REF!</definedName>
    <definedName name="QIHCONTES3">#REF!</definedName>
    <definedName name="QIHCVLCDW1">#REF!</definedName>
    <definedName name="QIHCVLCDW2">#REF!</definedName>
    <definedName name="QIHCVLCDW3">#REF!</definedName>
    <definedName name="QIHCVLCG01">#REF!</definedName>
    <definedName name="QIHCVLCG02">#REF!</definedName>
    <definedName name="QIHCVLCG03">#REF!</definedName>
    <definedName name="QIHCVLCR01">#REF!</definedName>
    <definedName name="QIHCVLCR02">#REF!</definedName>
    <definedName name="QIHCVLCR03">#REF!</definedName>
    <definedName name="QII">#REF!</definedName>
    <definedName name="QIICVL8PM1">#REF!</definedName>
    <definedName name="QIICVL8PM2">#REF!</definedName>
    <definedName name="QIICVL8PM3">#REF!</definedName>
    <definedName name="QIICVLCB01">#REF!</definedName>
    <definedName name="QIICVLCB02">#REF!</definedName>
    <definedName name="QIICVLCDW1">#REF!</definedName>
    <definedName name="QIICVLCR01">#REF!</definedName>
    <definedName name="QIICVLCR02">#REF!</definedName>
    <definedName name="QIICVLCR03">#REF!</definedName>
    <definedName name="QIICVLCRW1">#REF!</definedName>
    <definedName name="QIJ">#REF!</definedName>
    <definedName name="QIJ1111C1M">#REF!</definedName>
    <definedName name="QIJ1111C1P">#REF!</definedName>
    <definedName name="QIJCONTES1">#REF!</definedName>
    <definedName name="QIJCONTES2">#REF!</definedName>
    <definedName name="QIJCONTES3">#REF!</definedName>
    <definedName name="QIJCVL8PM1">#REF!</definedName>
    <definedName name="QIJCVL8PM2">#REF!</definedName>
    <definedName name="QIJCVL8PM3">#REF!</definedName>
    <definedName name="QIJCVLCDW1">#REF!</definedName>
    <definedName name="QIJCVLCDW2">#REF!</definedName>
    <definedName name="QIJCVLCDW3">#REF!</definedName>
    <definedName name="QIJCVLCG01">#REF!</definedName>
    <definedName name="QIJCVLCG02">#REF!</definedName>
    <definedName name="QIJCVLCG03">#REF!</definedName>
    <definedName name="QIJCVLCPW1">#REF!</definedName>
    <definedName name="QIJCVLCR01">#REF!</definedName>
    <definedName name="QIJCVLCR02">#REF!</definedName>
    <definedName name="QIJCVLCR03">#REF!</definedName>
    <definedName name="QIJCVLCRW1">#REF!</definedName>
    <definedName name="QIJCVLCRW2">#REF!</definedName>
    <definedName name="QIJCVLCRW3">#REF!</definedName>
    <definedName name="QIKCVL8PM1">#REF!</definedName>
    <definedName name="QIKCVLCDW1">#REF!</definedName>
    <definedName name="QIKCVLCDW2">#REF!</definedName>
    <definedName name="QIKCVLCDW3">#REF!</definedName>
    <definedName name="QIKCVLCR01">#REF!</definedName>
    <definedName name="QIKCVLCR02">#REF!</definedName>
    <definedName name="QIKCVLCR03">#REF!</definedName>
    <definedName name="QILCVLCG01">#REF!</definedName>
    <definedName name="QILCVLCG02">#REF!</definedName>
    <definedName name="QILCVLCG03">#REF!</definedName>
    <definedName name="QILCVLCR01">#REF!</definedName>
    <definedName name="QILCVLCR02">#REF!</definedName>
    <definedName name="QILCVLCR03">#REF!</definedName>
    <definedName name="QIZ">#REF!</definedName>
    <definedName name="QIZ1111C1M">#REF!</definedName>
    <definedName name="QIZ1111C1P">#REF!</definedName>
    <definedName name="QIZCONTES1">#REF!</definedName>
    <definedName name="QIZCONTES2">#REF!</definedName>
    <definedName name="QIZCONTES3">#REF!</definedName>
    <definedName name="QIZCVL">#REF!</definedName>
    <definedName name="QIZCVL8PM1">#REF!</definedName>
    <definedName name="QIZCVL8PM2">#REF!</definedName>
    <definedName name="QIZCVL8PM3">#REF!</definedName>
    <definedName name="QIZCVLCB01">#REF!</definedName>
    <definedName name="QIZCVLCB02">#REF!</definedName>
    <definedName name="QIZCVLCB03">#REF!</definedName>
    <definedName name="QIZCVLCDW1">#REF!</definedName>
    <definedName name="QIZCVLCDW2">#REF!</definedName>
    <definedName name="QIZCVLCDW3">#REF!</definedName>
    <definedName name="QIZCVLCG01">#REF!</definedName>
    <definedName name="QIZCVLCG02">#REF!</definedName>
    <definedName name="QIZCVLCG03">#REF!</definedName>
    <definedName name="QIZCVLCPW1">#REF!</definedName>
    <definedName name="QIZCVLCPW2">#REF!</definedName>
    <definedName name="QIZCVLCPW3">#REF!</definedName>
    <definedName name="QIZCVLCR01">#REF!</definedName>
    <definedName name="QIZCVLCR02">#REF!</definedName>
    <definedName name="QIZCVLCR03">#REF!</definedName>
    <definedName name="QIZCVLCRW1">#REF!</definedName>
    <definedName name="QIZCVLCRW2">#REF!</definedName>
    <definedName name="QIZCVLCRW3">#REF!</definedName>
    <definedName name="QIZCVLGDG1">#REF!</definedName>
    <definedName name="QIZCVLGDG2">#REF!</definedName>
    <definedName name="QIZCVLGDG3">#REF!</definedName>
    <definedName name="QIZCVLGFD2">#REF!</definedName>
    <definedName name="QIZCVLGFW1">#REF!</definedName>
    <definedName name="QIZCVLGFW3">#REF!</definedName>
    <definedName name="Qk_CONTES1">#REF!</definedName>
    <definedName name="Qk_CONTES2">#REF!</definedName>
    <definedName name="QK_CONTES3">#REF!</definedName>
    <definedName name="Qk_CVL8PM1">#REF!</definedName>
    <definedName name="Qk_CVL8PM2">#REF!</definedName>
    <definedName name="QO">#REF!</definedName>
    <definedName name="QO_1">#REF!</definedName>
    <definedName name="QO_8PM">#REF!</definedName>
    <definedName name="QO_CONTES">#REF!</definedName>
    <definedName name="QO_CONTES1">#REF!</definedName>
    <definedName name="QO_CONTES2">#REF!</definedName>
    <definedName name="QO_CONTES3">#REF!</definedName>
    <definedName name="QO_CVL">#REF!</definedName>
    <definedName name="QO_CVL8PM1">#REF!</definedName>
    <definedName name="QO_CVL8PM2">#REF!</definedName>
    <definedName name="QO_CVL8PM3">#REF!</definedName>
    <definedName name="QO_CVLCB01">#REF!</definedName>
    <definedName name="QO_CVLCB02">#REF!</definedName>
    <definedName name="QO_CVLCB03">#REF!</definedName>
    <definedName name="QO_CVLCDW1">#REF!</definedName>
    <definedName name="QO_CVLCDW2">#REF!</definedName>
    <definedName name="QO_CVLCDW3">#REF!</definedName>
    <definedName name="QO1CONTES1">#REF!</definedName>
    <definedName name="QO1CONTES2">#REF!</definedName>
    <definedName name="QO1CONTES3">#REF!</definedName>
    <definedName name="QO1CVL8PM1">#REF!</definedName>
    <definedName name="QO1CVL8PM2">#REF!</definedName>
    <definedName name="QO1CVL8PM3">#REF!</definedName>
    <definedName name="QO1CVLCB01">#REF!</definedName>
    <definedName name="QO1CVLCB02">#REF!</definedName>
    <definedName name="QO1CVLCB03">#REF!</definedName>
    <definedName name="QO1CVLCDW1">#REF!</definedName>
    <definedName name="QO1CVLCDW2">#REF!</definedName>
    <definedName name="QO1CVLCDW3">#REF!</definedName>
    <definedName name="QO1CVLCPW1">#REF!</definedName>
    <definedName name="QO1CVLCPW2">#REF!</definedName>
    <definedName name="QO1CVLCPW3">#REF!</definedName>
    <definedName name="QO1CVLCR01">#REF!</definedName>
    <definedName name="QO1CVLCR02">#REF!</definedName>
    <definedName name="QO1CVLCR03">#REF!</definedName>
    <definedName name="QO1CVLCRW1">#REF!</definedName>
    <definedName name="QO1CVLCRW2">#REF!</definedName>
    <definedName name="QO1CVLCRW3">#REF!</definedName>
    <definedName name="QO1CVLGFD2">#REF!</definedName>
    <definedName name="QO1CVLGFW1">#REF!</definedName>
    <definedName name="QO1CVLGFW3">#REF!</definedName>
    <definedName name="QO2CONTES1">#REF!</definedName>
    <definedName name="QO2CONTES3">#REF!</definedName>
    <definedName name="QO2CVL8PM1">#REF!</definedName>
    <definedName name="QO2CVL8PM2">#REF!</definedName>
    <definedName name="QO2CVL8PM3">#REF!</definedName>
    <definedName name="QO2CVLCDW1">#REF!</definedName>
    <definedName name="QO2CVLCDW2">#REF!</definedName>
    <definedName name="QO2CVLCDW3">#REF!</definedName>
    <definedName name="QO2CVLCG03">#REF!</definedName>
    <definedName name="QO2CVLCPW1">#REF!</definedName>
    <definedName name="QO2CVLCPW2">#REF!</definedName>
    <definedName name="QO2CVLCPW3">#REF!</definedName>
    <definedName name="QO2CVLCR01">#REF!</definedName>
    <definedName name="QO2CVLCR02">#REF!</definedName>
    <definedName name="QO2CVLCR03">#REF!</definedName>
    <definedName name="QO2CVLCRW1">#REF!</definedName>
    <definedName name="QO2CVLCRW2">#REF!</definedName>
    <definedName name="QO2CVLCRW3">#REF!</definedName>
    <definedName name="QO3CONTES1">#REF!</definedName>
    <definedName name="QO3CVL8PM1">#REF!</definedName>
    <definedName name="QO3CVL8PM2">#REF!</definedName>
    <definedName name="QO3CVL8PM3">#REF!</definedName>
    <definedName name="QO3CVLCDW1">#REF!</definedName>
    <definedName name="QO3CVLCDW2">#REF!</definedName>
    <definedName name="QO3CVLCDW3">#REF!</definedName>
    <definedName name="QO3CVLCR01">#REF!</definedName>
    <definedName name="QO3CVLCR02">#REF!</definedName>
    <definedName name="QO3CVLCR03">#REF!</definedName>
    <definedName name="QO41111C1P">#REF!</definedName>
    <definedName name="QO4CONTES1">#REF!</definedName>
    <definedName name="QO4CONTES2">#REF!</definedName>
    <definedName name="QO4CONTES3">#REF!</definedName>
    <definedName name="QO4CVL">#REF!</definedName>
    <definedName name="QO4CVL8PM1">#REF!</definedName>
    <definedName name="QO4CVL8PM2">#REF!</definedName>
    <definedName name="QO4CVL8PM3">#REF!</definedName>
    <definedName name="QO4CVLCR01">#REF!</definedName>
    <definedName name="QO4CVLCR02">#REF!</definedName>
    <definedName name="QO51111C1P">#REF!</definedName>
    <definedName name="QO5CONT_D1">#REF!</definedName>
    <definedName name="QO5CONTES1">#REF!</definedName>
    <definedName name="QO5CONTES2">#REF!</definedName>
    <definedName name="QO5CONTES3">#REF!</definedName>
    <definedName name="QO5CVL">#REF!</definedName>
    <definedName name="QO5CVL8PM1">#REF!</definedName>
    <definedName name="QO5CVL8PM2">#REF!</definedName>
    <definedName name="QO5CVL8PM3">#REF!</definedName>
    <definedName name="QO5CVLCR01">#REF!</definedName>
    <definedName name="QO5CVLCR02">#REF!</definedName>
    <definedName name="QO5CVLCR03">#REF!</definedName>
    <definedName name="QO61111C1P">#REF!</definedName>
    <definedName name="QO6CONTES">#REF!</definedName>
    <definedName name="QO6CONTES1">#REF!</definedName>
    <definedName name="QO6CONTES2">#REF!</definedName>
    <definedName name="QO6CONTES3">#REF!</definedName>
    <definedName name="QO6CVL">#REF!</definedName>
    <definedName name="QO6CVL8PM1">#REF!</definedName>
    <definedName name="QO6CVL8PM2">#REF!</definedName>
    <definedName name="QO6CVL8PM3">#REF!</definedName>
    <definedName name="QO6CVLWLR1">#REF!</definedName>
    <definedName name="QO6CVLWLR2">#REF!</definedName>
    <definedName name="QO6CVLWLR3">#REF!</definedName>
    <definedName name="QO7CONTES1">#REF!</definedName>
    <definedName name="QO7CONTES2">#REF!</definedName>
    <definedName name="QO7CONTES3">#REF!</definedName>
    <definedName name="QO7CVL8PM1">#REF!</definedName>
    <definedName name="QO7CVL8PM2">#REF!</definedName>
    <definedName name="QO7CVL8PM3">#REF!</definedName>
    <definedName name="QO8CONTES1">#REF!</definedName>
    <definedName name="QO8CONTES2">#REF!</definedName>
    <definedName name="QO8CVL8PM1">#REF!</definedName>
    <definedName name="QO8CVL8PM2">#REF!</definedName>
    <definedName name="QO8CVLCPW1">#REF!</definedName>
    <definedName name="QO8CVLCR01">#REF!</definedName>
    <definedName name="QO8CVLCR02">#REF!</definedName>
    <definedName name="QO8CVLCR03">#REF!</definedName>
    <definedName name="QO8CVLWLR1">#REF!</definedName>
    <definedName name="QO8CVLWLR2">#REF!</definedName>
    <definedName name="QO8CVLWLR3">#REF!</definedName>
    <definedName name="QO91111C1M">#REF!</definedName>
    <definedName name="QO98PM">#REF!</definedName>
    <definedName name="QO9CONTES1">#REF!</definedName>
    <definedName name="QO9CONTES2">#REF!</definedName>
    <definedName name="QO9CONTES3">#REF!</definedName>
    <definedName name="QO9CVL">#REF!</definedName>
    <definedName name="QO9CVL8PM1">#REF!</definedName>
    <definedName name="QO9CVL8PM2">#REF!</definedName>
    <definedName name="QO9CVL8PM3">#REF!</definedName>
    <definedName name="QO9CVLCB01">#REF!</definedName>
    <definedName name="QO9CVLCB02">#REF!</definedName>
    <definedName name="QO9CVLCB03">#REF!</definedName>
    <definedName name="QO9CVLCDW1">#REF!</definedName>
    <definedName name="QO9CVLCDW2">#REF!</definedName>
    <definedName name="QO9CVLCDW3">#REF!</definedName>
    <definedName name="QO9CVLCG01">#REF!</definedName>
    <definedName name="QO9CVLCG02">#REF!</definedName>
    <definedName name="QO9CVLCG03">#REF!</definedName>
    <definedName name="QO9CVLCPW1">#REF!</definedName>
    <definedName name="QO9CVLCPW2">#REF!</definedName>
    <definedName name="QO9CVLCPW3">#REF!</definedName>
    <definedName name="QO9CVLCR01">#REF!</definedName>
    <definedName name="QO9CVLCR02">#REF!</definedName>
    <definedName name="QO9CVLCR03">#REF!</definedName>
    <definedName name="QOA">#REF!</definedName>
    <definedName name="QOA1111C1P">#REF!</definedName>
    <definedName name="QOA8PM">#REF!</definedName>
    <definedName name="QOACONTES">#REF!</definedName>
    <definedName name="QOACONTES1">#REF!</definedName>
    <definedName name="QOACONTES2">#REF!</definedName>
    <definedName name="QOACONTES3">#REF!</definedName>
    <definedName name="QOACVL">#REF!</definedName>
    <definedName name="QOACVL8PM1">#REF!</definedName>
    <definedName name="QOACVL8PM2">#REF!</definedName>
    <definedName name="QOACVL8PM3">#REF!</definedName>
    <definedName name="QOBCONTES1">#REF!</definedName>
    <definedName name="QOBCONTES2">#REF!</definedName>
    <definedName name="QOBCONTES3">#REF!</definedName>
    <definedName name="QOBCVL8PM1">#REF!</definedName>
    <definedName name="QOBCVL8PM2">#REF!</definedName>
    <definedName name="QOBCVL8PM3">#REF!</definedName>
    <definedName name="QOBCVLCDW1">#REF!</definedName>
    <definedName name="QOBCVLCDW2">#REF!</definedName>
    <definedName name="QOBCVLCDW3">#REF!</definedName>
    <definedName name="QOBCVLCPW1">#REF!</definedName>
    <definedName name="QOBCVLCPW2">#REF!</definedName>
    <definedName name="QOBCVLCPW3">#REF!</definedName>
    <definedName name="QOBCVLCR01">#REF!</definedName>
    <definedName name="QOBCVLCR02">#REF!</definedName>
    <definedName name="QOBCVLCR03">#REF!</definedName>
    <definedName name="QOC">#REF!</definedName>
    <definedName name="QOCCONTES">#REF!</definedName>
    <definedName name="QOCCVL">#REF!</definedName>
    <definedName name="QOCCVL8PM1">#REF!</definedName>
    <definedName name="QOCCVL8PM2">#REF!</definedName>
    <definedName name="QOCCVL8PM3">#REF!</definedName>
    <definedName name="QOCCVLCR01">#REF!</definedName>
    <definedName name="QOCCVLCR02">#REF!</definedName>
    <definedName name="QOD">#REF!</definedName>
    <definedName name="QODCVL">#REF!</definedName>
    <definedName name="QODCVLCB01">#REF!</definedName>
    <definedName name="QODCVLCB02">#REF!</definedName>
    <definedName name="QODCVLCB03">#REF!</definedName>
    <definedName name="QODCVLCG01">#REF!</definedName>
    <definedName name="QODCVLCG02">#REF!</definedName>
    <definedName name="QODCVLCG03">#REF!</definedName>
    <definedName name="QODCVLCPW1">#REF!</definedName>
    <definedName name="QODCVLCPW2">#REF!</definedName>
    <definedName name="QODCVLCPW3">#REF!</definedName>
    <definedName name="QODCVLCR01">#REF!</definedName>
    <definedName name="QODCVLCR02">#REF!</definedName>
    <definedName name="QODCVLCR03">#REF!</definedName>
    <definedName name="QOECVL8PM1">#REF!</definedName>
    <definedName name="QOECVL8PM2">#REF!</definedName>
    <definedName name="QOECVL8PM3">#REF!</definedName>
    <definedName name="QOECVLCDW1">#REF!</definedName>
    <definedName name="QOFCONTES1">#REF!</definedName>
    <definedName name="QOFCONTES2">#REF!</definedName>
    <definedName name="QOFCONTES3">#REF!</definedName>
    <definedName name="QOFCVL8PM1">#REF!</definedName>
    <definedName name="QOFCVL8PM2">#REF!</definedName>
    <definedName name="QOFCVL8PM3">#REF!</definedName>
    <definedName name="QOGCVL">#REF!</definedName>
    <definedName name="QOGCVL8PM1">#REF!</definedName>
    <definedName name="QOGCVL8PM2">#REF!</definedName>
    <definedName name="QOGCVL8PM3">#REF!</definedName>
    <definedName name="QOHCVL8PM1">#REF!</definedName>
    <definedName name="QOHCVL8PM2">#REF!</definedName>
    <definedName name="QOHCVL8PM3">#REF!</definedName>
    <definedName name="QOHCVLCR01">#REF!</definedName>
    <definedName name="QOHCVLCR02">#REF!</definedName>
    <definedName name="QOHCVLCR03">#REF!</definedName>
    <definedName name="QOKCONTES1">#REF!</definedName>
    <definedName name="QOKCONTES2">#REF!</definedName>
    <definedName name="QOKCONTES3">#REF!</definedName>
    <definedName name="QOKCVL8PM1">#REF!</definedName>
    <definedName name="QOKCVL8PM2">#REF!</definedName>
    <definedName name="QOKCVL8PM3">#REF!</definedName>
    <definedName name="QOKCVLCB01">#REF!</definedName>
    <definedName name="QOKCVLCB02">#REF!</definedName>
    <definedName name="QOKCVLCB03">#REF!</definedName>
    <definedName name="QOM">#REF!</definedName>
    <definedName name="QOMCONTES">#REF!</definedName>
    <definedName name="QOMCVL">#REF!</definedName>
    <definedName name="QOMCVL8PM1">#REF!</definedName>
    <definedName name="QOMCVL8PM2">#REF!</definedName>
    <definedName name="QONCVLCR01">#REF!</definedName>
    <definedName name="QOPCONTES1">#REF!</definedName>
    <definedName name="QOPCVLCR01">#REF!</definedName>
    <definedName name="QOPCVLCR02">#REF!</definedName>
    <definedName name="QOPCVLCR03">#REF!</definedName>
    <definedName name="QOSCONTES1">#REF!</definedName>
    <definedName name="QOSCONTES2">#REF!</definedName>
    <definedName name="QOSCONTES3">#REF!</definedName>
    <definedName name="QOSCVL8PM1">#REF!</definedName>
    <definedName name="QOSCVL8PM2">#REF!</definedName>
    <definedName name="QOSCVL8PM3">#REF!</definedName>
    <definedName name="QOUCONTES1">#REF!</definedName>
    <definedName name="QOUCONTES2">#REF!</definedName>
    <definedName name="QOUCONTES3">#REF!</definedName>
    <definedName name="QOUCVL8PM1">#REF!</definedName>
    <definedName name="QOUCVL8PM2">#REF!</definedName>
    <definedName name="QOUCVL8PM3">#REF!</definedName>
    <definedName name="QOW">#REF!</definedName>
    <definedName name="QOWCONTES1">#REF!</definedName>
    <definedName name="QOWCONTES2">#REF!</definedName>
    <definedName name="QOWCONTES3">#REF!</definedName>
    <definedName name="QOWCVL">#REF!</definedName>
    <definedName name="QOWCVL8PM1">#REF!</definedName>
    <definedName name="QOWCVL8PM2">#REF!</definedName>
    <definedName name="QOWCVL8PM3">#REF!</definedName>
    <definedName name="QOXCONTES1">#REF!</definedName>
    <definedName name="QOXCVL8PM1">#REF!</definedName>
    <definedName name="QOXCVLCDW1">#REF!</definedName>
    <definedName name="QOXCVLCG01">#REF!</definedName>
    <definedName name="QOXCVLCR01">#REF!</definedName>
    <definedName name="qrfawsf">#REF!</definedName>
    <definedName name="qrt">[210]BS!$J$5</definedName>
    <definedName name="qrtend">'[211]4.1'!$A$3</definedName>
    <definedName name="qsadawsd">#REF!</definedName>
    <definedName name="QTR_JV">#REF!</definedName>
    <definedName name="QTS">"Qrts"</definedName>
    <definedName name="QUANTATIVE_DATA">#REF!</definedName>
    <definedName name="QUANTITY">#REF!</definedName>
    <definedName name="qw">#REF!</definedName>
    <definedName name="qwaef">#REF!</definedName>
    <definedName name="qwarf">#REF!</definedName>
    <definedName name="qwarqw">#REF!</definedName>
    <definedName name="qwdeqwdqw" hidden="1">{#N/A,#N/A,FALSE,"Consolidated (2)"}</definedName>
    <definedName name="qwdqwd" hidden="1">{"Income_Statement",#N/A,TRUE,"Consolidated";"Income_statement",#N/A,TRUE,"Consolidated"}</definedName>
    <definedName name="qwe">'[212]Balance Sheet'!#REF!</definedName>
    <definedName name="qwe_3">'[213]Balance Sheet'!#REF!</definedName>
    <definedName name="qwe_4">'[213]Balance Sheet'!#REF!</definedName>
    <definedName name="qwedqwd" hidden="1">{#N/A,#N/A,FALSE,"Vehicles"}</definedName>
    <definedName name="qwefwsac">#REF!</definedName>
    <definedName name="qwfdeqwd" hidden="1">{"Total_December",#N/A,FALSE,"Summary"}</definedName>
    <definedName name="qwfqwf">#REF!</definedName>
    <definedName name="QWWE">[51]Dump!$J$2:$J$243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33">#REF!</definedName>
    <definedName name="qzqzqz34">#REF!</definedName>
    <definedName name="qzqzqz35">#REF!</definedName>
    <definedName name="qzqzqz36">#REF!</definedName>
    <definedName name="qzqzqz37">#REF!</definedName>
    <definedName name="qzqzqz38">#REF!</definedName>
    <definedName name="qzqzqz39">#REF!</definedName>
    <definedName name="qzqzqz40">#REF!</definedName>
    <definedName name="qzqzqz41">#REF!</definedName>
    <definedName name="qzqzqz42">#REF!</definedName>
    <definedName name="qzqzqz43">#REF!</definedName>
    <definedName name="qzqzqz44">#REF!</definedName>
    <definedName name="qzqzqz45">#REF!</definedName>
    <definedName name="qzqzqz46">#REF!</definedName>
    <definedName name="qzqzqz47">#REF!</definedName>
    <definedName name="qzqzqz48">#REF!</definedName>
    <definedName name="qzqzqz49">#REF!</definedName>
    <definedName name="qzqzqz50">#REF!</definedName>
    <definedName name="qzqzqz51">#REF!</definedName>
    <definedName name="qzqzqz52">#REF!</definedName>
    <definedName name="qzqzqz53">#REF!</definedName>
    <definedName name="qzqzqz54">#REF!</definedName>
    <definedName name="qzqzqz55">#REF!</definedName>
    <definedName name="qzqzqz56">#REF!</definedName>
    <definedName name="qzqzqz57">#REF!</definedName>
    <definedName name="qzqzqz58">#REF!</definedName>
    <definedName name="qzqzqz59">#REF!</definedName>
    <definedName name="qzqzqz6">#REF!</definedName>
    <definedName name="qzqzqz60">#REF!</definedName>
    <definedName name="qzqzqz61">#REF!</definedName>
    <definedName name="qzqzqz7">#REF!</definedName>
    <definedName name="qzqzqz8">#REF!</definedName>
    <definedName name="qzqzqz9">#REF!</definedName>
    <definedName name="R_B">[214]KTM!$E$8</definedName>
    <definedName name="R_C">[214]KTM!$E$9</definedName>
    <definedName name="R_D">#REF!</definedName>
    <definedName name="R_SUMMARY">'[215]Qtly Exp'!#REF!</definedName>
    <definedName name="rajender">#REF!</definedName>
    <definedName name="RAJENDER_KUMAR_DADWAL">#REF!</definedName>
    <definedName name="rajesh">[216]SCHEDULE!#REF!</definedName>
    <definedName name="RAJPAL_RATHI">#REF!</definedName>
    <definedName name="Raju_Maharjan">#REF!</definedName>
    <definedName name="rak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ram">#REF!</definedName>
    <definedName name="RAMPUR_NO.1Bottlingwagespercaseisupnips">#REF!</definedName>
    <definedName name="RAMPUR_NO.1Bottlingwagespercaseisuppints">#REF!</definedName>
    <definedName name="RAMPUR_NO.1Bottlingwagespercaseisupqts">#REF!</definedName>
    <definedName name="RAMPUR_NO.1Bottlingwagespercaseosupnips">#REF!</definedName>
    <definedName name="RAMPUR_NO.1Bottlingwagespercaseosuppints">#REF!</definedName>
    <definedName name="RAMPUR_NO.1Bottlingwagespercaseosupqts">#REF!</definedName>
    <definedName name="ran">#REF!</definedName>
    <definedName name="Range_Name">#REF!</definedName>
    <definedName name="Ratan_Maya_Dangol">#REF!</definedName>
    <definedName name="rate">#REF!</definedName>
    <definedName name="RateBottlingFee">[29]CONTRACTS!$D$16</definedName>
    <definedName name="RateBottlingFee1000ML">[29]CONTRACTS!$D$17</definedName>
    <definedName name="RateBottlingFee500ML">[29]CONTRACTS!$D$19</definedName>
    <definedName name="RateBottlingFee90ML">[29]CONTRACTS!$D$22</definedName>
    <definedName name="RateBottlingFeeNips">[29]CONTRACTS!$D$21</definedName>
    <definedName name="RateBottlingFeePints">[29]CONTRACTS!$D$20</definedName>
    <definedName name="RateBottlingFeeQts">#REF!</definedName>
    <definedName name="ratebyname">[217]Rates!#REF!</definedName>
    <definedName name="RateDmWater">#REF!</definedName>
    <definedName name="RATIOS">#REF!</definedName>
    <definedName name="ratt">#REF!</definedName>
    <definedName name="Raw_Materials">#REF!</definedName>
    <definedName name="RawMaterialTotal">#REF!</definedName>
    <definedName name="RBill_No">[218]Receipt!$E$4:$E$10000</definedName>
    <definedName name="rbrwbrbtr" hidden="1">#REF!</definedName>
    <definedName name="RC_BASIC">'[73]RC basic only'!$A$2:$D$122</definedName>
    <definedName name="RCArea" hidden="1">#REF!</definedName>
    <definedName name="RCash">[218]Receipt!$AD$4:$AD$10000</definedName>
    <definedName name="RCheque">[218]Receipt!$AE$4:$AE$10000</definedName>
    <definedName name="RCom.Rs.">#REF!</definedName>
    <definedName name="rcsalary">#REF!</definedName>
    <definedName name="rdsfgerdsg">'[219]Balance Sheet'!#REF!</definedName>
    <definedName name="RDSTU">[68]Sheet1!$G$10:$G$200</definedName>
    <definedName name="RDTUJ">[68]Sheet1!$H$10:$H$200</definedName>
    <definedName name="rebrtb">#REF!</definedName>
    <definedName name="REC">#REF!</definedName>
    <definedName name="ReceiptPlainLiquorReduction">#REF!</definedName>
    <definedName name="receipts">#REF!</definedName>
    <definedName name="ReceiptSpicedLiquorReduction">#REF!</definedName>
    <definedName name="ReceiptSpicedPolyFilmBR">[97]BWH!$E$221</definedName>
    <definedName name="Receivables">[185]SCHEDULE!#REF!</definedName>
    <definedName name="Receivables_10">#REF!</definedName>
    <definedName name="Receivables_11">NA()</definedName>
    <definedName name="Receivables_12">#REF!</definedName>
    <definedName name="Receivables_13">NA()</definedName>
    <definedName name="Receivables_14">#REF!</definedName>
    <definedName name="Receivables_18">#REF!</definedName>
    <definedName name="Receivables_4">[187]SCHEDULE!#REF!</definedName>
    <definedName name="Receivables_42">[220]SCHEDULE!#REF!</definedName>
    <definedName name="Receivables_43">[189]SCHEDULE!#REF!</definedName>
    <definedName name="Receivables_44">[189]SCHEDULE!#REF!</definedName>
    <definedName name="Receivables_45">[189]SCHEDULE!#REF!</definedName>
    <definedName name="Receivables_46">[189]SCHEDULE!#REF!</definedName>
    <definedName name="Receivables_47">[189]SCHEDULE!#REF!</definedName>
    <definedName name="Receivables_6">NA()</definedName>
    <definedName name="RECEIVER_POSITION">#REF!</definedName>
    <definedName name="recon">#REF!</definedName>
    <definedName name="_xlnm.Recorder">#REF!</definedName>
    <definedName name="RecPosnCSAL">#REF!</definedName>
    <definedName name="RecPosnCSBL">#REF!</definedName>
    <definedName name="RecPosnENAAL">#REF!</definedName>
    <definedName name="RecPosnENABL">#REF!</definedName>
    <definedName name="RecPosnRSAL">#REF!</definedName>
    <definedName name="RecPosnRSBL">#REF!</definedName>
    <definedName name="recpt">#REF!</definedName>
    <definedName name="rediff">#REF!</definedName>
    <definedName name="RedistillationWastageAL">#REF!</definedName>
    <definedName name="REDUCER_M.S._65_25">[97]VISIPAK!#REF!</definedName>
    <definedName name="REDUCER_SOCKET_G.I.">[97]VISIPAK!#REF!</definedName>
    <definedName name="REDUCER_STEAM_4__2">[97]VISIPAK!#REF!</definedName>
    <definedName name="ReductionWaterBL">#REF!</definedName>
    <definedName name="ReductionwaterCL">#REF!</definedName>
    <definedName name="ReductionwaterIMFL">#REF!</definedName>
    <definedName name="reeeeee">[122]!REC</definedName>
    <definedName name="ref">"Refreshment"</definedName>
    <definedName name="refdate">[168]DEP99!$B$1</definedName>
    <definedName name="regereger">'[219]Balance Sheet'!#REF!</definedName>
    <definedName name="regergre">#REF!</definedName>
    <definedName name="regergreg">#REF!</definedName>
    <definedName name="reggerdsg">#REF!</definedName>
    <definedName name="REGION">#REF!</definedName>
    <definedName name="regredsg" hidden="1">{#N/A,#N/A,FALSE,"Consolidated"}</definedName>
    <definedName name="regreg">#REF!</definedName>
    <definedName name="regresdger">'[219]Balance Sheet'!#REF!</definedName>
    <definedName name="regresgde">#REF!</definedName>
    <definedName name="regrewsger">'[219]Balance Sheet'!#REF!</definedName>
    <definedName name="reh">#REF!</definedName>
    <definedName name="rehy">[50]Sheet1!$A$2:$A$361</definedName>
    <definedName name="Remarks">[26]Sales!$AL$3:$AL$1015</definedName>
    <definedName name="RemovingOfAshRate">#REF!</definedName>
    <definedName name="RENT">#REF!</definedName>
    <definedName name="RentElecAlloc">#REF!</definedName>
    <definedName name="Repairs_Maintenance">#REF!</definedName>
    <definedName name="Rept_date">[26]Sales!$AE$4:$AE$1015</definedName>
    <definedName name="Rept_no">[52]lily!#REF!</definedName>
    <definedName name="RESERVE">#REF!</definedName>
    <definedName name="RESPONSIBILITYAPPLICATIONID1">[38]CRITERIA1!$B$7</definedName>
    <definedName name="RESPONSIBILITYID1">[38]CRITERIA1!$B$8</definedName>
    <definedName name="RESPONSIBILITYNAME1">[38]CRITERIA1!$B$6</definedName>
    <definedName name="Results">#REF!</definedName>
    <definedName name="Retention">#REF!</definedName>
    <definedName name="ReturnPlainBWHAL">[97]BWH!$D$45</definedName>
    <definedName name="RETURNS_x_CAUSE">#REF!</definedName>
    <definedName name="ReturnSpicedBWHAL">[97]BWH!$D$81</definedName>
    <definedName name="REVENUE">#REF!</definedName>
    <definedName name="REVLOC">#REF!</definedName>
    <definedName name="rgeregrege">#REF!</definedName>
    <definedName name="rgregreg" hidden="1">{#N/A,#N/A,FALSE,"Consolidated"}</definedName>
    <definedName name="rhre">#REF!</definedName>
    <definedName name="rhreh">#REF!</definedName>
    <definedName name="rhrh">#REF!</definedName>
    <definedName name="rhrhp">#REF!</definedName>
    <definedName name="RICE_HUSK_CONSUMED__QTY.">#REF!</definedName>
    <definedName name="RICE_HUSK_CONSUMED__VALUE">#REF!</definedName>
    <definedName name="RiceHuskFeedingStackingRate">#REF!</definedName>
    <definedName name="rin">#REF!</definedName>
    <definedName name="ring">#REF!</definedName>
    <definedName name="RITA1">#REF!</definedName>
    <definedName name="riya">#REF!</definedName>
    <definedName name="RJASSET">#REF!</definedName>
    <definedName name="RKLD">#REF!</definedName>
    <definedName name="RLKP">#REF!</definedName>
    <definedName name="rm">#REF!</definedName>
    <definedName name="rmb">#REF!</definedName>
    <definedName name="rmcAccount">2300</definedName>
    <definedName name="RMCOptions">"*000000000000000"</definedName>
    <definedName name="rmn">#REF!</definedName>
    <definedName name="RMPUR">#REF!</definedName>
    <definedName name="rou">#REF!</definedName>
    <definedName name="ROWSTOUPLOAD1">[38]CRITERIA1!$B$20</definedName>
    <definedName name="royalties">#REF!</definedName>
    <definedName name="rp">#REF!</definedName>
    <definedName name="RR">#REF!</definedName>
    <definedName name="RRemarks">#REF!</definedName>
    <definedName name="RRept_date">[218]Receipt!$AB$4:$AB$10000</definedName>
    <definedName name="RRept_no">[218]Receipt!$AC$4:$AC$10000</definedName>
    <definedName name="rrrr">#REF!</definedName>
    <definedName name="RSD">[26]Sales!$Q$4:$Q$1004</definedName>
    <definedName name="RSEYH">[68]Sheet1!$F$10:$F$200</definedName>
    <definedName name="rt">'[39]Balance Sheet'!#REF!</definedName>
    <definedName name="rt_10">#REF!</definedName>
    <definedName name="rt_18">#REF!</definedName>
    <definedName name="rt_3">'[40]Balance Sheet'!#REF!</definedName>
    <definedName name="rt_4">'[40]Balance Sheet'!#REF!</definedName>
    <definedName name="RTDGHY">[68]Sheet1!$A$9:$B$9</definedName>
    <definedName name="RTDS_Premium">#REF!</definedName>
    <definedName name="rtfyfgh">[48]Sheet1!$E$2:$E$252</definedName>
    <definedName name="RTH">[16]DUMP!$A$10:$B$197</definedName>
    <definedName name="RTSRTU">[68]Sheet1!$A$10:$I$200</definedName>
    <definedName name="rtt">'[221]Balance Sheet'!$A$1:$I$50</definedName>
    <definedName name="rtt_10">#REF!</definedName>
    <definedName name="rtt_18">NA()</definedName>
    <definedName name="rtt_3">'[222]Balance Sheet'!$A$1:$I$50</definedName>
    <definedName name="rub">#REF!</definedName>
    <definedName name="ryr" hidden="1">{#N/A,#N/A,FALSE,"Vehicles"}</definedName>
    <definedName name="s">'[105]Balance Sheet'!#REF!</definedName>
    <definedName name="S.Duty">[26]Sales!$S$4:$S$1004</definedName>
    <definedName name="S.no.">[26]Sales!$A$3:$A$1004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BTotDays15Sep">'[114]JS-14APR-16JUL'!#REF!</definedName>
    <definedName name="sac">[182]sales7172!$A$13:$D$1323</definedName>
    <definedName name="sadfaqdqw3">#REF!</definedName>
    <definedName name="sadfqwaD">#REF!</definedName>
    <definedName name="SADQASDQW">#REF!</definedName>
    <definedName name="SAFETY">#REF!</definedName>
    <definedName name="safsaf">#REF!</definedName>
    <definedName name="SAL">#REF!</definedName>
    <definedName name="SALAR">#REF!</definedName>
    <definedName name="Salary">#REF!</definedName>
    <definedName name="SalaryAB">#REF!</definedName>
    <definedName name="SalaryAdm_Workers">#REF!</definedName>
    <definedName name="SalaryAdmBombay">#REF!</definedName>
    <definedName name="SalaryAdmDelhi">#REF!</definedName>
    <definedName name="SalaryAdmDelhi_Civil">#REF!</definedName>
    <definedName name="SalaryAdmRampur">#REF!</definedName>
    <definedName name="SalaryBU">#REF!</definedName>
    <definedName name="SalaryBWH">#REF!</definedName>
    <definedName name="SalaryCO">#REF!</definedName>
    <definedName name="SalaryConfdRampur">#REF!</definedName>
    <definedName name="SalaryDC">#REF!</definedName>
    <definedName name="SalaryEngg">#REF!</definedName>
    <definedName name="salaryfor05657">#REF!</definedName>
    <definedName name="SalaryR_D">#REF!</definedName>
    <definedName name="SalarySales">#REF!</definedName>
    <definedName name="SalarySNR.BGP">#REF!</definedName>
    <definedName name="SalarySNR.CIVIL">#REF!</definedName>
    <definedName name="SalarySNR.DEFENCE">#REF!</definedName>
    <definedName name="SalarySNR.R_D">#REF!</definedName>
    <definedName name="SalarySr.Distillation">#REF!</definedName>
    <definedName name="SalaryStaffBGP">#REF!</definedName>
    <definedName name="SalaryStaffCL">#REF!</definedName>
    <definedName name="SalaryStaffCogeneration">#REF!</definedName>
    <definedName name="SalaryStaffR_D">#REF!</definedName>
    <definedName name="SalaryWorkersBOILER">#REF!</definedName>
    <definedName name="SalaryWorkersCivil">#REF!</definedName>
    <definedName name="SalaryWorkersCogeneration">#REF!</definedName>
    <definedName name="SalaryWorkersDefence">#REF!</definedName>
    <definedName name="SalaryWorkersDistillation">#REF!</definedName>
    <definedName name="SalaryWorks">#REF!</definedName>
    <definedName name="SALE">#REF!</definedName>
    <definedName name="SALES">[118]sA!$A$2:$D$2006</definedName>
    <definedName name="Sales_PM_1">#REF!</definedName>
    <definedName name="sales_pm2">#REF!</definedName>
    <definedName name="SALES_RATE_CRCSD">#REF!</definedName>
    <definedName name="Sales1">#REF!</definedName>
    <definedName name="Sales1_10">NA()</definedName>
    <definedName name="Sales1_11">#REF!</definedName>
    <definedName name="Sales1_13">#REF!</definedName>
    <definedName name="Sales1_14">#REF!</definedName>
    <definedName name="Sales1_15">NA()</definedName>
    <definedName name="Sales1_43">#REF!</definedName>
    <definedName name="Sales1_6">NA()</definedName>
    <definedName name="Sales2">#REF!</definedName>
    <definedName name="Sales2_10">NA()</definedName>
    <definedName name="Sales2_11">#REF!</definedName>
    <definedName name="Sales2_13">#REF!</definedName>
    <definedName name="Sales2_14">#REF!</definedName>
    <definedName name="Sales2_15">NA()</definedName>
    <definedName name="Sales2_43">#REF!</definedName>
    <definedName name="Sales2_6">NA()</definedName>
    <definedName name="SalesAdj">'[117]BS Sch'!#REF!</definedName>
    <definedName name="SalesCivilDelhi">#REF!</definedName>
    <definedName name="SalesCJSAL">#REF!</definedName>
    <definedName name="SalesCjsBL">#REF!</definedName>
    <definedName name="SalesDSAL">#REF!</definedName>
    <definedName name="SalesDSBL">#REF!</definedName>
    <definedName name="SalesENAAL">#REF!</definedName>
    <definedName name="SalesENABL">#REF!</definedName>
    <definedName name="SalesPlainPCH100BA">[97]BWH!#REF!</definedName>
    <definedName name="SalesPlainPCH100BB">[97]BWH!#REF!</definedName>
    <definedName name="SalesPlainPCH100BC">[97]BWH!#REF!</definedName>
    <definedName name="SalesPlainPCH100BD">[97]BWH!#REF!</definedName>
    <definedName name="SalesPlainPCH100BE">[97]BWH!#REF!</definedName>
    <definedName name="SalesPlainPCH100BF">[97]BWH!#REF!</definedName>
    <definedName name="SalesPlainPCH100BH">[97]BWH!#REF!</definedName>
    <definedName name="SalesPlainPCH100BI">[97]BWH!#REF!</definedName>
    <definedName name="SalesPlainPCH100BK">[97]BWH!#REF!</definedName>
    <definedName name="SalesPlainPCH100BL">[97]BWH!#REF!</definedName>
    <definedName name="SalesPlainPCH100BM">[97]BWH!#REF!</definedName>
    <definedName name="SalesPlainPCH100BR">[97]BWH!#REF!</definedName>
    <definedName name="SalesPlainPCH100BT">[97]BWH!#REF!</definedName>
    <definedName name="SalesPlainPCH200">[97]VISIPAK!#REF!</definedName>
    <definedName name="SalesPlainPCH200BA">[97]VISIPAK!#REF!</definedName>
    <definedName name="SalesPlainPCH200BB">[97]VISIPAK!#REF!</definedName>
    <definedName name="SalesPlainPCH200BC">[97]VISIPAK!#REF!</definedName>
    <definedName name="SalesPlainPCH200BD">[97]VISIPAK!#REF!</definedName>
    <definedName name="SalesPlainPCH200BE">[97]VISIPAK!#REF!</definedName>
    <definedName name="SalesPlainPCH200BF">[97]VISIPAK!#REF!</definedName>
    <definedName name="SalesPlainPCH200BH">[97]VISIPAK!#REF!</definedName>
    <definedName name="SalesPlainPCH200BI">[97]VISIPAK!#REF!</definedName>
    <definedName name="SalesPlainPCH200BL">[97]VISIPAK!#REF!</definedName>
    <definedName name="SalesPlainPCH200BM">[97]VISIPAK!#REF!</definedName>
    <definedName name="SalesPlainPCH200BT">[97]VISIPAK!#REF!</definedName>
    <definedName name="SalesPlainQtsBA">[97]BWH!#REF!</definedName>
    <definedName name="SalesPlainQtsBB">[97]BWH!#REF!</definedName>
    <definedName name="SalesPlainQtsBC">[97]BWH!#REF!</definedName>
    <definedName name="SalesPlainQtsBD">[97]BWH!#REF!</definedName>
    <definedName name="SalesPlainQtsBE">[97]BWH!#REF!</definedName>
    <definedName name="SalesPlainQtsBF">[97]BWH!#REF!</definedName>
    <definedName name="SalesPlainQtsBH">[97]BWH!#REF!</definedName>
    <definedName name="SalesPlainQtsBI">[97]BWH!#REF!</definedName>
    <definedName name="SalesPlainQtsBL">[97]BWH!#REF!</definedName>
    <definedName name="SalesPlainQtsBM">[97]BWH!#REF!</definedName>
    <definedName name="SalesPlainQtsBR">[97]VISIPAK!#REF!</definedName>
    <definedName name="SalesPlainQtsBT">[97]BWH!#REF!</definedName>
    <definedName name="SalesPlainQtsBV">[97]BWH!#REF!</definedName>
    <definedName name="SalesPriceFuselOil">#REF!</definedName>
    <definedName name="SalesRateCRBSF">#REF!</definedName>
    <definedName name="SalesRateFuselOil">#REF!</definedName>
    <definedName name="SalesRateWRBSF">#REF!</definedName>
    <definedName name="SalesRateWRCSD">#REF!</definedName>
    <definedName name="SalesRateWRDef">#REF!</definedName>
    <definedName name="SalesRSAL">#REF!</definedName>
    <definedName name="SalesRSBL">#REF!</definedName>
    <definedName name="SalesRSBLTotal">#REF!</definedName>
    <definedName name="SalesSpicedPCH100BA">[97]BWH!#REF!</definedName>
    <definedName name="SalesSpicedPCH100BB">[97]BWH!#REF!</definedName>
    <definedName name="SalesSpicedPCH100BC">[97]BWH!#REF!</definedName>
    <definedName name="SalesSpicedPCH100BD">[97]BWH!#REF!</definedName>
    <definedName name="SalesSpicedPCH100BE">[97]BWH!#REF!</definedName>
    <definedName name="SalesSpicedPCH100BF">[97]BWH!#REF!</definedName>
    <definedName name="SalesSpicedPCH100BH">[97]BWH!#REF!</definedName>
    <definedName name="SalesSpicedPCH100BI">[97]BWH!#REF!</definedName>
    <definedName name="SalesSpicedPCH100BK">[97]BWH!#REF!</definedName>
    <definedName name="SalesSpicedPCH100BL">[97]BWH!#REF!</definedName>
    <definedName name="SalesSpicedPCH100BM">[97]BWH!#REF!</definedName>
    <definedName name="SalesSpicedPCH100BR">[97]VISIPAK!#REF!</definedName>
    <definedName name="SalesSpicedPCH100BT">[97]BWH!#REF!</definedName>
    <definedName name="SalesSpicedPCH100BV">[97]BWH!#REF!</definedName>
    <definedName name="SalesSpicedPCH200BC">[97]VISIPAK!#REF!</definedName>
    <definedName name="SalesSpicedPCH200BF">[97]VISIPAK!#REF!</definedName>
    <definedName name="SalesSpicedPCH200BH">[97]VISIPAK!#REF!</definedName>
    <definedName name="SalesSpicedPCH200BI">[97]VISIPAK!#REF!</definedName>
    <definedName name="SalesSpicedPCH200BL">[97]VISIPAK!#REF!</definedName>
    <definedName name="SalesSpicedPCH200BT">[97]VISIPAK!#REF!</definedName>
    <definedName name="SalesSpicedPintsBR">[97]VISIPAK!#REF!</definedName>
    <definedName name="SalesSpicedQtsBA">[97]BWH!#REF!</definedName>
    <definedName name="SalesSpicedQtsBB">[97]BWH!#REF!</definedName>
    <definedName name="SalesSpicedQtsBC">[97]BWH!#REF!</definedName>
    <definedName name="SalesSpicedQtsBD">[97]BWH!#REF!</definedName>
    <definedName name="SalesSpicedQtsBE">[97]VISIPAK!#REF!</definedName>
    <definedName name="SalesSpicedQtsBF">[97]BWH!#REF!</definedName>
    <definedName name="SalesSpicedQtsBH">[97]BWH!#REF!</definedName>
    <definedName name="SalesSpicedQtsBI">[97]BWH!#REF!</definedName>
    <definedName name="SalesSpicedQtsBL">[97]BWH!#REF!</definedName>
    <definedName name="SalesSpicedQtsBT">[97]BWH!#REF!</definedName>
    <definedName name="SalesSpicedQtsBV">[97]BWH!#REF!</definedName>
    <definedName name="SALTAL100006">#REF!</definedName>
    <definedName name="SALTLA100006">#REF!</definedName>
    <definedName name="SALTLA100600">#REF!</definedName>
    <definedName name="Sangita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antos">#REF!</definedName>
    <definedName name="sap">#REF!</definedName>
    <definedName name="SAPBEXdnldView" hidden="1">"8C17A8X0RGALH7BJMN1SRKN0I"</definedName>
    <definedName name="SAPBEXhrIndnt" hidden="1">"Wide"</definedName>
    <definedName name="SAPBEXsysID" hidden="1">"BWP"</definedName>
    <definedName name="SAPsysID" hidden="1">"708C5W7SBKP804JT78WJ0JNKI"</definedName>
    <definedName name="SAPwbID" hidden="1">"ARS"</definedName>
    <definedName name="saroj" hidden="1">{#N/A,#N/A,FALSE,"Vehicles"}</definedName>
    <definedName name="sas">[166]OZ000105IRS!#REF!</definedName>
    <definedName name="sasa">#REF!</definedName>
    <definedName name="Sawai_Pulp_export">#REF!</definedName>
    <definedName name="SAZFV">[67]Sheet1!$A$3:$A$197</definedName>
    <definedName name="scc">[223]PO.Detail!$A:$IV</definedName>
    <definedName name="SCDLE">#REF!</definedName>
    <definedName name="scdzdcsdc" hidden="1">{#N/A,#N/A,FALSE,"Consolidated (2)"}</definedName>
    <definedName name="sch" hidden="1">{#N/A,#N/A,FALSE,"Consolidated"}</definedName>
    <definedName name="SCH_1">#REF!</definedName>
    <definedName name="SCH_10_11">#REF!</definedName>
    <definedName name="SCH_12_13">#REF!</definedName>
    <definedName name="SCH_15">#REF!</definedName>
    <definedName name="SCH_2">#REF!</definedName>
    <definedName name="SCH_3">#REF!</definedName>
    <definedName name="SCH_5_6">#REF!</definedName>
    <definedName name="SCH_7_8">#REF!</definedName>
    <definedName name="SCH_9">#REF!</definedName>
    <definedName name="Sch_A_Cash_Bank">'[105]Balance Sheet'!#REF!</definedName>
    <definedName name="Sch_A_Cash_Bank_1">NA()</definedName>
    <definedName name="Sch_A_Cash_Bank_10">NA()</definedName>
    <definedName name="Sch_A_Cash_Bank_11">NA()</definedName>
    <definedName name="Sch_A_Cash_Bank_12">NA()</definedName>
    <definedName name="Sch_A_Cash_Bank_13">NA()</definedName>
    <definedName name="Sch_A_Cash_Bank_14">NA()</definedName>
    <definedName name="Sch_A_Cash_Bank_15">NA()</definedName>
    <definedName name="Sch_A_Cash_Bank_16">NA()</definedName>
    <definedName name="Sch_A_Cash_Bank_17">NA()</definedName>
    <definedName name="Sch_A_Cash_Bank_18">#REF!</definedName>
    <definedName name="Sch_A_Cash_Bank_19">NA()</definedName>
    <definedName name="Sch_A_Cash_Bank_20">NA()</definedName>
    <definedName name="Sch_A_Cash_Bank_25">#REF!</definedName>
    <definedName name="Sch_A_Cash_Bank_3">'[142]Income Tax_1 '!#REF!</definedName>
    <definedName name="Sch_A_Cash_Bank_38">'[143]Balance Sheet'!#REF!</definedName>
    <definedName name="Sch_A_Cash_Bank_4">NA()</definedName>
    <definedName name="Sch_A_Cash_Bank_40">'[143]Balance Sheet'!#REF!</definedName>
    <definedName name="Sch_A_Cash_Bank_42">#REF!</definedName>
    <definedName name="Sch_A_Cash_Bank_43">'[61]Balance Sheet'!#REF!</definedName>
    <definedName name="Sch_A_Cash_Bank_44">'[145]Balance Sheet'!#REF!</definedName>
    <definedName name="Sch_A_Cash_Bank_45">'[146]Balance Sheet'!#REF!</definedName>
    <definedName name="Sch_A_Cash_Bank_46">'[146]Balance Sheet'!#REF!</definedName>
    <definedName name="Sch_A_Cash_Bank_47">'[146]Balance Sheet'!#REF!</definedName>
    <definedName name="Sch_A_Cash_Bank_6">NA()</definedName>
    <definedName name="Sch_A_Cash_Bank_7">NA()</definedName>
    <definedName name="Sch_A_Cash_Bank_8">NA()</definedName>
    <definedName name="Sch_A_Cash_Bank_9">'[147]Calculation Of Income '!#REF!</definedName>
    <definedName name="Sch_Adv_Receivable">#REF!</definedName>
    <definedName name="Sch_Adv_Receivable_10">NA()</definedName>
    <definedName name="Sch_Adv_Receivable_11">NA()</definedName>
    <definedName name="Sch_Adv_Receivable_12">NA()</definedName>
    <definedName name="Sch_Adv_Receivable_13">NA()</definedName>
    <definedName name="Sch_Adv_Receivable_14">NA()</definedName>
    <definedName name="Sch_Adv_Receivable_15">NA()</definedName>
    <definedName name="Sch_Adv_Receivable_16">NA()</definedName>
    <definedName name="Sch_Adv_Receivable_17">NA()</definedName>
    <definedName name="Sch_Adv_Receivable_18">NA()</definedName>
    <definedName name="Sch_Adv_Receivable_25">#REF!</definedName>
    <definedName name="Sch_Adv_Receivable_4">NA()</definedName>
    <definedName name="Sch_Adv_Receivable_42">#REF!</definedName>
    <definedName name="Sch_Adv_Receivable_43">#REF!</definedName>
    <definedName name="Sch_Adv_Receivable_44">#REF!</definedName>
    <definedName name="Sch_Adv_Receivable_45">#REF!</definedName>
    <definedName name="Sch_Adv_Receivable_46">#REF!</definedName>
    <definedName name="Sch_Adv_Receivable_47">#REF!</definedName>
    <definedName name="Sch_Adv_Receivable_6">NA()</definedName>
    <definedName name="Sch_Adv_Receivable_7">NA()</definedName>
    <definedName name="Sch_Adv_Receivable_8">NA()</definedName>
    <definedName name="Sch_B_Receivable">'[105]Balance Sheet'!#REF!</definedName>
    <definedName name="Sch_B_Receivable_1">NA()</definedName>
    <definedName name="Sch_B_Receivable_10">NA()</definedName>
    <definedName name="Sch_B_Receivable_11">NA()</definedName>
    <definedName name="Sch_B_Receivable_12">NA()</definedName>
    <definedName name="Sch_B_Receivable_13">NA()</definedName>
    <definedName name="Sch_B_Receivable_14">NA()</definedName>
    <definedName name="Sch_B_Receivable_15">NA()</definedName>
    <definedName name="Sch_B_Receivable_16">NA()</definedName>
    <definedName name="Sch_B_Receivable_17">NA()</definedName>
    <definedName name="Sch_B_Receivable_18">#REF!</definedName>
    <definedName name="Sch_B_Receivable_19">NA()</definedName>
    <definedName name="Sch_B_Receivable_25">NA()</definedName>
    <definedName name="Sch_B_Receivable_3">'[142]Income Tax_1 '!#REF!</definedName>
    <definedName name="Sch_B_Receivable_38">'[143]Balance Sheet'!#REF!</definedName>
    <definedName name="Sch_B_Receivable_4">NA()</definedName>
    <definedName name="Sch_B_Receivable_40">'[143]Balance Sheet'!#REF!</definedName>
    <definedName name="Sch_B_Receivable_42">'[144]Balance Sheet'!#REF!</definedName>
    <definedName name="Sch_B_Receivable_43">'[61]Balance Sheet'!#REF!</definedName>
    <definedName name="Sch_B_Receivable_44">'[145]Balance Sheet'!#REF!</definedName>
    <definedName name="Sch_B_Receivable_45">'[146]Balance Sheet'!#REF!</definedName>
    <definedName name="Sch_B_Receivable_46">'[146]Balance Sheet'!#REF!</definedName>
    <definedName name="Sch_B_Receivable_47">'[146]Balance Sheet'!#REF!</definedName>
    <definedName name="Sch_B_Receivable_6">NA()</definedName>
    <definedName name="Sch_B_Receivable_7">NA()</definedName>
    <definedName name="Sch_B_Receivable_8">NA()</definedName>
    <definedName name="Sch_B_Receivable_9">'[147]Calculation Of Income '!#REF!</definedName>
    <definedName name="Sch_C_Closing_Stock">#REF!</definedName>
    <definedName name="Sch_C_Closing_Stock_10">NA()</definedName>
    <definedName name="Sch_C_Closing_Stock_11">NA()</definedName>
    <definedName name="Sch_C_Closing_Stock_12">NA()</definedName>
    <definedName name="Sch_C_Closing_Stock_13">NA()</definedName>
    <definedName name="Sch_C_Closing_Stock_14">NA()</definedName>
    <definedName name="Sch_C_Closing_Stock_15">NA()</definedName>
    <definedName name="Sch_C_Closing_Stock_16">NA()</definedName>
    <definedName name="Sch_C_Closing_Stock_17">NA()</definedName>
    <definedName name="Sch_C_Closing_Stock_18">NA()</definedName>
    <definedName name="Sch_C_Closing_Stock_25">#REF!</definedName>
    <definedName name="Sch_C_Closing_Stock_4">NA()</definedName>
    <definedName name="Sch_C_Closing_Stock_42">#REF!</definedName>
    <definedName name="Sch_C_Closing_Stock_43">#REF!</definedName>
    <definedName name="Sch_C_Closing_Stock_44">#REF!</definedName>
    <definedName name="Sch_C_Closing_Stock_45">#REF!</definedName>
    <definedName name="Sch_C_Closing_Stock_46">#REF!</definedName>
    <definedName name="Sch_C_Closing_Stock_47">#REF!</definedName>
    <definedName name="Sch_C_Closing_Stock_6">NA()</definedName>
    <definedName name="Sch_C_Closing_Stock_7">NA()</definedName>
    <definedName name="Sch_C_Closing_Stock_8">NA()</definedName>
    <definedName name="Sch_C_Stock">'[105]Balance Sheet'!#REF!</definedName>
    <definedName name="Sch_C_Stock_1">NA()</definedName>
    <definedName name="Sch_C_Stock_10">NA()</definedName>
    <definedName name="Sch_C_Stock_11">NA()</definedName>
    <definedName name="Sch_C_Stock_12">NA()</definedName>
    <definedName name="Sch_C_Stock_13">NA()</definedName>
    <definedName name="Sch_C_Stock_14">NA()</definedName>
    <definedName name="Sch_C_Stock_15">NA()</definedName>
    <definedName name="Sch_C_Stock_16">NA()</definedName>
    <definedName name="Sch_C_Stock_17">NA()</definedName>
    <definedName name="Sch_C_Stock_18">#REF!</definedName>
    <definedName name="Sch_C_Stock_19">NA()</definedName>
    <definedName name="Sch_C_Stock_25">NA()</definedName>
    <definedName name="Sch_C_Stock_3">'[142]Income Tax_1 '!#REF!</definedName>
    <definedName name="Sch_C_Stock_38">'[143]Balance Sheet'!#REF!</definedName>
    <definedName name="Sch_C_Stock_4">NA()</definedName>
    <definedName name="Sch_C_Stock_40">'[143]Balance Sheet'!#REF!</definedName>
    <definedName name="Sch_C_Stock_42">'[144]Balance Sheet'!#REF!</definedName>
    <definedName name="Sch_C_Stock_43">'[61]Balance Sheet'!#REF!</definedName>
    <definedName name="Sch_C_Stock_44">'[145]Balance Sheet'!#REF!</definedName>
    <definedName name="Sch_C_Stock_45">'[146]Balance Sheet'!#REF!</definedName>
    <definedName name="Sch_C_Stock_46">'[146]Balance Sheet'!#REF!</definedName>
    <definedName name="Sch_C_Stock_47">'[146]Balance Sheet'!#REF!</definedName>
    <definedName name="Sch_C_Stock_6">NA()</definedName>
    <definedName name="Sch_C_Stock_7">NA()</definedName>
    <definedName name="Sch_C_Stock_8">NA()</definedName>
    <definedName name="Sch_C_Stock_9">'[147]Calculation Of Income '!#REF!</definedName>
    <definedName name="Sch_D_Depreciation">#REF!</definedName>
    <definedName name="Sch_D_Depreciation_10">NA()</definedName>
    <definedName name="Sch_D_Depreciation_11">NA()</definedName>
    <definedName name="Sch_D_Depreciation_12">NA()</definedName>
    <definedName name="Sch_D_Depreciation_13">NA()</definedName>
    <definedName name="Sch_D_Depreciation_14">NA()</definedName>
    <definedName name="Sch_D_Depreciation_15">NA()</definedName>
    <definedName name="Sch_D_Depreciation_16">NA()</definedName>
    <definedName name="Sch_D_Depreciation_17">NA()</definedName>
    <definedName name="Sch_D_Depreciation_18">NA()</definedName>
    <definedName name="Sch_D_Depreciation_25">#REF!</definedName>
    <definedName name="Sch_D_Depreciation_4">NA()</definedName>
    <definedName name="Sch_D_Depreciation_42">#REF!</definedName>
    <definedName name="Sch_D_Depreciation_43">#REF!</definedName>
    <definedName name="Sch_D_Depreciation_44">#REF!</definedName>
    <definedName name="Sch_D_Depreciation_45">#REF!</definedName>
    <definedName name="Sch_D_Depreciation_46">#REF!</definedName>
    <definedName name="Sch_D_Depreciation_47">#REF!</definedName>
    <definedName name="Sch_D_Depreciation_6">NA()</definedName>
    <definedName name="Sch_D_Depreciation_7">NA()</definedName>
    <definedName name="Sch_D_Depreciation_8">NA()</definedName>
    <definedName name="Sch_J_Direct_Expenses">'[105]Balance Sheet'!#REF!</definedName>
    <definedName name="Sch_J_Direct_Expenses_1">NA()</definedName>
    <definedName name="Sch_J_Direct_Expenses_10">NA()</definedName>
    <definedName name="Sch_J_Direct_Expenses_11">NA()</definedName>
    <definedName name="Sch_J_Direct_Expenses_12">NA()</definedName>
    <definedName name="Sch_J_Direct_Expenses_13">NA()</definedName>
    <definedName name="Sch_J_Direct_Expenses_14">NA()</definedName>
    <definedName name="Sch_J_Direct_Expenses_15">NA()</definedName>
    <definedName name="Sch_J_Direct_Expenses_16">NA()</definedName>
    <definedName name="Sch_J_Direct_Expenses_17">NA()</definedName>
    <definedName name="Sch_J_Direct_Expenses_18">#REF!</definedName>
    <definedName name="Sch_J_Direct_Expenses_19">NA()</definedName>
    <definedName name="Sch_J_Direct_Expenses_25">NA()</definedName>
    <definedName name="Sch_J_Direct_Expenses_3">'[142]Income Tax_1 '!#REF!</definedName>
    <definedName name="Sch_J_Direct_Expenses_38">'[143]Balance Sheet'!#REF!</definedName>
    <definedName name="Sch_J_Direct_Expenses_4">NA()</definedName>
    <definedName name="Sch_J_Direct_Expenses_40">'[143]Balance Sheet'!#REF!</definedName>
    <definedName name="Sch_J_Direct_Expenses_42">'[144]Balance Sheet'!#REF!</definedName>
    <definedName name="Sch_J_Direct_Expenses_43">'[61]Balance Sheet'!#REF!</definedName>
    <definedName name="Sch_J_Direct_Expenses_44">'[145]Balance Sheet'!#REF!</definedName>
    <definedName name="Sch_J_Direct_Expenses_45">'[146]Balance Sheet'!#REF!</definedName>
    <definedName name="Sch_J_Direct_Expenses_46">'[146]Balance Sheet'!#REF!</definedName>
    <definedName name="Sch_J_Direct_Expenses_47">'[146]Balance Sheet'!#REF!</definedName>
    <definedName name="Sch_J_Direct_Expenses_6">NA()</definedName>
    <definedName name="Sch_J_Direct_Expenses_7">NA()</definedName>
    <definedName name="Sch_J_Direct_Expenses_8">NA()</definedName>
    <definedName name="Sch_J_Direct_Expenses_9">'[147]Calculation Of Income '!#REF!</definedName>
    <definedName name="Sch_L_Office_Overhead">'[105]Balance Sheet'!#REF!</definedName>
    <definedName name="Sch_L_Office_Overhead_1">NA()</definedName>
    <definedName name="Sch_L_Office_Overhead_10">NA()</definedName>
    <definedName name="Sch_L_Office_Overhead_11">NA()</definedName>
    <definedName name="Sch_L_Office_Overhead_12">NA()</definedName>
    <definedName name="Sch_L_Office_Overhead_13">NA()</definedName>
    <definedName name="Sch_L_Office_Overhead_14">NA()</definedName>
    <definedName name="Sch_L_Office_Overhead_15">NA()</definedName>
    <definedName name="Sch_L_Office_Overhead_16">NA()</definedName>
    <definedName name="Sch_L_Office_Overhead_17">NA()</definedName>
    <definedName name="Sch_L_Office_Overhead_18">#REF!</definedName>
    <definedName name="Sch_L_Office_Overhead_19">NA()</definedName>
    <definedName name="Sch_L_Office_Overhead_25">NA()</definedName>
    <definedName name="Sch_L_Office_Overhead_3">'[142]Income Tax_1 '!#REF!</definedName>
    <definedName name="Sch_L_Office_Overhead_38">'[143]Balance Sheet'!#REF!</definedName>
    <definedName name="Sch_L_Office_Overhead_4">NA()</definedName>
    <definedName name="Sch_L_Office_Overhead_40">'[143]Balance Sheet'!#REF!</definedName>
    <definedName name="Sch_L_Office_Overhead_42">'[144]Balance Sheet'!#REF!</definedName>
    <definedName name="Sch_L_Office_Overhead_43">'[61]Balance Sheet'!#REF!</definedName>
    <definedName name="Sch_L_Office_Overhead_44">'[145]Balance Sheet'!#REF!</definedName>
    <definedName name="Sch_L_Office_Overhead_45">'[146]Balance Sheet'!#REF!</definedName>
    <definedName name="Sch_L_Office_Overhead_46">'[146]Balance Sheet'!#REF!</definedName>
    <definedName name="Sch_L_Office_Overhead_47">'[146]Balance Sheet'!#REF!</definedName>
    <definedName name="Sch_L_Office_Overhead_6">NA()</definedName>
    <definedName name="Sch_L_Office_Overhead_7">NA()</definedName>
    <definedName name="Sch_L_Office_Overhead_8">NA()</definedName>
    <definedName name="Sch_L_Office_Overhead_9">'[147]Calculation Of Income '!#REF!</definedName>
    <definedName name="Sch3_add">'[224]SCH-3'!$B$4:$I$20,'[224]SCH-3'!$J$36:$R$79</definedName>
    <definedName name="SCH6N">#REF!</definedName>
    <definedName name="sche1">#REF!</definedName>
    <definedName name="SCHE2">#REF!</definedName>
    <definedName name="SCHE3">#REF!</definedName>
    <definedName name="SCHE4">#REF!</definedName>
    <definedName name="SCHE5">#REF!</definedName>
    <definedName name="SCHE6">#REF!</definedName>
    <definedName name="Sched_4.1">'[225]Sch 2-28'!#REF!</definedName>
    <definedName name="Sched_4.17">'[226]NISch 2-11'!#REF!</definedName>
    <definedName name="Sched_Pay">#REF!</definedName>
    <definedName name="SCHEDA_1.3">#REF!</definedName>
    <definedName name="SCHEDULE">#REF!</definedName>
    <definedName name="SCHEDULE__3">#REF!</definedName>
    <definedName name="Schedule_1__Capital_Structure">#REF!</definedName>
    <definedName name="Schedule_10__Other_Assets">#REF!</definedName>
    <definedName name="Schedule_11__Miscellaneous__Deferred__Expenditure">#REF!</definedName>
    <definedName name="Schedule_12__Interest_Income">#REF!</definedName>
    <definedName name="Schedule_13__Commission___Discount_Income">#REF!</definedName>
    <definedName name="Schedule_14__Interest_Expenses">#REF!</definedName>
    <definedName name="Schedule_15__Personnel_Expenses">#REF!</definedName>
    <definedName name="Schedule_16__Office_Operating_Cost">#REF!</definedName>
    <definedName name="Schedule_17__Loan_Loss_Provision">#REF!</definedName>
    <definedName name="Schedule_18__Provision_for_Income_Tax">#REF!</definedName>
    <definedName name="Schedule_2__Reserve___Surplus">#REF!</definedName>
    <definedName name="Schedule_21">#REF!</definedName>
    <definedName name="Schedule_28_a">#REF!</definedName>
    <definedName name="Schedule_3__Deposits">#REF!</definedName>
    <definedName name="Schedule_32">#REF!</definedName>
    <definedName name="Schedule_4">#REF!</definedName>
    <definedName name="Schedule_4.5">'[226]NISch 2-11'!#REF!</definedName>
    <definedName name="Schedule_4__Other_Liabilities">#REF!</definedName>
    <definedName name="Schedule_5__Cash_at_Vault_and_Balance_with_NRB">#REF!</definedName>
    <definedName name="Schedule_6__Investment">#REF!</definedName>
    <definedName name="Schedule_7__Bills_Purchase">#REF!</definedName>
    <definedName name="Schedule_8__Loans___Advances">#REF!</definedName>
    <definedName name="Schedule_9__Fixed_Assets___Depreciation">#REF!</definedName>
    <definedName name="Schedule_H_I">'[227]Balance Sheet'!#REF!</definedName>
    <definedName name="Schedule_H_I_10">NA()</definedName>
    <definedName name="Schedule_H_I_11">NA()</definedName>
    <definedName name="Schedule_H_I_12">NA()</definedName>
    <definedName name="Schedule_H_I_13">NA()</definedName>
    <definedName name="Schedule_H_I_14">#REF!</definedName>
    <definedName name="Schedule_H_I_15">#REF!</definedName>
    <definedName name="Schedule_H_I_16">#REF!</definedName>
    <definedName name="Schedule_H_I_17">NA()</definedName>
    <definedName name="Schedule_H_I_18">#REF!</definedName>
    <definedName name="Schedule_H_I_4">'[228]Balance Sheet'!#REF!</definedName>
    <definedName name="Schedule_H_I_42">'[229]Balance Sheet'!#REF!</definedName>
    <definedName name="Schedule_H_I_43">'[230]Balance Sheet'!#REF!</definedName>
    <definedName name="Schedule_H_I_44">'[62]Balance Sheet'!#REF!</definedName>
    <definedName name="Schedule_H_I_45">'[230]Balance Sheet'!#REF!</definedName>
    <definedName name="Schedule_H_I_46">'[230]Balance Sheet'!#REF!</definedName>
    <definedName name="Schedule_H_I_47">'[230]Balance Sheet'!#REF!</definedName>
    <definedName name="Schedule_H_I_6">NA()</definedName>
    <definedName name="Schedule_H_I_8">NA()</definedName>
    <definedName name="Schedule_K">'[227]Balance Sheet'!#REF!</definedName>
    <definedName name="Schedule_K_10">NA()</definedName>
    <definedName name="Schedule_K_11">NA()</definedName>
    <definedName name="Schedule_K_12">NA()</definedName>
    <definedName name="Schedule_K_13">NA()</definedName>
    <definedName name="Schedule_K_14">#REF!</definedName>
    <definedName name="Schedule_K_15">#REF!</definedName>
    <definedName name="Schedule_K_16">#REF!</definedName>
    <definedName name="Schedule_K_17">NA()</definedName>
    <definedName name="Schedule_K_18">#REF!</definedName>
    <definedName name="Schedule_K_38">'[228]Balance Sheet'!#REF!</definedName>
    <definedName name="Schedule_K_4">'[228]Balance Sheet'!#REF!</definedName>
    <definedName name="Schedule_K_40">'[228]Balance Sheet'!#REF!</definedName>
    <definedName name="Schedule_K_42">'[229]Balance Sheet'!#REF!</definedName>
    <definedName name="Schedule_K_43">'[230]Balance Sheet'!#REF!</definedName>
    <definedName name="Schedule_K_44">'[62]Balance Sheet'!#REF!</definedName>
    <definedName name="Schedule_K_45">'[230]Balance Sheet'!#REF!</definedName>
    <definedName name="Schedule_K_46">'[230]Balance Sheet'!#REF!</definedName>
    <definedName name="Schedule_K_47">'[230]Balance Sheet'!#REF!</definedName>
    <definedName name="Schedule_K_6">NA()</definedName>
    <definedName name="Schedule_K_8">NA()</definedName>
    <definedName name="Schedule4.25_4.26">'[226]NISch 2-11'!#REF!</definedName>
    <definedName name="Schedule4.27_4.28">'[226]NISch 2-11'!#REF!</definedName>
    <definedName name="Scheduled_Extra_Payments">#REF!</definedName>
    <definedName name="Scheduled_Interest_Rate">#REF!</definedName>
    <definedName name="Scheduled_Monthly_Payment">#REF!</definedName>
    <definedName name="schedules1">#REF!</definedName>
    <definedName name="schedules2">#REF!</definedName>
    <definedName name="schedules3">#REF!</definedName>
    <definedName name="schedules4">#REF!</definedName>
    <definedName name="schedules6">#REF!</definedName>
    <definedName name="SCITEL">#REF!</definedName>
    <definedName name="SCITEL____BUDAPEST__UNGHERIA">#REF!</definedName>
    <definedName name="SCOE">[225]CashFlow!#REF!</definedName>
    <definedName name="SCORE_DESIGN">#REF!</definedName>
    <definedName name="SCRAP">#REF!</definedName>
    <definedName name="SCRAP_x_MACHINE">#REF!</definedName>
    <definedName name="SCRAP_x_PROCESS">#REF!</definedName>
    <definedName name="SCRAP_x_PRODUCT">#REF!</definedName>
    <definedName name="sd">#REF!</definedName>
    <definedName name="sd_10">#REF!</definedName>
    <definedName name="sd_18">#REF!</definedName>
    <definedName name="sd_4">#REF!</definedName>
    <definedName name="sda">'[231]BS 63'!$B$1:$J$83,'[231]BS 63'!#REF!,'[231]BS 63'!#REF!</definedName>
    <definedName name="sdfasfasf">'[232]Tax Computation'!#REF!</definedName>
    <definedName name="sdfg">[67]Sheet1!$C$3:$C$197</definedName>
    <definedName name="sdfgb">[72]DUMP!$H$2:$H$252</definedName>
    <definedName name="sdfhgbdfh">[48]Sheet1!$F$2:$F$252</definedName>
    <definedName name="sdfl">#REF!</definedName>
    <definedName name="sdfvsdv">#REF!</definedName>
    <definedName name="SDG">[42]DUMP!$A$12:$G$195</definedName>
    <definedName name="sdgds">#REF!</definedName>
    <definedName name="sdgdsg">#REF!</definedName>
    <definedName name="sdgdsgfsdg">#REF!</definedName>
    <definedName name="sdgggg">#REF!</definedName>
    <definedName name="sdggggggggg">#REF!</definedName>
    <definedName name="sdgs">#REF!</definedName>
    <definedName name="sdgV">[67]Sheet1!#REF!</definedName>
    <definedName name="sdvdcxxxxxxx">#REF!</definedName>
    <definedName name="sdvwsdfv">#REF!</definedName>
    <definedName name="sDZvgfs">[48]Sheet1!$M$2:$M$252</definedName>
    <definedName name="sec_4to7">#REF!</definedName>
    <definedName name="SEC_LOAN">#REF!</definedName>
    <definedName name="SECURITY_SERVICES_PAYMENT">#REF!</definedName>
    <definedName name="Segf">[48]Sheet1!$A$1:$F$1</definedName>
    <definedName name="self">#REF!</definedName>
    <definedName name="SelfConsofRSforENAAL">#REF!</definedName>
    <definedName name="SelfConsofRSforENAMSTAL">#REF!</definedName>
    <definedName name="sellingexp.">#REF!</definedName>
    <definedName name="sept">#REF!</definedName>
    <definedName name="september">#REF!</definedName>
    <definedName name="SETOFBOOKSID1">[38]CRITERIA1!$B$1</definedName>
    <definedName name="SETOFBOOKSNAME1">[38]CRITERIA1!$B$2</definedName>
    <definedName name="sfasgew">#REF!</definedName>
    <definedName name="sfdg">#REF!</definedName>
    <definedName name="sfdgdsg">#REF!</definedName>
    <definedName name="sfnhvks">#REF!</definedName>
    <definedName name="sfr">#REF!</definedName>
    <definedName name="sfsaf">#REF!</definedName>
    <definedName name="sgddddd">#REF!</definedName>
    <definedName name="sgf">#REF!</definedName>
    <definedName name="sgg">#REF!</definedName>
    <definedName name="sgsgsdfgdsfg" hidden="1">{"Total_December",#N/A,FALSE,"Summary"}</definedName>
    <definedName name="SH">#REF!</definedName>
    <definedName name="shanti1" hidden="1">{#N/A,#N/A,FALSE,"Consolidated"}</definedName>
    <definedName name="shanti2" hidden="1">{#N/A,#N/A,FALSE,"Consolidated"}</definedName>
    <definedName name="shanti3" hidden="1">{#N/A,#N/A,FALSE,"Consolidated"}</definedName>
    <definedName name="share">'[112]4.1'!$J$34</definedName>
    <definedName name="shares">#REF!</definedName>
    <definedName name="sheet">'[78]Balance Sheet'!$A$2:$I$334</definedName>
    <definedName name="sheet_10">NA()</definedName>
    <definedName name="sheet_11">NA()</definedName>
    <definedName name="sheet_12">NA()</definedName>
    <definedName name="sheet_13">NA()</definedName>
    <definedName name="sheet_14">NA()</definedName>
    <definedName name="sheet_15">NA()</definedName>
    <definedName name="sheet_16">NA()</definedName>
    <definedName name="sheet_17">NA()</definedName>
    <definedName name="sheet_18">NA()</definedName>
    <definedName name="sheet_19">NA()</definedName>
    <definedName name="sheet_20">NA()</definedName>
    <definedName name="sheet_25">NA()</definedName>
    <definedName name="sheet_3">'[79]Balance Sheet'!$A$2:$I$334</definedName>
    <definedName name="sheet_4">NA()</definedName>
    <definedName name="sheet_42">'[81]Balance Sheet'!$A$2:$I$334</definedName>
    <definedName name="sheet_43">'[79]Balance Sheet'!$A$2:$I$334</definedName>
    <definedName name="sheet_44">'[82]Balance Sheet'!$A$2:$I$334</definedName>
    <definedName name="sheet_45">'[78]Balance Sheet'!$A$2:$I$334</definedName>
    <definedName name="sheet_46">'[78]Balance Sheet'!$A$2:$I$334</definedName>
    <definedName name="sheet_47">'[78]Balance Sheet'!$A$2:$I$334</definedName>
    <definedName name="sheet_6">NA()</definedName>
    <definedName name="sheet_7">NA()</definedName>
    <definedName name="sheet_8">NA()</definedName>
    <definedName name="sheet_9">NA()</definedName>
    <definedName name="SHEMP">#REF!</definedName>
    <definedName name="shold">#REF!</definedName>
    <definedName name="shr">#REF!</definedName>
    <definedName name="shrvan59">#REF!</definedName>
    <definedName name="shrvan592">#REF!</definedName>
    <definedName name="SHT">#REF!</definedName>
    <definedName name="SI_Marine">#REF!</definedName>
    <definedName name="SIBPF">#REF!</definedName>
    <definedName name="Siddhartha_Insurance">#REF!</definedName>
    <definedName name="Siddhartha_insurance_Co._Ltd.">#REF!</definedName>
    <definedName name="silver_II">#REF!</definedName>
    <definedName name="SING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ha_Verma_Law_Concern">#REF!</definedName>
    <definedName name="SINHE">#REF!</definedName>
    <definedName name="SINHET">#REF!</definedName>
    <definedName name="SITE">'[73]RC basic only'!$C$2:$C$122</definedName>
    <definedName name="Size">#REF!</definedName>
    <definedName name="sjk">[95]Du2Du!$C$395:$G$418</definedName>
    <definedName name="SLDGONGV">#REF!</definedName>
    <definedName name="SLIP">#REF!</definedName>
    <definedName name="SLRY">#REF!</definedName>
    <definedName name="SLRYTDS">#REF!</definedName>
    <definedName name="snfjksahfiusadnfakjs">#REF!</definedName>
    <definedName name="Soap">#REF!</definedName>
    <definedName name="SOBNAME1">[233]CRITERIA1!$B$1</definedName>
    <definedName name="SOCKET_G.I._150MM__A">[97]VISIPAK!#REF!</definedName>
    <definedName name="SOCKET_M.S._40MM__AR">[97]VISIPAK!#REF!</definedName>
    <definedName name="SOCKET_M.S._80MM__AR">[97]VISIPAK!#REF!</definedName>
    <definedName name="SOEDIFF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'[234]RK JAN Mar 01'!#REF!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u">[235]Sales!#REF!</definedName>
    <definedName name="sour">[236]lily!#REF!</definedName>
    <definedName name="Source">[236]lily!#REF!</definedName>
    <definedName name="sp">#REF!</definedName>
    <definedName name="SPC">#REF!</definedName>
    <definedName name="SpecialPrice" hidden="1">#REF!</definedName>
    <definedName name="SPEED_x_COLOR">#REF!</definedName>
    <definedName name="SPEED_x_PRODUCT">#REF!</definedName>
    <definedName name="SpentWash_Utilised">#REF!</definedName>
    <definedName name="SpentWashGenerated">#REF!</definedName>
    <definedName name="spg">[95]Du2Du!$C$367:$G$390</definedName>
    <definedName name="SpiritCostPerCase8PMRQts">'[29]S.TALLY-IMFL'!$BE$36</definedName>
    <definedName name="SpiritCostPerCaseBCRQts">'[29]S.TALLY-IMFL'!$BU$36</definedName>
    <definedName name="SpiritCostPerCaseBERQts">'[29]S.TALLY-IMFL'!$BA$36</definedName>
    <definedName name="SpiritCostPerCaseBHGQts">'[29]S.TALLY-IMFL'!$AS$36</definedName>
    <definedName name="SpiritCostPerCaseCDWQts">'[29]S.TALLY-IMFL'!$Q$36</definedName>
    <definedName name="SpiritCostPerCaseCGWQts">'[29]S.TALLY-IMFL'!$U$36</definedName>
    <definedName name="SpiritCostPerCaseGFWQts">'[29]S.TALLY-IMFL'!$AC$36</definedName>
    <definedName name="SpiritCostPerCaseMMGQts">'[29]S.TALLY-IMFL'!$AW$36</definedName>
    <definedName name="SpiritCostPerCaseRGSQts">'[29]S.TALLY-IMFL'!$Y$36</definedName>
    <definedName name="SpiritCostPerCaseRN1RQts">'[29]S.TALLY-IMFL'!$AK$36</definedName>
    <definedName name="SpiritCostPerCaseRN1WQts">'[29]S.TALLY-IMFL'!$AG$36</definedName>
    <definedName name="SpiritCostPerCaseSAWQts">'[29]S.TALLY-IMFL'!$M$36</definedName>
    <definedName name="SpiritCostPerCaseWFWQts">'[29]S.TALLY-IMFL'!$BI$36</definedName>
    <definedName name="SpiritPerCaseOAWQts">'[29]S.TALLY-IMFL'!$BY$36</definedName>
    <definedName name="Splitbs">#REF!</definedName>
    <definedName name="SPT">#REF!</definedName>
    <definedName name="sre" hidden="1">{"Total_December",#N/A,FALSE,"Summary"}</definedName>
    <definedName name="srev">#REF!</definedName>
    <definedName name="srgsdg">#REF!</definedName>
    <definedName name="srth">[49]Sheet1!$B$2:$B$252</definedName>
    <definedName name="SRTJN">[16]DUMP!$C$9:$I$9</definedName>
    <definedName name="SRTUI">[16]DUMP!$A$10:$I$197</definedName>
    <definedName name="SRTUJ">[68]Sheet1!$C$9:$I$9</definedName>
    <definedName name="SRYHSRT">[68]Sheet1!$D$10:$D$200</definedName>
    <definedName name="ss">#REF!</definedName>
    <definedName name="SSC">'[172]BS Rec Control Sheet'!#REF!</definedName>
    <definedName name="sss">[32]PO.Detail!$A$6:$K$540</definedName>
    <definedName name="ssss">[237]PO.Detail!$A$6:$K$540</definedName>
    <definedName name="sssssss">'[90]Tax Computation'!#REF!</definedName>
    <definedName name="sssssssssss" hidden="1">{#N/A,#N/A,FALSE,"Consolidated (2)"}</definedName>
    <definedName name="SSSSSSSSSSSas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ssssssssssssss" hidden="1">[238]xxx!#REF!</definedName>
    <definedName name="ST">#REF!</definedName>
    <definedName name="sta">"Stationary"</definedName>
    <definedName name="STARTJOURNALIMPORT1">[38]CRITERIA1!$B$21</definedName>
    <definedName name="State">#REF!</definedName>
    <definedName name="Statement_Date">#REF!</definedName>
    <definedName name="status">#REF!</definedName>
    <definedName name="ste">[95]Du2Du!$C$339:$G$362</definedName>
    <definedName name="STEAM">#REF!</definedName>
    <definedName name="Steam_Consumption_in_Turbine">#REF!</definedName>
    <definedName name="Steam_Generation_Old_Boilers">#REF!</definedName>
    <definedName name="SteamConsum_Anhydrous">#REF!</definedName>
    <definedName name="SteamConsum_coop_II">#REF!</definedName>
    <definedName name="SteamConsum_ENA_I_25_KL">#REF!</definedName>
    <definedName name="SteamConsum_ENA_III_60_KL">#REF!</definedName>
    <definedName name="SteamConsum_Fermentation">#REF!</definedName>
    <definedName name="SteamConsum_MPWRS_80KL">#REF!</definedName>
    <definedName name="SteamConsum_others">#REF!</definedName>
    <definedName name="SteamConsum_WE_55KL">#REF!</definedName>
    <definedName name="SteamConsumedCjs">#REF!</definedName>
    <definedName name="SteamConsumedCS">#REF!</definedName>
    <definedName name="SteamConsumedENA">#REF!</definedName>
    <definedName name="SteamConsumedRS">#REF!</definedName>
    <definedName name="SteamConvFactorFromRiceHusk">#REF!</definedName>
    <definedName name="STEAMDUETODSUPERHEATING">#REF!</definedName>
    <definedName name="STEAMGENERATIONTBWBOILER">#REF!</definedName>
    <definedName name="SteamSSPPurchaseRate">#REF!</definedName>
    <definedName name="SteamTfrWM">#REF!</definedName>
    <definedName name="STEAMUSEDDEAREATOR">#REF!</definedName>
    <definedName name="STEAMVENTFROMDEAERATOR">#REF!</definedName>
    <definedName name="stg">[49]Sheet1!$K$2:$K$252</definedName>
    <definedName name="Stock">#REF!</definedName>
    <definedName name="Stock_Valuation">#REF!</definedName>
    <definedName name="StockTransferredEnaSection">#REF!</definedName>
    <definedName name="StorageIMFL_AL">#REF!</definedName>
    <definedName name="StrengthAB">#REF!</definedName>
    <definedName name="StrengthAdm_Workers">#REF!</definedName>
    <definedName name="StrengthAdmRampur">#REF!</definedName>
    <definedName name="StrengthBU">#REF!</definedName>
    <definedName name="StrengthBWH">#REF!</definedName>
    <definedName name="StrengthCL">#REF!</definedName>
    <definedName name="StrengthCO">#REF!</definedName>
    <definedName name="StrengthConfdRampur">#REF!</definedName>
    <definedName name="StrengthDC">#REF!</definedName>
    <definedName name="StrengthEngg">#REF!</definedName>
    <definedName name="StrengthR_D">#REF!</definedName>
    <definedName name="StrengthSales">#REF!</definedName>
    <definedName name="StrengthSNR.BGP">#REF!</definedName>
    <definedName name="StrengthSNR.CIVIL">#REF!</definedName>
    <definedName name="StrengthSNR.DEFENCE">#REF!</definedName>
    <definedName name="StrengthSNR.R_D">#REF!</definedName>
    <definedName name="StrengthSr.Distillation">#REF!</definedName>
    <definedName name="StrengthStaffCogeneration">#REF!</definedName>
    <definedName name="StrengthStaffR_D">#REF!</definedName>
    <definedName name="StrengthWorkersBOILER">#REF!</definedName>
    <definedName name="StrengthWorkersCivil">#REF!</definedName>
    <definedName name="StrengthWorkersCogeneration">#REF!</definedName>
    <definedName name="StrengthWorkersDefence">#REF!</definedName>
    <definedName name="StrengthWorkersDistillation">#REF!</definedName>
    <definedName name="StrengthWorks">#REF!</definedName>
    <definedName name="Sub_class">[26]Sales!$D$3:$D$1016</definedName>
    <definedName name="suba">#REF!</definedName>
    <definedName name="subb">#REF!</definedName>
    <definedName name="subc">#REF!</definedName>
    <definedName name="subcat">[239]Rates!$B$28:$B$47</definedName>
    <definedName name="sudhansu" hidden="1">{#N/A,#N/A,FALSE,"Consolidated"}</definedName>
    <definedName name="sudip">'[36]Balance Sheet'!#REF!</definedName>
    <definedName name="SUM">#REF!</definedName>
    <definedName name="Sum_Insured">[26]Sales!$H$3:$H$1004</definedName>
    <definedName name="summary">#REF!</definedName>
    <definedName name="Summary_per_person">#REF!</definedName>
    <definedName name="Summary_per_person_10">NA()</definedName>
    <definedName name="Summary_per_person_11">#REF!</definedName>
    <definedName name="Summary_per_person_13">#REF!</definedName>
    <definedName name="Summary_per_person_14">#REF!</definedName>
    <definedName name="Summary_per_person_15">NA()</definedName>
    <definedName name="Summary_per_person_43">#REF!</definedName>
    <definedName name="Summary_per_person_6">NA()</definedName>
    <definedName name="Summary_Total">#REF!</definedName>
    <definedName name="Summary_Total_10">NA()</definedName>
    <definedName name="Summary_Total_11">#REF!</definedName>
    <definedName name="Summary_Total_13">#REF!</definedName>
    <definedName name="Summary_Total_14">#REF!</definedName>
    <definedName name="Summary_Total_15">NA()</definedName>
    <definedName name="Summary_Total_43">#REF!</definedName>
    <definedName name="Summary_Total_6">NA()</definedName>
    <definedName name="SUN">#REF!</definedName>
    <definedName name="SUNIL_KHAN_MANOJ_K">[97]VISIPAK!#REF!</definedName>
    <definedName name="Supervision">#REF!</definedName>
    <definedName name="SupervisionChargesDef">#REF!</definedName>
    <definedName name="SupervisionChargesMol">#REF!</definedName>
    <definedName name="SUPP">[240]Sheet1!$A$3:$B$168</definedName>
    <definedName name="Supplier">#REF!</definedName>
    <definedName name="surya">#REF!</definedName>
    <definedName name="sw">'[241]Balance Sheet'!$A$389</definedName>
    <definedName name="swati" hidden="1">{#N/A,#N/A,FALSE,"Consolidated"}</definedName>
    <definedName name="Switch">#REF!</definedName>
    <definedName name="sxrtjh">[49]Sheet1!$M$2:$M$252</definedName>
    <definedName name="SYSTEM_CONSTRAINTS">#REF!</definedName>
    <definedName name="SZHJ">[16]DUMP!$H$10:$H$197</definedName>
    <definedName name="SZRTH">[16]DUMP!$I$10:$I$197</definedName>
    <definedName name="T">#REF!</definedName>
    <definedName name="T.P.">[26]Sales!#REF!</definedName>
    <definedName name="T_ASSET">#REF!</definedName>
    <definedName name="T_EQUTY">#REF!</definedName>
    <definedName name="t_qty.1119">[91]LC1119!$D$19</definedName>
    <definedName name="t_qty.9443">[91]LC9443!$D$33</definedName>
    <definedName name="T2B">'[242]YTD Exp 73.74'!$A$5:$D$44</definedName>
    <definedName name="t3b">'[242]YTD Exp 73.74'!$A$47:$D$88</definedName>
    <definedName name="tabb">'[243]BS_Ashwin 74'!$A$9:$D$160</definedName>
    <definedName name="Table">'[244]Bacardi Landed cost Apr''16-ytd'!$A$66:$C$68</definedName>
    <definedName name="Table1">#REF!</definedName>
    <definedName name="Table12">'[245]Bacardi Landed cost Apr''16-ytd'!$A$125:$C$129</definedName>
    <definedName name="table13">#REF!</definedName>
    <definedName name="table14">#REF!</definedName>
    <definedName name="table15">#REF!</definedName>
    <definedName name="table19">'[246]HH Partly All inc Sal 19 '!$A$5:$AG$66</definedName>
    <definedName name="Table2">'[247]ABD Landed Cost -March ''17'!$A$64:$C$68</definedName>
    <definedName name="table20">'[246]KHP Partly All inc sal 20'!$A$4:$AF$144</definedName>
    <definedName name="table21">'[246]Modi Partly All inc all 21'!$A$4:$AB$47</definedName>
    <definedName name="table25">#REF!</definedName>
    <definedName name="table26">#REF!</definedName>
    <definedName name="table27">#REF!</definedName>
    <definedName name="table3">'[248]SCH_BS_Jestha''74'!$A$4:$D$189</definedName>
    <definedName name="table4">'[248]SCH_BS_Jestha''74'!$F$4:$I$189</definedName>
    <definedName name="tabS">[249]BS_Shrawan74!$A$9:$D$107</definedName>
    <definedName name="TABX">'[250]PL_Asadh(Tabx)'!$A$9:$D$135</definedName>
    <definedName name="tax" hidden="1">{#N/A,#N/A,FALSE,"Vehicles"}</definedName>
    <definedName name="Tax_10">#REF!</definedName>
    <definedName name="Tax_3">'[251]Balance Sheet'!#REF!</definedName>
    <definedName name="Tax_4">'[251]Balance Sheet'!#REF!</definedName>
    <definedName name="Tax_Calculation">#REF!</definedName>
    <definedName name="tax_exp">'[252]Profit &amp; Loss'!$C$26</definedName>
    <definedName name="taxation" hidden="1">#REF!</definedName>
    <definedName name="taxation_new" hidden="1">#REF!</definedName>
    <definedName name="taxationtobedonepending" hidden="1">#REF!</definedName>
    <definedName name="taxcalculation">#REF!</definedName>
    <definedName name="Taxinfo">#REF!</definedName>
    <definedName name="TAXPAY">#REF!</definedName>
    <definedName name="taxs">#REF!</definedName>
    <definedName name="tazakacpmaio" hidden="1">#REF!</definedName>
    <definedName name="tb">#REF!</definedName>
    <definedName name="tbb" hidden="1">#REF!</definedName>
    <definedName name="tBL">#REF!</definedName>
    <definedName name="tbl_ProdInfo" hidden="1">#REF!</definedName>
    <definedName name="TCA">#REF!</definedName>
    <definedName name="tdcyuj">[49]Sheet1!$A$2:$M$252</definedName>
    <definedName name="TDS">#REF!</definedName>
    <definedName name="TDS_Premium">[26]Sales!$Y$4:$Y$1015</definedName>
    <definedName name="TDSCHAIT">#REF!</definedName>
    <definedName name="TDSD">#REF!</definedName>
    <definedName name="TDSSAL">#REF!</definedName>
    <definedName name="TDYUJ">[16]DUMP!$B$10:$B$197</definedName>
    <definedName name="TED">[253]Sheet5!$A$3:$C$174</definedName>
    <definedName name="TEE_G.I._50MM__ARJUN">[97]VISIPAK!#REF!</definedName>
    <definedName name="TEE_G.I._65MM__ARJUN">[97]VISIPAK!#REF!</definedName>
    <definedName name="TEE_G.I._80MM__ARJUN">[97]VISIPAK!#REF!</definedName>
    <definedName name="TEE_G.I._WITH_FLANGE">[97]VISIPAK!#REF!</definedName>
    <definedName name="TEE_REDUCER_5__5__2">[97]VISIPAK!#REF!</definedName>
    <definedName name="TEE_REDUCER_G.I._1.2">[97]VISIPAK!#REF!</definedName>
    <definedName name="TEE_REDUCER_G.I._1_1">[97]VISIPAK!#REF!</definedName>
    <definedName name="TEE_REDUCER_G.I._1_2">[97]VISIPAK!#REF!</definedName>
    <definedName name="TEE_REDUCER_G.I._3">[97]VISIPAK!#REF!</definedName>
    <definedName name="TEE_REDUCER_STEAM_2">[97]VISIPAK!#REF!</definedName>
    <definedName name="TEE_REDUCER_STEAM_2.">[97]VISIPAK!#REF!</definedName>
    <definedName name="TEE_REDUCER_STEAM_4">[97]VISIPAK!#REF!</definedName>
    <definedName name="Tele">#REF!</definedName>
    <definedName name="Telephone">#REF!</definedName>
    <definedName name="TEMPLATENUMBER1">[38]CRITERIA1!$B$32</definedName>
    <definedName name="TEMPLATESTYLE1">[38]CRITERIA1!$B$31</definedName>
    <definedName name="TEMPLATETYPE1">[38]CRITERIA1!$B$30</definedName>
    <definedName name="Term">#N/A</definedName>
    <definedName name="Terror">[26]Sales!#REF!</definedName>
    <definedName name="test">[254]Sheet1!$A$2:$T$352</definedName>
    <definedName name="TEST0">#REF!</definedName>
    <definedName name="TEST1">'[255]SAP Duty Reco'!#REF!</definedName>
    <definedName name="TEST10">'[256]Wadia-Prov Apl to July'!#REF!</definedName>
    <definedName name="TEST11">#REF!</definedName>
    <definedName name="TEST12">#REF!</definedName>
    <definedName name="TEST13">#REF!</definedName>
    <definedName name="TEST14">#REF!</definedName>
    <definedName name="TEST2">'[255]SAP Duty Reco'!#REF!</definedName>
    <definedName name="TEST3">'[255]SAP Duty Reco'!#REF!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" hidden="1">{"Income_Statement",#N/A,TRUE,"Consolidated";"Income_statement",#N/A,TRUE,"Consolidated"}</definedName>
    <definedName name="TextRefCopy10">#REF!</definedName>
    <definedName name="TextRefCopy100">#REF!</definedName>
    <definedName name="TextRefCopy13">#REF!</definedName>
    <definedName name="TextRefCopy4">#REF!</definedName>
    <definedName name="TextRefCopy6">#REF!</definedName>
    <definedName name="TextRefCopy8">#REF!</definedName>
    <definedName name="TextRefCopyRangeCount" hidden="1">13</definedName>
    <definedName name="TfrCJSFL3CivilAL">#REF!</definedName>
    <definedName name="TfrCJSFL3CivilBL">#REF!</definedName>
    <definedName name="TfrCJSFL3DefAL">#REF!</definedName>
    <definedName name="TfrCJSFL3DefBL">#REF!</definedName>
    <definedName name="TfrCJSuttranchalAL">#REF!</definedName>
    <definedName name="TfrCJSuttranchalBL">#REF!</definedName>
    <definedName name="TfrCLDEPOTSAL">#REF!</definedName>
    <definedName name="TfrCLDEPOTSALPLAIN">#REF!</definedName>
    <definedName name="TfrCLDEPOTSALSPICED">#REF!</definedName>
    <definedName name="TfrCLDEPOTSBLPLAIN">#REF!</definedName>
    <definedName name="TfrCLDEPOTSBLSPICED">#REF!</definedName>
    <definedName name="TfrCSBWHBaliaAL">#REF!</definedName>
    <definedName name="TfrCSBWHBaliaBL">#REF!</definedName>
    <definedName name="TfrCSBWHRampurAL">#REF!</definedName>
    <definedName name="TfrCSBWHRampurBL">#REF!</definedName>
    <definedName name="TfrCSBWHVaranasiAL">#REF!</definedName>
    <definedName name="TfrCSBWHVaranasiBL">#REF!</definedName>
    <definedName name="TfrCSForConversionAL">#REF!</definedName>
    <definedName name="TfrCSForConversionBL">#REF!</definedName>
    <definedName name="TfrCSPlainLiquorReduction">#REF!</definedName>
    <definedName name="TfrCSSpicedLiquorReduction">#REF!</definedName>
    <definedName name="TfrDSFL16AL">#REF!</definedName>
    <definedName name="TfrDSFL16BL">#REF!</definedName>
    <definedName name="TfrDSFL3DefAL">#REF!</definedName>
    <definedName name="TfrDSFL3DefBL">#REF!</definedName>
    <definedName name="TfrENAFL3CivilAL">#REF!</definedName>
    <definedName name="TfrENAFL3CivilBL">#REF!</definedName>
    <definedName name="TfrENAFL3DefAL">#REF!</definedName>
    <definedName name="TfrENAFL3DefBL">#REF!</definedName>
    <definedName name="TfrPlainALBA">[97]BWH!$D$31</definedName>
    <definedName name="TfrPlainALBB">[97]BWH!$D$37</definedName>
    <definedName name="TfrPlainALBC">[97]BWH!$D$43</definedName>
    <definedName name="TfrPlainALBD">[97]BWH!$D$36</definedName>
    <definedName name="TfrPlainALBE">[97]BWH!$D$33</definedName>
    <definedName name="TfrPlainALBF">[97]BWH!$D$34</definedName>
    <definedName name="TfrPlainALBH">[97]BWH!$D$38</definedName>
    <definedName name="TfrPlainALBI">[97]BWH!$D$40</definedName>
    <definedName name="TfrPlainALBK">[97]BWH!$D$35</definedName>
    <definedName name="TfrPlainALBL">[97]BWH!$D$42</definedName>
    <definedName name="TfrPlainALBM">[97]BWH!$D$32</definedName>
    <definedName name="TfrPlainALBR">[97]BWH!$D$30</definedName>
    <definedName name="TfrPlainALBT">[97]BWH!$D$39</definedName>
    <definedName name="TfrPlainALBV">[97]BWH!$D$41</definedName>
    <definedName name="TfrPlainBLBA">[97]BWH!$D$14</definedName>
    <definedName name="TfrPlainBLBB">[97]BWH!$D$20</definedName>
    <definedName name="TfrPlainBLBC">[97]BWH!$D$26</definedName>
    <definedName name="TfrPlainBLBD">[97]BWH!$D$19</definedName>
    <definedName name="TfrPlainBLBE">[97]BWH!$D$16</definedName>
    <definedName name="TfrPlainBLBF">[97]BWH!$D$17</definedName>
    <definedName name="TfrPlainBLBH">[97]BWH!$D$21</definedName>
    <definedName name="TfrPlainBLBI">[97]BWH!$D$23</definedName>
    <definedName name="TfrPlainBLBK">[97]BWH!$D$18</definedName>
    <definedName name="TfrPlainBLBL">[97]BWH!$D$25</definedName>
    <definedName name="TfrPlainBLBM">[97]BWH!$D$15</definedName>
    <definedName name="TfrPlainBLBR">[97]BWH!$D$13</definedName>
    <definedName name="TfrPlainBLBT">[97]BWH!$D$22</definedName>
    <definedName name="TfrPlainBLBV">[97]BWH!$D$24</definedName>
    <definedName name="TfrRSFL3CivilAL">#REF!</definedName>
    <definedName name="TfrRSFL3CivilBL">#REF!</definedName>
    <definedName name="TfrRSFL3DefAL">#REF!</definedName>
    <definedName name="TfrRSFL3DefBL">#REF!</definedName>
    <definedName name="TfrRSSTTAL">#REF!</definedName>
    <definedName name="TfrRSSTTBL">#REF!</definedName>
    <definedName name="TfrSpicedALBA">[97]BWH!$D$67</definedName>
    <definedName name="TfrSpicedALBB">[97]BWH!$D$73</definedName>
    <definedName name="TfrSpicedALBC">[97]BWH!$D$79</definedName>
    <definedName name="TfrSpicedALBD">[97]BWH!$D$72</definedName>
    <definedName name="TfrSpicedALBE">[97]BWH!$D$69</definedName>
    <definedName name="TfrSpicedALBF">[97]BWH!$D$70</definedName>
    <definedName name="TfrSpicedALBH">[97]BWH!$D$74</definedName>
    <definedName name="TfrSpicedALBI">[97]BWH!$D$76</definedName>
    <definedName name="TfrSpicedALBK">[97]BWH!$D$71</definedName>
    <definedName name="TfrSpicedALBL">[97]BWH!$D$78</definedName>
    <definedName name="TfrSpicedALBM">[97]BWH!$D$68</definedName>
    <definedName name="TfrSpicedALBR">[97]BWH!$D$66</definedName>
    <definedName name="TfrSpicedALBT">[97]BWH!$D$75</definedName>
    <definedName name="TfrSpicedALBV">[97]BWH!$D$77</definedName>
    <definedName name="TfrSpicedBLBA">[97]BWH!$D$50</definedName>
    <definedName name="TfrSpicedBLBB">[97]BWH!$D$56</definedName>
    <definedName name="TfrSpicedBLBC">[97]BWH!$D$62</definedName>
    <definedName name="TfrSpicedBLBD">[97]BWH!$D$55</definedName>
    <definedName name="TfrSpicedBLBE">[97]BWH!$D$52</definedName>
    <definedName name="TfrSpicedBLBF">[97]BWH!$D$53</definedName>
    <definedName name="TfrSpicedBLBH">[97]BWH!$D$57</definedName>
    <definedName name="TfrSpicedBLBI">[97]BWH!$D$59</definedName>
    <definedName name="TfrSpicedBLBK">[97]BWH!$D$54</definedName>
    <definedName name="TfrSpicedBLBL">[97]BWH!$D$61</definedName>
    <definedName name="TfrSpicedBLBM">[97]BWH!$D$51</definedName>
    <definedName name="TfrSpicedBLBR">[97]BWH!$D$49</definedName>
    <definedName name="TfrSpicedBLBT">[97]BWH!$D$58</definedName>
    <definedName name="TfrSpicedBLBV">[97]BWH!$D$60</definedName>
    <definedName name="tgn">[95]Du2Du!$C$451:$G$474</definedName>
    <definedName name="tgt">#REF!</definedName>
    <definedName name="Thousand">1000</definedName>
    <definedName name="TLT">#REF!</definedName>
    <definedName name="TLWP">#REF!</definedName>
    <definedName name="TNEF">'[257]Tax Computation'!#REF!</definedName>
    <definedName name="To">[26]Sales!$J$4:$J$1004</definedName>
    <definedName name="Todate_Service_Charges_From_Whyte___Mackay">'[100]EXP-1'!$D$16</definedName>
    <definedName name="TodateDutyDraw_BackonExport">'[100]EXP-1'!$D$15</definedName>
    <definedName name="TodateExpsExport_W_M">'[100]EXP-1'!#REF!</definedName>
    <definedName name="TODATEPET_PROFIT">#REF!</definedName>
    <definedName name="TodateProdCiv8PMNips">#REF!</definedName>
    <definedName name="TodateProdCiv8PMPints">#REF!</definedName>
    <definedName name="TodateProdCiv8PMQts">#REF!</definedName>
    <definedName name="TodateProdCiv8PMQtsexp">#REF!</definedName>
    <definedName name="TodateProdCivCBNips">#REF!</definedName>
    <definedName name="TodateProdCivCBPints">#REF!</definedName>
    <definedName name="TodateProdCivCBQts">#REF!</definedName>
    <definedName name="TodateProdCivCBQtsexp">#REF!</definedName>
    <definedName name="TodateProdCivCDWNips">#REF!</definedName>
    <definedName name="TodateProdCivCDWPints">#REF!</definedName>
    <definedName name="TodateProdCivCDWQts">#REF!</definedName>
    <definedName name="TodateProdCivCDWQtsexp">#REF!</definedName>
    <definedName name="TodateProdCivCGNips">#REF!</definedName>
    <definedName name="TodateProdCivCGPints">#REF!</definedName>
    <definedName name="TodateProdCivCGQts">#REF!</definedName>
    <definedName name="TodateProdCivCgQtsexp">#REF!</definedName>
    <definedName name="TodateProdCivCGWNips">#REF!</definedName>
    <definedName name="TodateProdCivCGWPiNts">#REF!</definedName>
    <definedName name="TodateProdCivCGWQts">#REF!</definedName>
    <definedName name="TodateProdCivCHEAPNips">#REF!</definedName>
    <definedName name="TodateProdCivCHEAPPints">#REF!</definedName>
    <definedName name="TodateProdCivCHEAPQts">#REF!</definedName>
    <definedName name="TodateProdCivCPWDelhiNips">#REF!</definedName>
    <definedName name="TodateProdCivCPWDelhiPints">#REF!</definedName>
    <definedName name="TodateProdCivCPWDelhiQts">#REF!</definedName>
    <definedName name="TodateProdCivCPWNips">#REF!</definedName>
    <definedName name="TodateProdCivCPWPints">#REF!</definedName>
    <definedName name="TodateProdCivCPWQts">#REF!</definedName>
    <definedName name="TodateProdCivCRNips">#REF!</definedName>
    <definedName name="TodateProdCivCRPints">#REF!</definedName>
    <definedName name="TodateProdCivCRQts">#REF!</definedName>
    <definedName name="TodateProdCivCRQtsexp">#REF!</definedName>
    <definedName name="TodateProdCivCRSNips">#REF!</definedName>
    <definedName name="TodateProdCivCRSPints">#REF!</definedName>
    <definedName name="TodateProdCivCRSQts">#REF!</definedName>
    <definedName name="TodateProdCivCRWNips">#REF!</definedName>
    <definedName name="TodateProdCivCRWPints">#REF!</definedName>
    <definedName name="TodateProdCivCRWQts">#REF!</definedName>
    <definedName name="TodateProdCivCRWSNips">#REF!</definedName>
    <definedName name="TodateProdCivCRWSPints">#REF!</definedName>
    <definedName name="TodateProdCivCRWSQts">#REF!</definedName>
    <definedName name="TodateProdCivCSNips">#REF!</definedName>
    <definedName name="TodateProdCivCSPints">#REF!</definedName>
    <definedName name="TodateProdCivCSQts">#REF!</definedName>
    <definedName name="TodateProdCivCSRNips">#REF!</definedName>
    <definedName name="TodateProdCivCSRPints">#REF!</definedName>
    <definedName name="TodateProdCivCSRQts">#REF!</definedName>
    <definedName name="TodateProdCivCVDNips">#REF!</definedName>
    <definedName name="TodateProdCivCVDPints">#REF!</definedName>
    <definedName name="TodateProdCivCVDQts">#REF!</definedName>
    <definedName name="TodateProdCivCVDQtsexp">#REF!</definedName>
    <definedName name="TodateProdCivGFWNips">#REF!</definedName>
    <definedName name="TodateProdCivGFWPints">#REF!</definedName>
    <definedName name="TodateProdCivGFWQts">#REF!</definedName>
    <definedName name="TodateProdCivGGNips">#REF!</definedName>
    <definedName name="TodateProdCivGGPints">#REF!</definedName>
    <definedName name="TodateProdCivGGQts">#REF!</definedName>
    <definedName name="TodateProdCivLSRNips">#REF!</definedName>
    <definedName name="TodateProdCivLSRPints">#REF!</definedName>
    <definedName name="TodateProdCivLSRQts">#REF!</definedName>
    <definedName name="TodateProdCivOAWNips">#REF!</definedName>
    <definedName name="TodateProdCivOAWPints">#REF!</definedName>
    <definedName name="TodateProdCivOAWQts">#REF!</definedName>
    <definedName name="TodateProdCivOthersNips">#REF!</definedName>
    <definedName name="TodateProdCivOthersPints">#REF!</definedName>
    <definedName name="TodateProdCivOthersQts">#REF!</definedName>
    <definedName name="TodateProdCivTotal">#REF!</definedName>
    <definedName name="TodateProdCivTotalexp">#REF!</definedName>
    <definedName name="TodateProdCivTotalNips">#REF!</definedName>
    <definedName name="TodateProdCivTotalPints">#REF!</definedName>
    <definedName name="TodateProdCivTotalQts">#REF!</definedName>
    <definedName name="TodateProdCivTotalQtsexp">#REF!</definedName>
    <definedName name="TodateProdCivWRNips">#REF!</definedName>
    <definedName name="TodateProdCivWRPints">#REF!</definedName>
    <definedName name="TodateProdCivWRQts">#REF!</definedName>
    <definedName name="TodateProdCivWYRNips">#REF!</definedName>
    <definedName name="TodateProdCivWYRPints">#REF!</definedName>
    <definedName name="TodateProdCivWYRQts">#REF!</definedName>
    <definedName name="today">#REF!</definedName>
    <definedName name="TOOL_MOLD_SHORT">#REF!</definedName>
    <definedName name="TOT">#REF!</definedName>
    <definedName name="Total">#REF!</definedName>
    <definedName name="Total.1119">[91]LC1119!$H$19</definedName>
    <definedName name="Total.13264">[91]TT13264!$H$47</definedName>
    <definedName name="Total.9443">[91]LC9443!$H$33</definedName>
    <definedName name="Total___US">'[172]BS Rec Control Sheet'!#REF!</definedName>
    <definedName name="Total_Interest">#REF!</definedName>
    <definedName name="TOTAL_INV_VALUE">'[258]PET-MOB-DRI(MODELWISE)'!#REF!</definedName>
    <definedName name="Total_Pay">#REF!</definedName>
    <definedName name="Total_Payment" localSheetId="1">Scheduled_Payment+Extra_Payment</definedName>
    <definedName name="Total_Payment">Scheduled_Payment+Extra_Payment</definedName>
    <definedName name="TotalBottlingwastage">#REF!</definedName>
    <definedName name="TOTALIN">#REF!</definedName>
    <definedName name="TotalLocal">#REF!</definedName>
    <definedName name="TotalUSD">#REF!</definedName>
    <definedName name="TP">[26]Sales!#REF!</definedName>
    <definedName name="TPEXPR">#REF!</definedName>
    <definedName name="TptRateBSFCHANDIGARH">#REF!</definedName>
    <definedName name="TptRateBSFDEHRADOON">#REF!</definedName>
    <definedName name="TptRateBSFGURGAON">#REF!</definedName>
    <definedName name="TptRateBSFGWALIOR">#REF!</definedName>
    <definedName name="TptRateBSFHAZARIBAGH">#REF!</definedName>
    <definedName name="TptRateBSFJODHPUR">#REF!</definedName>
    <definedName name="TptRateBSFJULLUNDHAR">#REF!</definedName>
    <definedName name="TptRateBSFOTHERS">#REF!</definedName>
    <definedName name="TptRateCSDAGRA">#REF!</definedName>
    <definedName name="TptRateCSDAHEMDABAD">#REF!</definedName>
    <definedName name="TptRateCSDAMBALA">#REF!</definedName>
    <definedName name="TptRateCSDBAGHDOGRA">#REF!</definedName>
    <definedName name="TptRateCSDBANGLORE">#REF!</definedName>
    <definedName name="TptRateCSDBAREILLY">#REF!</definedName>
    <definedName name="TptRateCSDBHATINDA">#REF!</definedName>
    <definedName name="TptRateCSDBIKANER">#REF!</definedName>
    <definedName name="TptRateCSDBOMBAY">#REF!</definedName>
    <definedName name="TptRateCSDCALCUTTA">#REF!</definedName>
    <definedName name="TptRateCSDCHENNAI">#REF!</definedName>
    <definedName name="TptRateCSDCOCHIN">#REF!</definedName>
    <definedName name="TptRateCSDDELHI">#REF!</definedName>
    <definedName name="TptRateCSDDIMAPUR">#REF!</definedName>
    <definedName name="TptRateCSDHISAR">#REF!</definedName>
    <definedName name="TptRateCSDJABALPUR">#REF!</definedName>
    <definedName name="TptRateCSDJAIPUR">#REF!</definedName>
    <definedName name="TptRateCSDJAMMU">#REF!</definedName>
    <definedName name="TptRateCSDJHANSI">#REF!</definedName>
    <definedName name="TptRateCSDJULLUNDHAR">#REF!</definedName>
    <definedName name="TptRateCSDKHADKI">#REF!</definedName>
    <definedName name="TptRateCSDLUCKNOW">#REF!</definedName>
    <definedName name="TptRateCSDMANESHAR">#REF!</definedName>
    <definedName name="TptRateCSDMASIMPUR">#REF!</definedName>
    <definedName name="TptRateCSDMEERUT">#REF!</definedName>
    <definedName name="TptRateCSDMISAMARI">#REF!</definedName>
    <definedName name="TptRateCSDNARANGI">#REF!</definedName>
    <definedName name="TptRateCSDPATHANKOT">#REF!</definedName>
    <definedName name="TptRateCSDRAMGARH">#REF!</definedName>
    <definedName name="TptRateCSDSECUNDERABAD">#REF!</definedName>
    <definedName name="TptRateCSDSHIMLA">#REF!</definedName>
    <definedName name="TptRateCSDSRINAGAR">#REF!</definedName>
    <definedName name="TptRateCSDTRIVENDRAM">#REF!</definedName>
    <definedName name="TptRateCSDUDHAMPUR">#REF!</definedName>
    <definedName name="TptRateCSDVISHAKAPATNAM">#REF!</definedName>
    <definedName name="TptRatepetCSDAGRA">#REF!</definedName>
    <definedName name="TptRatepetCSDAHEMDABAD">#REF!</definedName>
    <definedName name="TptRatepetCSDAMBALA">#REF!</definedName>
    <definedName name="TptRatepetCSDBAGHDOGRA">#REF!</definedName>
    <definedName name="TptRatepetCSDBANGLORE">#REF!</definedName>
    <definedName name="TptRatepetCSDBAREILLY">#REF!</definedName>
    <definedName name="TptRatepetCSDBHATINDA">#REF!</definedName>
    <definedName name="TptRatepetCSDBIKANER">#REF!</definedName>
    <definedName name="TptRatepetCSDBOMBAY">#REF!</definedName>
    <definedName name="TptRatepetCSDCALCUTTA">#REF!</definedName>
    <definedName name="TptRatepetCSDCHENNAI">#REF!</definedName>
    <definedName name="TptRatepetCSDCOCHIN">#REF!</definedName>
    <definedName name="TptRatepetCSDDELHI">#REF!</definedName>
    <definedName name="TptRatepetCSDDIMAPUR">#REF!</definedName>
    <definedName name="TptRatepetCSDHISAR">#REF!</definedName>
    <definedName name="TptRatepetCSDJABALPUR">#REF!</definedName>
    <definedName name="TptRatepetCSDJAIPUR">#REF!</definedName>
    <definedName name="TptRatepetCSDJAMMU">#REF!</definedName>
    <definedName name="TptRatepetCSDJHANSI">#REF!</definedName>
    <definedName name="TptRatepetCSDJULLUNDHAR">#REF!</definedName>
    <definedName name="TptRatepetCSDKHADKI">#REF!</definedName>
    <definedName name="TptRatepetCSDLUCKNOW">#REF!</definedName>
    <definedName name="TptRatepetCSDMANESHAR">#REF!</definedName>
    <definedName name="TptRatepetCSDMASIMPUR">#REF!</definedName>
    <definedName name="TptRatepetCSDMEERUT">#REF!</definedName>
    <definedName name="TptRatepetCSDMISAMARI">#REF!</definedName>
    <definedName name="TptRatepetCSDNARANGI">#REF!</definedName>
    <definedName name="TptRatepetCSDPATHANKOT">#REF!</definedName>
    <definedName name="TptRatepetCSDRAMGARH">#REF!</definedName>
    <definedName name="TptRatepetCSDSECUNDERABAD">#REF!</definedName>
    <definedName name="TptRatepetCSDSHIMLA">#REF!</definedName>
    <definedName name="TptRatepetCSDSRINAGAR">#REF!</definedName>
    <definedName name="TptRatepetCSDTRIVENDRAM">#REF!</definedName>
    <definedName name="TptRatepetCSDUDHAMPUR">#REF!</definedName>
    <definedName name="TptRatepetCSDVISHAKAPATNAM">#REF!</definedName>
    <definedName name="TptRatepetCSDVISHAKHAPATNAM">#REF!</definedName>
    <definedName name="tpu">[95]Du2Du!$C$423:$G$446</definedName>
    <definedName name="tra">"Transportation"</definedName>
    <definedName name="trail">#REF!</definedName>
    <definedName name="TRAINING">#REF!</definedName>
    <definedName name="Transfer_of_RS_to_REENGUS__AL">#REF!</definedName>
    <definedName name="Transfer_of_RS_to_REENGUS__BL">#REF!</definedName>
    <definedName name="trfdxj">[49]Sheet1!$L$2:$L$252</definedName>
    <definedName name="TRIAL">#REF!</definedName>
    <definedName name="Trial1">#REF!</definedName>
    <definedName name="Trial2">#REF!</definedName>
    <definedName name="TrialBAl">[259]TrialBal!$A$1:$D$52</definedName>
    <definedName name="trl">[260]Sheet2!$A$8:$C$193</definedName>
    <definedName name="trn">[95]Du2Du!$C$535:$G$558</definedName>
    <definedName name="tsa">[95]Du2Du!$C$507:$G$530</definedName>
    <definedName name="tt" hidden="1">{#N/A,#N/A,FALSE,"Consolidated"}</definedName>
    <definedName name="ttl">#REF!</definedName>
    <definedName name="TTT">#REF!</definedName>
    <definedName name="tttt" hidden="1">{#N/A,#N/A,FALSE,"Vehicles"}</definedName>
    <definedName name="ttttt" hidden="1">{#N/A,#N/A,FALSE,"Consolidated (2)"}</definedName>
    <definedName name="TTTTTTTT">[261]Sheet1!$A$9:$B$9</definedName>
    <definedName name="Tuition_Fee">'[262]TUITION FEE'!$A$2:$S$3</definedName>
    <definedName name="TURNOVER">#REF!</definedName>
    <definedName name="tvalue">[91]LC0274!$F$96</definedName>
    <definedName name="ty">'[39]Balance Sheet'!#REF!</definedName>
    <definedName name="ty_10">#REF!</definedName>
    <definedName name="ty_18">#REF!</definedName>
    <definedName name="ty_3">'[40]Balance Sheet'!#REF!</definedName>
    <definedName name="ty_4">'[40]Balance Sheet'!#REF!</definedName>
    <definedName name="TYDHJ">[16]DUMP!$E$10:$E$197</definedName>
    <definedName name="tygjh">[49]Sheet1!$F$2:$F$252</definedName>
    <definedName name="tyn">[95]Du2Du!$C$479:$G$502</definedName>
    <definedName name="u">#REF!</definedName>
    <definedName name="UDH">[43]OZ000105IRS!#REF!</definedName>
    <definedName name="UDM">[43]OZ000105IRS!#REF!</definedName>
    <definedName name="UE">[43]OZ000105IRS!#REF!</definedName>
    <definedName name="UER">#REF!</definedName>
    <definedName name="UF">#REF!</definedName>
    <definedName name="ufc">[112]BS!$B$1</definedName>
    <definedName name="uhgk">'[121]Calculation Of Income '!#REF!</definedName>
    <definedName name="UK">#REF!</definedName>
    <definedName name="UMNSC">#REF!</definedName>
    <definedName name="Unasbored_Rep.">'[41]Dep - Tax'!$G$46:$G$50</definedName>
    <definedName name="under">#REF!</definedName>
    <definedName name="Ungh">#REF!</definedName>
    <definedName name="UNION_SOCKET_G.I._32">[97]VISIPAK!#REF!</definedName>
    <definedName name="UNION_SOCKET_G.I._65">[97]VISIPAK!#REF!</definedName>
    <definedName name="unit">#REF!</definedName>
    <definedName name="UNITNOT">#REF!</definedName>
    <definedName name="UNSEC_LOAN">#REF!</definedName>
    <definedName name="UPActualBalCJSAL">#REF!</definedName>
    <definedName name="UPActualBalCSAL">#REF!</definedName>
    <definedName name="UPActualBalCSBL">#REF!</definedName>
    <definedName name="UPActualBalDSAL">#REF!</definedName>
    <definedName name="UPActualBalDSBL">#REF!</definedName>
    <definedName name="UPActualBalENAAL">#REF!</definedName>
    <definedName name="UPActualBalENABL">#REF!</definedName>
    <definedName name="UPActualBalFL16BL">#REF!</definedName>
    <definedName name="UPActualBalRSAL">#REF!</definedName>
    <definedName name="UPActualBalRSBL">#REF!</definedName>
    <definedName name="UPAlcohalRecoveryBudget">#REF!</definedName>
    <definedName name="UPAntiFoamConsumed">#REF!</definedName>
    <definedName name="UPBaggaseConsumption">#REF!</definedName>
    <definedName name="UPBleachingPowder">#REF!</definedName>
    <definedName name="UPBookBalCJSAL">#REF!</definedName>
    <definedName name="UPBookBalCSAL">#REF!</definedName>
    <definedName name="UPBookBalCSBL">#REF!</definedName>
    <definedName name="UPBookBalDSAL">#REF!</definedName>
    <definedName name="UPBookBalDSBL">#REF!</definedName>
    <definedName name="UPBookBalENAAL">#REF!</definedName>
    <definedName name="UPBookBalENABL">#REF!</definedName>
    <definedName name="UPBookBalRSAL">#REF!</definedName>
    <definedName name="UPBookBalRSBL">#REF!</definedName>
    <definedName name="UPBooklBalFL16BL">#REF!</definedName>
    <definedName name="UPBugetCJSProd">#REF!</definedName>
    <definedName name="UPBugetCJSSales">#REF!</definedName>
    <definedName name="UPBugetCRProd">#REF!</definedName>
    <definedName name="UPBugetCRSales">#REF!</definedName>
    <definedName name="UPBugetENAProd">#REF!</definedName>
    <definedName name="UPBugetENASales">#REF!</definedName>
    <definedName name="UPBugetIMFLCivilRampurProd">#REF!</definedName>
    <definedName name="UPBugetIMFLCivilRampurSales">#REF!</definedName>
    <definedName name="UPBugetRSProd">#REF!</definedName>
    <definedName name="UPBugetRSSales">#REF!</definedName>
    <definedName name="UPBugetWRProd">#REF!</definedName>
    <definedName name="UPBugetWRSales">#REF!</definedName>
    <definedName name="UPCausticSodaConsumed">#REF!</definedName>
    <definedName name="UPCausticSodaConsumedForENA">#REF!</definedName>
    <definedName name="UPCLMargin">#REF!</definedName>
    <definedName name="UPClosingBalSTT">#REF!</definedName>
    <definedName name="UPCLSales">#REF!</definedName>
    <definedName name="UPCopperSulphate">#REF!</definedName>
    <definedName name="UPCrotonaldehyde">#REF!</definedName>
    <definedName name="UPDespatchesCivil">#REF!</definedName>
    <definedName name="UPDieselOilConsumed">#REF!</definedName>
    <definedName name="UPDirectOverheads">#REF!</definedName>
    <definedName name="UPDryYeast">#REF!</definedName>
    <definedName name="UPHydrochloricAcid">#REF!</definedName>
    <definedName name="UPHydrochloricAcidForENA">#REF!</definedName>
    <definedName name="UPIncomeOther">#REF!</definedName>
    <definedName name="UPInterestDelhi">#REF!</definedName>
    <definedName name="UPInterestRampur">#REF!</definedName>
    <definedName name="UPMethyleneBlueBDH">#REF!</definedName>
    <definedName name="UPMOilConsumed">#REF!</definedName>
    <definedName name="UPMolassessDistilledInclPRWastage">#REF!</definedName>
    <definedName name="UPMolassessDistilledInclSTWastage">#REF!</definedName>
    <definedName name="UPMolassessInProcess">#REF!</definedName>
    <definedName name="UPMolClosingStockControl">#REF!</definedName>
    <definedName name="UPMolClosingStockMarket">#REF!</definedName>
    <definedName name="UPMolClosingStockTotal">#REF!</definedName>
    <definedName name="UPMolConsumedForCS">#REF!</definedName>
    <definedName name="UPMolConsumedForMarket">#REF!</definedName>
    <definedName name="UPMolIssuedForConsumption">#REF!</definedName>
    <definedName name="UPMolOpeningStockControl">#REF!</definedName>
    <definedName name="UPMolOpeningStockMarket">#REF!</definedName>
    <definedName name="UPMolOpeningStockTotal">#REF!</definedName>
    <definedName name="UPMolPurchasesduringmonthControl">#REF!</definedName>
    <definedName name="UPMolPurchasesduringmonthMarket">#REF!</definedName>
    <definedName name="UPMolRecdTotal">#REF!</definedName>
    <definedName name="UPMolSTAndPRWastage">#REF!</definedName>
    <definedName name="UPMolTransitWastageControl">#REF!</definedName>
    <definedName name="UPMolTransitWastageMarket">#REF!</definedName>
    <definedName name="UPOBalClosingBalSTT">#REF!</definedName>
    <definedName name="UPOBalFL16BL">#REF!</definedName>
    <definedName name="UPOBalMolassessInProcess">#REF!</definedName>
    <definedName name="UPOBalRecPosnCSAL">#REF!</definedName>
    <definedName name="UPOBalRecPosnCSBL">#REF!</definedName>
    <definedName name="UPOBalRecPosnENAAL">#REF!</definedName>
    <definedName name="UPOBalRecPosnENABL">#REF!</definedName>
    <definedName name="UPOBalRecPosnRSAL">#REF!</definedName>
    <definedName name="UPOBalRecPosnRSBL">#REF!</definedName>
    <definedName name="UPOpeningBalCJSAL">#REF!</definedName>
    <definedName name="UPOpeningBalCJSBL">#REF!</definedName>
    <definedName name="UPOpeningBalCSAL">#REF!</definedName>
    <definedName name="UPOpeningBalCSBL">#REF!</definedName>
    <definedName name="UPOpeningBalDSAL">#REF!</definedName>
    <definedName name="UPOpeningBalDSBL">#REF!</definedName>
    <definedName name="UPOpeningBalENAAL">#REF!</definedName>
    <definedName name="UPOpeningBalENABL">#REF!</definedName>
    <definedName name="UPOpeningBalRSAL">#REF!</definedName>
    <definedName name="UPOpeningBalRSBL">#REF!</definedName>
    <definedName name="UPOperationOfDGSet">#REF!</definedName>
    <definedName name="UPOverHeadsBombay">#REF!</definedName>
    <definedName name="UPOverHeadsDelhi">#REF!</definedName>
    <definedName name="UPOverheadsRampur">#REF!</definedName>
    <definedName name="UPPowerConsumedAdministration">#REF!</definedName>
    <definedName name="UPPowerConsumedBGP">#REF!</definedName>
    <definedName name="UPPowerConsumedBoiler">#REF!</definedName>
    <definedName name="UPPowerConsumedBWH">#REF!</definedName>
    <definedName name="UPPowerConsumedCWIP">#REF!</definedName>
    <definedName name="UPPowerConsumedIMFLCivil">#REF!</definedName>
    <definedName name="UPPowerConsumedIMFLDef">#REF!</definedName>
    <definedName name="UPPowerConsumedWhiteMackay">#REF!</definedName>
    <definedName name="UPPowerDemandCharges">#REF!</definedName>
    <definedName name="UPPowerEnergyCharges">#REF!</definedName>
    <definedName name="UPPowerExcessDemandCharges">#REF!</definedName>
    <definedName name="UPPowerGenerated">#REF!</definedName>
    <definedName name="UPProdCGINNipsCivil">#REF!</definedName>
    <definedName name="UPProdCGINPintsCivil">#REF!</definedName>
    <definedName name="UPProdCGINQtzCivil">#REF!</definedName>
    <definedName name="UPProdCheapNipsCivil">#REF!</definedName>
    <definedName name="UPProdCheapPintsCivil">#REF!</definedName>
    <definedName name="UPProdCheapQtzCivil">#REF!</definedName>
    <definedName name="UPProdCivilNips">#REF!</definedName>
    <definedName name="UPProdCivilPints">#REF!</definedName>
    <definedName name="UPProdCivilQtz">#REF!</definedName>
    <definedName name="UPProdCivilTotal">#REF!</definedName>
    <definedName name="UPProdCJSAL">#REF!</definedName>
    <definedName name="UPProdCJSBL">#REF!</definedName>
    <definedName name="UPProdCPWDNipsCivil">#REF!</definedName>
    <definedName name="UPProdCPWDPintsCivil">#REF!</definedName>
    <definedName name="UPProdCPWDQtzCivil">#REF!</definedName>
    <definedName name="UPProdCPWNipsCivil">#REF!</definedName>
    <definedName name="UPProdCPWPintsCivil">#REF!</definedName>
    <definedName name="UPProdCPWQtzCivil">#REF!</definedName>
    <definedName name="UPProdCRDef">#REF!</definedName>
    <definedName name="UPProdCRNipsCivil">#REF!</definedName>
    <definedName name="UPProdCrownWNipsCivil">#REF!</definedName>
    <definedName name="UPProdCrownWPintsCivil">#REF!</definedName>
    <definedName name="UPProdCrownWQtzCivil">#REF!</definedName>
    <definedName name="UPProdCRPintsCivil">#REF!</definedName>
    <definedName name="UPProdCRQtzCivil">#REF!</definedName>
    <definedName name="UPProdCSENAALPlant">#REF!</definedName>
    <definedName name="UPProdCSENABLPlant">#REF!</definedName>
    <definedName name="UPProdCSFromENAAL">#REF!</definedName>
    <definedName name="UPProdCSFromENABL">#REF!</definedName>
    <definedName name="UPProdCSRNipsCivil">#REF!</definedName>
    <definedName name="UPProdCSRPintsCivil">#REF!</definedName>
    <definedName name="UPProdCSRQtzCivil">#REF!</definedName>
    <definedName name="UPProdCSRSPlantALMST">#REF!</definedName>
    <definedName name="UPProdCSRSPlantBLMST">#REF!</definedName>
    <definedName name="UPProdDSAL">#REF!</definedName>
    <definedName name="UPProdDSBL">#REF!</definedName>
    <definedName name="UPProdENAAL">#REF!</definedName>
    <definedName name="UPProdENAALPlant">#REF!</definedName>
    <definedName name="UPProdENABL">#REF!</definedName>
    <definedName name="UPProdENABLPlant">#REF!</definedName>
    <definedName name="UPProdRSAL">#REF!</definedName>
    <definedName name="UPProdRSALPlant">#REF!</definedName>
    <definedName name="UPProdRSBL">#REF!</definedName>
    <definedName name="UPProdRSBLPlant">#REF!</definedName>
    <definedName name="UPProdRSExclCSAL">#REF!</definedName>
    <definedName name="UPProdRSExclCSBL">#REF!</definedName>
    <definedName name="UPProdSSPSteam">#REF!</definedName>
    <definedName name="UPProdWRDef">#REF!</definedName>
    <definedName name="UPPyridineBase">#REF!</definedName>
    <definedName name="UPRecPosnCSAL">#REF!</definedName>
    <definedName name="UPRecPosnCSBL">#REF!</definedName>
    <definedName name="UPRecPosnENAAL">#REF!</definedName>
    <definedName name="UPRecPosnENABL">#REF!</definedName>
    <definedName name="UPRecPosnRSAL">#REF!</definedName>
    <definedName name="UPRecPosnRSBL">#REF!</definedName>
    <definedName name="UPReductionWaterBL">#REF!</definedName>
    <definedName name="UPRepairsAndMaint">#REF!</definedName>
    <definedName name="UPRiceHuskConsumption">#REF!</definedName>
    <definedName name="UPSalesCivilRampur">#REF!</definedName>
    <definedName name="UPSalesCj">#REF!</definedName>
    <definedName name="UPSalesCJSAL">#REF!</definedName>
    <definedName name="UPSalesCrCsd">#REF!</definedName>
    <definedName name="UPSalesCrOthers">#REF!</definedName>
    <definedName name="UPSalesCrTotal">#REF!</definedName>
    <definedName name="UPSalesDS">#REF!</definedName>
    <definedName name="UPSalesDSAL">#REF!</definedName>
    <definedName name="UPSalesENA">#REF!</definedName>
    <definedName name="UPSalesENAAL">#REF!</definedName>
    <definedName name="UPSalesPriceCr">#REF!</definedName>
    <definedName name="UPSalesPriceFuselOil">#REF!</definedName>
    <definedName name="UPSalesPriceWr">#REF!</definedName>
    <definedName name="UPSalesRS">#REF!</definedName>
    <definedName name="UPSalesRSAL">#REF!</definedName>
    <definedName name="UPSalesWrCsd">#REF!</definedName>
    <definedName name="UPSalesWrOthers">#REF!</definedName>
    <definedName name="UPSalesWrTotal">#REF!</definedName>
    <definedName name="UPSalt">#REF!</definedName>
    <definedName name="UPSteamBGPPurchase">#REF!</definedName>
    <definedName name="UPSteamProducedFromRiceHusk">#REF!</definedName>
    <definedName name="UPSteamSSPPurchase">#REF!</definedName>
    <definedName name="UPSteamTfrWM">#REF!</definedName>
    <definedName name="UPStockTfrDelhiCivil">#REF!</definedName>
    <definedName name="UPSulphuricAcidConsumed">#REF!</definedName>
    <definedName name="UPSulphuricAcidConsumedForENA">#REF!</definedName>
    <definedName name="UPTfrCJSFL3CivilAL">#REF!</definedName>
    <definedName name="UPTfrCJSFL3DefAL">#REF!</definedName>
    <definedName name="UPTfrCSBWHBaliaAL">#REF!</definedName>
    <definedName name="UPTfrCSBWHBaliaBL">#REF!</definedName>
    <definedName name="UPTfrCSBWHRampurAL">#REF!</definedName>
    <definedName name="UPTfrCSBWHRampurBL">#REF!</definedName>
    <definedName name="UPTfrCSBWHVaranasiAL">#REF!</definedName>
    <definedName name="UPTfrCSBWHVaranasiBL">#REF!</definedName>
    <definedName name="UPTfrCSForConversionAL">#REF!</definedName>
    <definedName name="UPTfrCSForConversionBL">#REF!</definedName>
    <definedName name="UPTfrDSFL16AL">#REF!</definedName>
    <definedName name="UPTfrDSFL16BL">#REF!</definedName>
    <definedName name="UPTfrDSFL3DefAL">#REF!</definedName>
    <definedName name="UPTfrDSFL3DefBL">#REF!</definedName>
    <definedName name="UPTfrENAFL3CivilAL">#REF!</definedName>
    <definedName name="UPTfrENAFL3CivilBL">#REF!</definedName>
    <definedName name="UPTfrENAFL3DefAL">#REF!</definedName>
    <definedName name="UPTfrENAFL3DefBL">#REF!</definedName>
    <definedName name="UPTfrRSFL3CivilAL">#REF!</definedName>
    <definedName name="UPTfrRSFL3CivilBL">#REF!</definedName>
    <definedName name="UPTfrRSFL3DefAL">#REF!</definedName>
    <definedName name="UPTfrRSFL3DefBL">#REF!</definedName>
    <definedName name="UPTfrRSSTTAL">#REF!</definedName>
    <definedName name="UPTfrRSSTTBL">#REF!</definedName>
    <definedName name="UPTradeTaxMolasses">#REF!</definedName>
    <definedName name="UPUreaConsumed">#REF!</definedName>
    <definedName name="UPWastageCJSAL">#REF!</definedName>
    <definedName name="UPWastageCJSBL">#REF!</definedName>
    <definedName name="UPWastageCSAL">#REF!</definedName>
    <definedName name="UPWastageCSBL">#REF!</definedName>
    <definedName name="UPWastageDSAL">#REF!</definedName>
    <definedName name="UPWastageDSBL">#REF!</definedName>
    <definedName name="UPWastageENAAL">#REF!</definedName>
    <definedName name="UPWastageENABL">#REF!</definedName>
    <definedName name="UPWastageRSAL">#REF!</definedName>
    <definedName name="UPWastageRSBL">#REF!</definedName>
    <definedName name="UREAAL100002">#REF!</definedName>
    <definedName name="UREABQ100002">#REF!</definedName>
    <definedName name="UREABU100002">#REF!</definedName>
    <definedName name="UREALA100002">#REF!</definedName>
    <definedName name="UREALA100200">#REF!</definedName>
    <definedName name="US">#REF!</definedName>
    <definedName name="usd">#REF!</definedName>
    <definedName name="Utilities">#REF!</definedName>
    <definedName name="UUS">[43]OZ000105IRS!#REF!</definedName>
    <definedName name="uuu">#REF!</definedName>
    <definedName name="uy_10">#REF!</definedName>
    <definedName name="uy_18">NA()</definedName>
    <definedName name="uy_3">#REF!</definedName>
    <definedName name="UYE">[43]OZ000105IRS!#REF!</definedName>
    <definedName name="uyytuik">#REF!</definedName>
    <definedName name="v">'[263]Tax Computation'!#REF!</definedName>
    <definedName name="v_10">NA()</definedName>
    <definedName name="v_11">NA()</definedName>
    <definedName name="v_12">NA()</definedName>
    <definedName name="v_13">NA()</definedName>
    <definedName name="v_14">#REF!</definedName>
    <definedName name="v_15">#REF!</definedName>
    <definedName name="v_16">#REF!</definedName>
    <definedName name="v_17">NA()</definedName>
    <definedName name="v_18">#REF!</definedName>
    <definedName name="v_38">'[264]Tax Computation'!#REF!</definedName>
    <definedName name="v_4">'[265]Tax Computation'!#REF!</definedName>
    <definedName name="v_40">'[264]Tax Computation'!#REF!</definedName>
    <definedName name="v_43">'[264]Tax Computation'!#REF!</definedName>
    <definedName name="v_44">'[62]Tax Computation'!#REF!</definedName>
    <definedName name="v_45">'[264]Tax Computation'!#REF!</definedName>
    <definedName name="v_47">'[264]Tax Computation'!#REF!</definedName>
    <definedName name="v_6">NA()</definedName>
    <definedName name="v_8">NA()</definedName>
    <definedName name="va" hidden="1">{#N/A,#N/A,FALSE,"Consolidated (2)"}</definedName>
    <definedName name="vAARIANCE">'[172]BS Rec Control Sheet'!#REF!</definedName>
    <definedName name="Values_Entered">IF(Loan_Amount*Interest_Rate*Loan_Years*Loan_Start&gt;0,1,0)</definedName>
    <definedName name="VANTIAL100001">#REF!</definedName>
    <definedName name="VANTILA100001">#REF!</definedName>
    <definedName name="VANTILA100100">#REF!</definedName>
    <definedName name="Variance">'[172]BS Rec Control Sheet'!#REF!</definedName>
    <definedName name="VAT">[26]Sales!$U$4:$U$1015</definedName>
    <definedName name="VAT_13">[26]Sales!$U$71:$U$92</definedName>
    <definedName name="Vat_collected_from_Sales_under_shown_in_return__Annex_4">#REF!</definedName>
    <definedName name="VBioGas">#REF!</definedName>
    <definedName name="VBOTT__031708">#REF!</definedName>
    <definedName name="VBOTT__031709">#REF!</definedName>
    <definedName name="VBOTTAL030201">#REF!</definedName>
    <definedName name="VBOTTBM030201">#REF!</definedName>
    <definedName name="VBOTTBM033601">#REF!</definedName>
    <definedName name="VBOTTBM033607">#REF!</definedName>
    <definedName name="VBOTTBM036001">#REF!</definedName>
    <definedName name="VBOTTBR030001">#REF!</definedName>
    <definedName name="VBOTTBR030100">#REF!</definedName>
    <definedName name="VBOTTBR030201">#REF!</definedName>
    <definedName name="VBOTTBR030207">#REF!</definedName>
    <definedName name="VBOTTBR030501">#REF!</definedName>
    <definedName name="VBOTTBR030502">#REF!</definedName>
    <definedName name="VBOTTBR030503">#REF!</definedName>
    <definedName name="VBOTTBR030607">#REF!</definedName>
    <definedName name="VBOTTBR030701">#REF!</definedName>
    <definedName name="VBOTTBR031503">#REF!</definedName>
    <definedName name="VBOTTBR031701">#REF!</definedName>
    <definedName name="VBOTTBR031702">#REF!</definedName>
    <definedName name="VBOTTBR031703">#REF!</definedName>
    <definedName name="VBOTTBR031704">#REF!</definedName>
    <definedName name="VBOTTBR031708">#REF!</definedName>
    <definedName name="VBOTTBR031709">#REF!</definedName>
    <definedName name="VBOTTBR032401">#REF!</definedName>
    <definedName name="VBOTTBR032402">#REF!</definedName>
    <definedName name="VBOTTBR032403">#REF!</definedName>
    <definedName name="VBOTTBR033601">#REF!</definedName>
    <definedName name="VBOTTBR033602">#REF!</definedName>
    <definedName name="VBOTTBR033607">#REF!</definedName>
    <definedName name="VBOTTBR033608">#REF!</definedName>
    <definedName name="VBOTTBR033609">#REF!</definedName>
    <definedName name="VBOTTBR036001">#REF!</definedName>
    <definedName name="VBOTTBU030104">#REF!</definedName>
    <definedName name="VBOTTCL030501">#REF!</definedName>
    <definedName name="VBOTTCL030502">#REF!</definedName>
    <definedName name="VBOTTCL030503">#REF!</definedName>
    <definedName name="VBOTTCL030701">#REF!</definedName>
    <definedName name="VBOTTCL031501">#REF!</definedName>
    <definedName name="VBOTTCL031502">#REF!</definedName>
    <definedName name="VBOTTCL031503">#REF!</definedName>
    <definedName name="VBOTTCL031701">#REF!</definedName>
    <definedName name="VBOTTCL031702">#REF!</definedName>
    <definedName name="VBOTTCL031703">#REF!</definedName>
    <definedName name="VBOTTCL031708">#REF!</definedName>
    <definedName name="VBOTTCL031709">#REF!</definedName>
    <definedName name="VBOTTCL033601">#REF!</definedName>
    <definedName name="VBOTTCL033607">#REF!</definedName>
    <definedName name="VBOTTCL033608">#REF!</definedName>
    <definedName name="VBOTTCL033609">#REF!</definedName>
    <definedName name="VBOTTCO030001">#REF!</definedName>
    <definedName name="VBOTTCO030002">#REF!</definedName>
    <definedName name="VBOTTCO030003">#REF!</definedName>
    <definedName name="VBOTTCO030100">#REF!</definedName>
    <definedName name="VBOTTCO030101">#REF!</definedName>
    <definedName name="VBOTTCO030103">#REF!</definedName>
    <definedName name="VBOTTCO030104">#REF!</definedName>
    <definedName name="VBOTTCO030106">#REF!</definedName>
    <definedName name="VBOTTCO030107">#REF!</definedName>
    <definedName name="VBOTTCO030200">#REF!</definedName>
    <definedName name="VBOTTCO030201">#REF!</definedName>
    <definedName name="VBOTTCO030300">#REF!</definedName>
    <definedName name="VBOTTCO030302">[100]VISIPAK!#REF!</definedName>
    <definedName name="VBOTTCO030303">#REF!</definedName>
    <definedName name="VBOTTCO030309">#REF!</definedName>
    <definedName name="VBOTTCO030501">#REF!</definedName>
    <definedName name="VBOTTCO030502">#REF!</definedName>
    <definedName name="VBOTTCO030503">#REF!</definedName>
    <definedName name="VBOTTCO030504">#REF!</definedName>
    <definedName name="VBOTTCO030505">#REF!</definedName>
    <definedName name="VBOTTCO030506">#REF!</definedName>
    <definedName name="VBOTTCO030510">#REF!</definedName>
    <definedName name="VBOTTCO030511">#REF!</definedName>
    <definedName name="VBOTTCO030601">#REF!</definedName>
    <definedName name="VBOTTCO030604">#REF!</definedName>
    <definedName name="VBOTTCO030607">#REF!</definedName>
    <definedName name="VBOTTCO030701">#REF!</definedName>
    <definedName name="VBOTTCO030801">#REF!</definedName>
    <definedName name="VBOTTCO030901">#REF!</definedName>
    <definedName name="VBOTTCO031001">#REF!</definedName>
    <definedName name="VBOTTCO031007">#REF!</definedName>
    <definedName name="VBOTTCO031501">#REF!</definedName>
    <definedName name="VBOTTCO031502">#REF!</definedName>
    <definedName name="VBOTTCO031503">#REF!</definedName>
    <definedName name="VBOTTCO031701">#REF!</definedName>
    <definedName name="VBOTTCO031702">#REF!</definedName>
    <definedName name="VBOTTCO031703">#REF!</definedName>
    <definedName name="VBOTTCO031708">#REF!</definedName>
    <definedName name="VBOTTCO031709">#REF!</definedName>
    <definedName name="VBOTTCO032401">#REF!</definedName>
    <definedName name="VBOTTCO032402">#REF!</definedName>
    <definedName name="VBOTTCO032403">#REF!</definedName>
    <definedName name="VBOTTCO033601">#REF!</definedName>
    <definedName name="VBOTTCO033602">#REF!</definedName>
    <definedName name="VBOTTCO033603">#REF!</definedName>
    <definedName name="VBOTTCO033604">#REF!</definedName>
    <definedName name="VBOTTCO033605">#REF!</definedName>
    <definedName name="VBOTTCO033606">#REF!</definedName>
    <definedName name="VBOTTCO033607">#REF!</definedName>
    <definedName name="VBOTTCO033608">#REF!</definedName>
    <definedName name="VBOTTCO033609">#REF!</definedName>
    <definedName name="VBOTTCO033610">#REF!</definedName>
    <definedName name="VBOTTCO036001">#REF!</definedName>
    <definedName name="VBOTTDC030001">#REF!</definedName>
    <definedName name="VBOTTDC030100">#REF!</definedName>
    <definedName name="VBOTTDC030101">#REF!</definedName>
    <definedName name="VBOTTDC030104">#REF!</definedName>
    <definedName name="VBOTTDC030107">#REF!</definedName>
    <definedName name="VBOTTDC030124">#REF!</definedName>
    <definedName name="VBOTTDC030201">#REF!</definedName>
    <definedName name="VBOTTDC031701">#REF!</definedName>
    <definedName name="VBOTTDC033601">#REF!</definedName>
    <definedName name="VBOTTDC036001">#REF!</definedName>
    <definedName name="VBOTTDW030001">#REF!</definedName>
    <definedName name="VBOTTDW030100">#REF!</definedName>
    <definedName name="VBOTTDW030104">#REF!</definedName>
    <definedName name="VBOTTDW030201">#REF!</definedName>
    <definedName name="VBOTTDW030207">#REF!</definedName>
    <definedName name="VBOTTDW031701">#REF!</definedName>
    <definedName name="VBOTTDW033601">#REF!</definedName>
    <definedName name="VBOTTDW033607">#REF!</definedName>
    <definedName name="VBOTTDW036001">#REF!</definedName>
    <definedName name="VBS">[266]OZ000105IRS!#REF!</definedName>
    <definedName name="VC.C.__062401">#REF!</definedName>
    <definedName name="VC.C.__062402">#REF!</definedName>
    <definedName name="VC.C.__062403">#REF!</definedName>
    <definedName name="VC.C.BR060136">#REF!</definedName>
    <definedName name="VC.C.BR060502">#REF!</definedName>
    <definedName name="VC.C.BR060503">#REF!</definedName>
    <definedName name="VC.C.BR060701">#REF!</definedName>
    <definedName name="VC.C.BR060801">#REF!</definedName>
    <definedName name="VC.C.BR060802">#REF!</definedName>
    <definedName name="VC.C.BR060803">#REF!</definedName>
    <definedName name="VC.C.BR061501">#REF!</definedName>
    <definedName name="VC.C.BR061502">#REF!</definedName>
    <definedName name="VC.C.BR061503">#REF!</definedName>
    <definedName name="VC.C.BR061701">#REF!</definedName>
    <definedName name="VC.C.BR061702">#REF!</definedName>
    <definedName name="VC.C.BR063601">#REF!</definedName>
    <definedName name="VC.C.BR063602">#REF!</definedName>
    <definedName name="VC.C.BR063603">#REF!</definedName>
    <definedName name="VC.C.BR065701">#REF!</definedName>
    <definedName name="VC.C.CD060101">#REF!</definedName>
    <definedName name="VC.C.CL060101">#REF!</definedName>
    <definedName name="VC.C.CL060303">#REF!</definedName>
    <definedName name="VC.C.CL060501">#REF!</definedName>
    <definedName name="VC.C.CL060502">#REF!</definedName>
    <definedName name="VC.C.CL060503">#REF!</definedName>
    <definedName name="VC.C.CL060601">#REF!</definedName>
    <definedName name="VC.C.CL060603">#REF!</definedName>
    <definedName name="VC.C.CL060701">#REF!</definedName>
    <definedName name="VC.C.CL060801">#REF!</definedName>
    <definedName name="VC.C.CL060802">#REF!</definedName>
    <definedName name="VC.C.CL060803">#REF!</definedName>
    <definedName name="VC.C.CL061001">#REF!</definedName>
    <definedName name="VC.C.CL061003">#REF!</definedName>
    <definedName name="VC.C.CL061501">#REF!</definedName>
    <definedName name="VC.C.CL061502">#REF!</definedName>
    <definedName name="VC.C.CL061503">#REF!</definedName>
    <definedName name="VC.C.CL061703">#REF!</definedName>
    <definedName name="VC.C.CL062401">#REF!</definedName>
    <definedName name="VC.C.CL062402">#REF!</definedName>
    <definedName name="VC.C.CL062403">#REF!</definedName>
    <definedName name="VC.C.CL063601">#REF!</definedName>
    <definedName name="VC.C.CL063602">#REF!</definedName>
    <definedName name="VC.C.CL063603">#REF!</definedName>
    <definedName name="VC.C.CL065701">#REF!</definedName>
    <definedName name="VC.C.CO06__01">#REF!</definedName>
    <definedName name="VC.C.CO060101">#REF!</definedName>
    <definedName name="VC.C.CO060103">#REF!</definedName>
    <definedName name="VC.C.CO060104">#REF!</definedName>
    <definedName name="VC.C.CO060120">#REF!</definedName>
    <definedName name="VC.C.CO060124">#REF!</definedName>
    <definedName name="VC.C.CO060125">#REF!</definedName>
    <definedName name="VC.C.CO060136">#REF!</definedName>
    <definedName name="VC.C.CO060203">#REF!</definedName>
    <definedName name="VC.C.CO060220">#REF!</definedName>
    <definedName name="VC.C.CO060225">#REF!</definedName>
    <definedName name="VC.C.CO060226">#REF!</definedName>
    <definedName name="VC.C.CO060236">#REF!</definedName>
    <definedName name="VC.C.CO060301">#REF!</definedName>
    <definedName name="VC.C.CO060302">#REF!</definedName>
    <definedName name="VC.C.CO060303">#REF!</definedName>
    <definedName name="VC.C.CO060320">#REF!</definedName>
    <definedName name="VC.C.CO060325">#REF!</definedName>
    <definedName name="VC.C.CO060326">#REF!</definedName>
    <definedName name="VC.C.CO060336">#REF!</definedName>
    <definedName name="VC.C.CO060401">#REF!</definedName>
    <definedName name="VC.C.CO060501">#REF!</definedName>
    <definedName name="VC.C.CO060502">#REF!</definedName>
    <definedName name="VC.C.CO060503">#REF!</definedName>
    <definedName name="VC.C.CO060504">#REF!</definedName>
    <definedName name="VC.C.CO060505">#REF!</definedName>
    <definedName name="VC.C.CO060510">#REF!</definedName>
    <definedName name="VC.C.CO060511">#REF!</definedName>
    <definedName name="VC.C.CO060601">#REF!</definedName>
    <definedName name="VC.C.CO060602">#REF!</definedName>
    <definedName name="VC.C.CO060603">#REF!</definedName>
    <definedName name="VC.C.CO060701">#REF!</definedName>
    <definedName name="VC.C.CO060801">#REF!</definedName>
    <definedName name="VC.C.CO060802">#REF!</definedName>
    <definedName name="VC.C.CO060803">#REF!</definedName>
    <definedName name="VC.C.CO060901">#REF!</definedName>
    <definedName name="VC.C.CO061001">#REF!</definedName>
    <definedName name="VC.C.CO061301">#REF!</definedName>
    <definedName name="VC.C.CO061302">#REF!</definedName>
    <definedName name="VC.C.CO061303">#REF!</definedName>
    <definedName name="VC.C.CO061501">#REF!</definedName>
    <definedName name="VC.C.CO061502">#REF!</definedName>
    <definedName name="VC.C.CO061503">#REF!</definedName>
    <definedName name="VC.C.CO061701">#REF!</definedName>
    <definedName name="VC.C.CO061702">#REF!</definedName>
    <definedName name="VC.C.CO061703">#REF!</definedName>
    <definedName name="VC.C.CO061801">#REF!</definedName>
    <definedName name="VC.C.CO061901">#REF!</definedName>
    <definedName name="VC.C.CO062001">#REF!</definedName>
    <definedName name="VC.C.CO062401">#REF!</definedName>
    <definedName name="VC.C.CO062402">#REF!</definedName>
    <definedName name="VC.C.CO062403">#REF!</definedName>
    <definedName name="VC.C.CO063601">#REF!</definedName>
    <definedName name="VC.C.CO063602">#REF!</definedName>
    <definedName name="VC.C.CO063603">#REF!</definedName>
    <definedName name="VC.C.CO065101">#REF!</definedName>
    <definedName name="VC.C.CO065301">#REF!</definedName>
    <definedName name="VC.C.CO065501">#REF!</definedName>
    <definedName name="VC.C.CO065701">#REF!</definedName>
    <definedName name="VC.C.DC060101">#REF!</definedName>
    <definedName name="VC.C.DC060201">#REF!</definedName>
    <definedName name="VC.C.DC060401">#REF!</definedName>
    <definedName name="VC.C.DC063601">#REF!</definedName>
    <definedName name="VC.C.DW060102">#REF!</definedName>
    <definedName name="VC.C.DW060201">#REF!</definedName>
    <definedName name="VC.C.DW063601">#REF!</definedName>
    <definedName name="VCANEAL020102">#REF!</definedName>
    <definedName name="VCHEMAB100003">#REF!</definedName>
    <definedName name="VCHEMAB100005">#REF!</definedName>
    <definedName name="VCHEMAL100003">#REF!</definedName>
    <definedName name="VCHEMAL100004">#REF!</definedName>
    <definedName name="VCHEMAL100005">#REF!</definedName>
    <definedName name="VCHEMAL100007">#REF!</definedName>
    <definedName name="VCHEMAL100010">#REF!</definedName>
    <definedName name="VCHEMAL100300">#REF!</definedName>
    <definedName name="VCHEMAL100400">#REF!</definedName>
    <definedName name="VCHEMAL100500">#REF!</definedName>
    <definedName name="VCHEMAL100600">#REF!</definedName>
    <definedName name="VCHEMAL100800">#REF!</definedName>
    <definedName name="VCHEMAL101500">#REF!</definedName>
    <definedName name="VCHEMAL102100">#REF!</definedName>
    <definedName name="VCHEMAL102300">#REF!</definedName>
    <definedName name="VCHEMAL103300">#REF!</definedName>
    <definedName name="VCHEMAL104000">#REF!</definedName>
    <definedName name="VCHEMAL104700">#REF!</definedName>
    <definedName name="VCHEMAL105300">#REF!</definedName>
    <definedName name="VCHEMAL105900">#REF!</definedName>
    <definedName name="VCHEMAL106200">#REF!</definedName>
    <definedName name="VCHEMAL106300">#REF!</definedName>
    <definedName name="VCHEMAL106800">#REF!</definedName>
    <definedName name="VCHEMAL107000">#REF!</definedName>
    <definedName name="VCHEMAL107400">#REF!</definedName>
    <definedName name="VCHEMAL107500">#REF!</definedName>
    <definedName name="VCHEMAL108500">#REF!</definedName>
    <definedName name="VCHEMAL109300">#REF!</definedName>
    <definedName name="VCHEMAL109600">#REF!</definedName>
    <definedName name="VCHEMAL109700">#REF!</definedName>
    <definedName name="VCHEMAT100500">#REF!</definedName>
    <definedName name="VCHEMAT100600">#REF!</definedName>
    <definedName name="VCHEMAT100800">#REF!</definedName>
    <definedName name="VCHEMBQ109700">#REF!</definedName>
    <definedName name="VCHEMBR100800">#REF!</definedName>
    <definedName name="VCHEMBU100003">#REF!</definedName>
    <definedName name="VCHEMBU100005">#REF!</definedName>
    <definedName name="VCHEMBU100400">#REF!</definedName>
    <definedName name="VCHEMBU100800">#REF!</definedName>
    <definedName name="VCHEMBU101400">#REF!</definedName>
    <definedName name="VCHEMBU101800">#REF!</definedName>
    <definedName name="VCHEMBU101900">#REF!</definedName>
    <definedName name="VCHEMBU102700">#REF!</definedName>
    <definedName name="VCHEMBU103400">#REF!</definedName>
    <definedName name="VCHEMBU104000">#REF!</definedName>
    <definedName name="VCHEMBU109300">#REF!</definedName>
    <definedName name="VCHEMBU109500">#REF!</definedName>
    <definedName name="VCHEMCL100700">#REF!</definedName>
    <definedName name="VCHEMCO100500">#REF!</definedName>
    <definedName name="VCHEMCO100600">#REF!</definedName>
    <definedName name="VCHEMCO100700">#REF!</definedName>
    <definedName name="VCHEMCO100800">#REF!</definedName>
    <definedName name="VCHEMCO101500">#REF!</definedName>
    <definedName name="VCHEMCO104200">#REF!</definedName>
    <definedName name="VChemConsumedCS">#REF!</definedName>
    <definedName name="VChemConsumedENA">#REF!</definedName>
    <definedName name="VChemConsumedRS">#REF!</definedName>
    <definedName name="VCHEMCS100500">#REF!</definedName>
    <definedName name="VCHEMCS100600">#REF!</definedName>
    <definedName name="VCHEMCS100800">#REF!</definedName>
    <definedName name="VCHEMCS104200">#REF!</definedName>
    <definedName name="VCHEMCS106900">#REF!</definedName>
    <definedName name="VCHEMDC100700">#REF!</definedName>
    <definedName name="VCHEMDF100700">#REF!</definedName>
    <definedName name="VCHEMEN101800">#REF!</definedName>
    <definedName name="VCHEMEN103200">#REF!</definedName>
    <definedName name="VCHEMEN107200">#REF!</definedName>
    <definedName name="VCHEMEN107800">#REF!</definedName>
    <definedName name="VCHEMEN108500">#REF!</definedName>
    <definedName name="VCHEMLA100003">#REF!</definedName>
    <definedName name="VCHEMLA100004">#REF!</definedName>
    <definedName name="VCHEMLA100005">#REF!</definedName>
    <definedName name="VCHEMLA100010">#REF!</definedName>
    <definedName name="VCHEMLA100300">#REF!</definedName>
    <definedName name="VCHEMLA100400">#REF!</definedName>
    <definedName name="VCHEMLA100500">#REF!</definedName>
    <definedName name="VCHEMLA101000">#REF!</definedName>
    <definedName name="VCHEMLA101500">#REF!</definedName>
    <definedName name="VCHEMLA101900">#REF!</definedName>
    <definedName name="VCHEMLA102000">#REF!</definedName>
    <definedName name="VCHEMLA102100">#REF!</definedName>
    <definedName name="VCHEMLA102200">#REF!</definedName>
    <definedName name="VCHEMLA102300">#REF!</definedName>
    <definedName name="VCHEMLA102500">#REF!</definedName>
    <definedName name="VCHEMLA102600">#REF!</definedName>
    <definedName name="VCHEMLA103200">#REF!</definedName>
    <definedName name="VCHEMLA103300">#REF!</definedName>
    <definedName name="VCHEMLA104000">#REF!</definedName>
    <definedName name="VCHEMLA104200">#REF!</definedName>
    <definedName name="VCHEMLA104700">#REF!</definedName>
    <definedName name="VCHEMLA105900">#REF!</definedName>
    <definedName name="VCHEMLA106900">#REF!</definedName>
    <definedName name="VCHEMLA107000">#REF!</definedName>
    <definedName name="VCHEMLA107400">#REF!</definedName>
    <definedName name="VCHEMLA107500">#REF!</definedName>
    <definedName name="VCHEMLA108000">#REF!</definedName>
    <definedName name="VCHEMLA108100">#REF!</definedName>
    <definedName name="VCHEMLA108200">#REF!</definedName>
    <definedName name="VCHEMLA108500">#REF!</definedName>
    <definedName name="VCHEMLA108700">#REF!</definedName>
    <definedName name="VCHEMLA109500">#REF!</definedName>
    <definedName name="VCHEMLA109600">#REF!</definedName>
    <definedName name="VCHEMRM107100">#REF!</definedName>
    <definedName name="VCHEMRM109700">#REF!</definedName>
    <definedName name="VCHEMTC109700">#REF!</definedName>
    <definedName name="VCommisionCJS">#REF!</definedName>
    <definedName name="VCommisionENA">#REF!</definedName>
    <definedName name="VCommisionRS">#REF!</definedName>
    <definedName name="VCROTAL100008">#REF!</definedName>
    <definedName name="VCROTLA100008">#REF!</definedName>
    <definedName name="VCROTLA100800">#REF!</definedName>
    <definedName name="VCVL_CO8P__03">#REF!</definedName>
    <definedName name="VDCBottlesNew">[115]DEF!$D$72</definedName>
    <definedName name="VDCBottlesOld">[115]DEF!$D$73</definedName>
    <definedName name="VDCCCBoxes">[115]DEF!$D$76</definedName>
    <definedName name="VDCLABELS">[115]DEF!$D$77</definedName>
    <definedName name="VDCPPSeals">[115]DEF!$D$75</definedName>
    <definedName name="VDEF_DC_11_1">#REF!</definedName>
    <definedName name="VDOAB">#REF!</definedName>
    <definedName name="VDOAEPerCase">#REF!</definedName>
    <definedName name="VDOAS">#REF!</definedName>
    <definedName name="VDOCLPerCase">[29]OVERHEADS!$L$133</definedName>
    <definedName name="VDOCO">#REF!</definedName>
    <definedName name="VDOCOPerCase">[29]OVERHEADS!$K$133</definedName>
    <definedName name="VDODC">#REF!</definedName>
    <definedName name="VDODCPerCase">[29]OVERHEADS!$J$133</definedName>
    <definedName name="VDOEN">#REF!</definedName>
    <definedName name="VDORS">#REF!</definedName>
    <definedName name="VDWBottlesNew">[115]DEF!$D$79</definedName>
    <definedName name="VDWBottlesOld">[115]DEF!$D$80</definedName>
    <definedName name="VDWCCBoxes">[115]DEF!$D$83</definedName>
    <definedName name="VDWLABELS">[115]DEF!$D$84</definedName>
    <definedName name="VDWPPSeals">[115]DEF!$D$82</definedName>
    <definedName name="vehicle" hidden="1">{#N/A,#N/A,FALSE,"Vehicles"}</definedName>
    <definedName name="vfkv">#REF!</definedName>
    <definedName name="VFUELAB090101">#REF!</definedName>
    <definedName name="VFUELAB090201">#REF!</definedName>
    <definedName name="VGUALCO050501">#REF!</definedName>
    <definedName name="VGUALCO050505">#REF!</definedName>
    <definedName name="Vikas">'[267]DUMP '!$A$1:$E$1</definedName>
    <definedName name="vis" hidden="1">{#N/A,#N/A,FALSE,"Consolidated"}</definedName>
    <definedName name="vjh">#REF!</definedName>
    <definedName name="VLABEAE040701">#REF!</definedName>
    <definedName name="VLABEAE040702">#REF!</definedName>
    <definedName name="VLABEAE040703">#REF!</definedName>
    <definedName name="VLABEAE045701">#REF!</definedName>
    <definedName name="VLABEAL041003">#REF!</definedName>
    <definedName name="VLABEAL046001">#REF!</definedName>
    <definedName name="VLABEBD04__03">#REF!</definedName>
    <definedName name="VLABEBK04__03">#REF!</definedName>
    <definedName name="VLABEBK046001">#REF!</definedName>
    <definedName name="VLABEBM04__03">#REF!</definedName>
    <definedName name="VLABEBM046001">#REF!</definedName>
    <definedName name="VLABEBR031704">#REF!</definedName>
    <definedName name="VLABEBR04__03">#REF!</definedName>
    <definedName name="VLABEBR040110">#REF!</definedName>
    <definedName name="VLABEBR040111">#REF!</definedName>
    <definedName name="VLABEBR041503">#REF!</definedName>
    <definedName name="VLABEBR041601">#REF!</definedName>
    <definedName name="VLABEBR041602">#REF!</definedName>
    <definedName name="VLABEBR041603">#REF!</definedName>
    <definedName name="VLABEBR041701">#REF!</definedName>
    <definedName name="VLABEBR041702">#REF!</definedName>
    <definedName name="VLABEBR041703">#REF!</definedName>
    <definedName name="VLABEBR041704">#REF!</definedName>
    <definedName name="VLABEBR046001">#REF!</definedName>
    <definedName name="VLABEBR046101">#REF!</definedName>
    <definedName name="VLABECL031704">#REF!</definedName>
    <definedName name="VLABECL04__03">#REF!</definedName>
    <definedName name="VLABECL040101">#REF!</definedName>
    <definedName name="VLABECL040102">#REF!</definedName>
    <definedName name="VLABECL040103">#REF!</definedName>
    <definedName name="VLABECL040502">#REF!</definedName>
    <definedName name="VLABECL041501">#REF!</definedName>
    <definedName name="VLABECL041502">#REF!</definedName>
    <definedName name="VLABECL041503">#REF!</definedName>
    <definedName name="VLABECL041601">#REF!</definedName>
    <definedName name="VLABECL041602">#REF!</definedName>
    <definedName name="VLABECL041603">#REF!</definedName>
    <definedName name="VLABECL041701">#REF!</definedName>
    <definedName name="VLABECL041702">#REF!</definedName>
    <definedName name="VLABECL041703">#REF!</definedName>
    <definedName name="VLABECL041704">#REF!</definedName>
    <definedName name="VLABECO040101">#REF!</definedName>
    <definedName name="VLABECO040102">#REF!</definedName>
    <definedName name="VLABECO040103">#REF!</definedName>
    <definedName name="VLABECO040104">#REF!</definedName>
    <definedName name="VLABECO040105">#REF!</definedName>
    <definedName name="VLABECO040106">#REF!</definedName>
    <definedName name="VLABECO040107">#REF!</definedName>
    <definedName name="VLABECO040108">#REF!</definedName>
    <definedName name="VLABECO040114">#REF!</definedName>
    <definedName name="VLABECO040115">#REF!</definedName>
    <definedName name="VLABECO040120">#REF!</definedName>
    <definedName name="VLABECO040201">#REF!</definedName>
    <definedName name="VLABECO040202">#REF!</definedName>
    <definedName name="VLABECO040203">#REF!</definedName>
    <definedName name="VLABECO040204">#REF!</definedName>
    <definedName name="VLABECO040205">#REF!</definedName>
    <definedName name="VLABECO040206">#REF!</definedName>
    <definedName name="VLABECO040207">#REF!</definedName>
    <definedName name="VLABECO040208">#REF!</definedName>
    <definedName name="VLABECO040214">#REF!</definedName>
    <definedName name="VLABECO040215">#REF!</definedName>
    <definedName name="VLABECO040220">#REF!</definedName>
    <definedName name="VLABECO040301">#REF!</definedName>
    <definedName name="VLABECO040302">#REF!</definedName>
    <definedName name="VLABECO040303">#REF!</definedName>
    <definedName name="VLABECO040304">#REF!</definedName>
    <definedName name="VLABECO040305">#REF!</definedName>
    <definedName name="VLABECO040306">#REF!</definedName>
    <definedName name="VLABECO040307">#REF!</definedName>
    <definedName name="VLABECO040308">#REF!</definedName>
    <definedName name="VLABECO040313">#REF!</definedName>
    <definedName name="VLABECO040314">#REF!</definedName>
    <definedName name="VLABECO040315">#REF!</definedName>
    <definedName name="VLABECO040320">#REF!</definedName>
    <definedName name="VLABECO040403">#REF!</definedName>
    <definedName name="VLABECO040501">#REF!</definedName>
    <definedName name="VLABECO040502">#REF!</definedName>
    <definedName name="VLABECO040503">#REF!</definedName>
    <definedName name="VLABECO040504">#REF!</definedName>
    <definedName name="VLABECO040505">#REF!</definedName>
    <definedName name="VLABECO040507">#REF!</definedName>
    <definedName name="VLABECO040508">#REF!</definedName>
    <definedName name="VLABECO040509">#REF!</definedName>
    <definedName name="VLABECO040510">#REF!</definedName>
    <definedName name="VLABECO040601">#REF!</definedName>
    <definedName name="VLABECO040602">#REF!</definedName>
    <definedName name="VLABECO040603">#REF!</definedName>
    <definedName name="VLABECO040701">#REF!</definedName>
    <definedName name="VLABECO040702">#REF!</definedName>
    <definedName name="VLABECO040703">#REF!</definedName>
    <definedName name="VLABECO040801">#REF!</definedName>
    <definedName name="VLABECO040802">#REF!</definedName>
    <definedName name="VLABECO040803">#REF!</definedName>
    <definedName name="VLABECO040901">#REF!</definedName>
    <definedName name="VLABECO040902">#REF!</definedName>
    <definedName name="VLABECO040903">#REF!</definedName>
    <definedName name="VLABECO041001">#REF!</definedName>
    <definedName name="VLABECO041002">#REF!</definedName>
    <definedName name="VLABECO041003">#REF!</definedName>
    <definedName name="VLABECO041101">#REF!</definedName>
    <definedName name="VLABECO041102">#REF!</definedName>
    <definedName name="VLABECO041103">#REF!</definedName>
    <definedName name="VLABECO041201">#REF!</definedName>
    <definedName name="VLABECO041202">#REF!</definedName>
    <definedName name="VLABECO041203">#REF!</definedName>
    <definedName name="VLABECO041301">#REF!</definedName>
    <definedName name="VLABECO041302">#REF!</definedName>
    <definedName name="VLABECO041303">#REF!</definedName>
    <definedName name="VLABECO041401">#REF!</definedName>
    <definedName name="VLABECO041402">#REF!</definedName>
    <definedName name="VLABECO041403">#REF!</definedName>
    <definedName name="VLABECO041501">#REF!</definedName>
    <definedName name="VLABECO041502">#REF!</definedName>
    <definedName name="VLABECO041503">#REF!</definedName>
    <definedName name="VLABECO041603">#REF!</definedName>
    <definedName name="VLABECO041701">#REF!</definedName>
    <definedName name="VLABECO041702">#REF!</definedName>
    <definedName name="VLABECO041703">#REF!</definedName>
    <definedName name="VLABECO041801">#REF!</definedName>
    <definedName name="VLABECO041802">#REF!</definedName>
    <definedName name="VLABECO041803">#REF!</definedName>
    <definedName name="VLABECO042001">#REF!</definedName>
    <definedName name="VLABECO042101">#REF!</definedName>
    <definedName name="VLABECO042401">#REF!</definedName>
    <definedName name="VLABECO042402">#REF!</definedName>
    <definedName name="VLABECO042403">#REF!</definedName>
    <definedName name="VLABECO045101">#REF!</definedName>
    <definedName name="VLABECO045301">#REF!</definedName>
    <definedName name="VLABECO045501">#REF!</definedName>
    <definedName name="VLABECO045701">#REF!</definedName>
    <definedName name="VLABECO045901">#REF!</definedName>
    <definedName name="VLABECO046001">#REF!</definedName>
    <definedName name="VLABECO046801">#REF!</definedName>
    <definedName name="VLABEDC040101">#REF!</definedName>
    <definedName name="VLABEDC040102">#REF!</definedName>
    <definedName name="VLABEDC040201">#REF!</definedName>
    <definedName name="VLABEDC040501">#REF!</definedName>
    <definedName name="VLABEDC042001">#REF!</definedName>
    <definedName name="VLABEDC042101">#REF!</definedName>
    <definedName name="VLABEDW040102">#REF!</definedName>
    <definedName name="VLABEDW040201">#REF!</definedName>
    <definedName name="VMaintAB">#REF!</definedName>
    <definedName name="VMaintAS">#REF!</definedName>
    <definedName name="VMaintCJS">#REF!</definedName>
    <definedName name="VMaintCLPerCase">[29]OVERHEADS!$L$131</definedName>
    <definedName name="VMaintCO">#REF!</definedName>
    <definedName name="VMaintCOPerCase">[29]OVERHEADS!$K$131</definedName>
    <definedName name="VMaintCS">#REF!</definedName>
    <definedName name="VMaintDC">#REF!</definedName>
    <definedName name="VMaintDCPerCase">[29]OVERHEADS!$J$131</definedName>
    <definedName name="VMaintEN">#REF!</definedName>
    <definedName name="VMaintRS">#REF!</definedName>
    <definedName name="VMOLAAL010101">#REF!</definedName>
    <definedName name="VMolConsumedControl">#REF!</definedName>
    <definedName name="VMolConsumedMarket">#REF!</definedName>
    <definedName name="VMolConsumedMkt">#REF!</definedName>
    <definedName name="VMONOCL070501">#REF!</definedName>
    <definedName name="VMONOCO070103">#REF!</definedName>
    <definedName name="VMONOCO070120">#REF!</definedName>
    <definedName name="VMONOCO070301">#REF!</definedName>
    <definedName name="VMONOCO070501">#REF!</definedName>
    <definedName name="VMONOCO070601">#REF!</definedName>
    <definedName name="VMONOCO070701">#REF!</definedName>
    <definedName name="vnfklvn">#REF!</definedName>
    <definedName name="vnklfjv">#REF!</definedName>
    <definedName name="VP.P.BK05__02">#REF!</definedName>
    <definedName name="VP.P.BK050224">#REF!</definedName>
    <definedName name="VP.P.BK050602">#REF!</definedName>
    <definedName name="VP.P.BK052402">#REF!</definedName>
    <definedName name="VP.P.BM05__02">#REF!</definedName>
    <definedName name="VP.P.BM052402">#REF!</definedName>
    <definedName name="VP.P.BR05__02">#REF!</definedName>
    <definedName name="VP.P.BR050110">#REF!</definedName>
    <definedName name="VP.P.BR050201">#REF!</definedName>
    <definedName name="VP.P.BR050224">#REF!</definedName>
    <definedName name="VP.P.BR050303">#REF!</definedName>
    <definedName name="VP.P.BR050602">#REF!</definedName>
    <definedName name="VP.P.BR050603">#REF!</definedName>
    <definedName name="VP.P.BR050803">#REF!</definedName>
    <definedName name="VP.P.BR051503">#REF!</definedName>
    <definedName name="VP.P.BR052402">#REF!</definedName>
    <definedName name="VP.P.BR053602">#REF!</definedName>
    <definedName name="VP.P.BR056001">#REF!</definedName>
    <definedName name="VP.P.CL05__02">#REF!</definedName>
    <definedName name="VP.P.CL050102">#REF!</definedName>
    <definedName name="VP.P.CL050103">#REF!</definedName>
    <definedName name="VP.P.CL050602">#REF!</definedName>
    <definedName name="VP.P.CL050603">#REF!</definedName>
    <definedName name="VP.P.CL050803">#REF!</definedName>
    <definedName name="VP.P.CL051501">#REF!</definedName>
    <definedName name="VP.P.CL051502">#REF!</definedName>
    <definedName name="VP.P.CL051503">#REF!</definedName>
    <definedName name="VP.P.CL053603">#REF!</definedName>
    <definedName name="VP.P.CO050101">#REF!</definedName>
    <definedName name="VP.P.CO050102">#REF!</definedName>
    <definedName name="VP.P.CO050103">#REF!</definedName>
    <definedName name="VP.P.CO050104">#REF!</definedName>
    <definedName name="VP.P.CO050106">#REF!</definedName>
    <definedName name="VP.P.CO050107">#REF!</definedName>
    <definedName name="VP.P.CO050120">#REF!</definedName>
    <definedName name="VP.P.CO050125">#REF!</definedName>
    <definedName name="VP.P.CO050126">#REF!</definedName>
    <definedName name="VP.P.CO050201">#REF!</definedName>
    <definedName name="VP.P.CO050203">#REF!</definedName>
    <definedName name="VP.P.CO050204">#REF!</definedName>
    <definedName name="VP.P.CO050206">#REF!</definedName>
    <definedName name="VP.P.CO050207">#REF!</definedName>
    <definedName name="VP.P.CO050215">#REF!</definedName>
    <definedName name="VP.P.CO050220">#REF!</definedName>
    <definedName name="VP.P.CO050225">#REF!</definedName>
    <definedName name="VP.P.CO050226">#REF!</definedName>
    <definedName name="VP.P.CO050227">#REF!</definedName>
    <definedName name="VP.P.CO050301">#REF!</definedName>
    <definedName name="VP.P.CO050302">#REF!</definedName>
    <definedName name="VP.P.CO050303">#REF!</definedName>
    <definedName name="VP.P.CO050304">#REF!</definedName>
    <definedName name="VP.P.CO050306">#REF!</definedName>
    <definedName name="VP.P.CO050307">#REF!</definedName>
    <definedName name="VP.P.CO050315">#REF!</definedName>
    <definedName name="VP.P.CO050325">#REF!</definedName>
    <definedName name="VP.P.CO050326">#REF!</definedName>
    <definedName name="VP.P.CO050327">#REF!</definedName>
    <definedName name="VP.P.CO050501">#REF!</definedName>
    <definedName name="VP.P.CO050502">#REF!</definedName>
    <definedName name="VP.P.CO050503">#REF!</definedName>
    <definedName name="VP.P.CO050504">#REF!</definedName>
    <definedName name="VP.P.CO050601">#REF!</definedName>
    <definedName name="VP.P.CO050602">#REF!</definedName>
    <definedName name="VP.P.CO050603">#REF!</definedName>
    <definedName name="VP.P.CO050701">#REF!</definedName>
    <definedName name="VP.P.CO050801">#REF!</definedName>
    <definedName name="VP.P.CO050802">#REF!</definedName>
    <definedName name="VP.P.CO050803">#REF!</definedName>
    <definedName name="VP.P.CO050901">#REF!</definedName>
    <definedName name="VP.P.CO050902">#REF!</definedName>
    <definedName name="VP.P.CO050903">#REF!</definedName>
    <definedName name="VP.P.CO050904">#REF!</definedName>
    <definedName name="VP.P.CO051001">#REF!</definedName>
    <definedName name="VP.P.CO051002">#REF!</definedName>
    <definedName name="VP.P.CO051003">#REF!</definedName>
    <definedName name="VP.P.CO051101">#REF!</definedName>
    <definedName name="VP.P.CO051102">#REF!</definedName>
    <definedName name="VP.P.CO051103">#REF!</definedName>
    <definedName name="VP.P.CO051301">#REF!</definedName>
    <definedName name="VP.P.CO051302">#REF!</definedName>
    <definedName name="VP.P.CO051303">#REF!</definedName>
    <definedName name="VP.P.CO051501">#REF!</definedName>
    <definedName name="VP.P.CO051502">#REF!</definedName>
    <definedName name="VP.P.CO051503">#REF!</definedName>
    <definedName name="VP.P.CO051701">#REF!</definedName>
    <definedName name="VP.P.CO051702">#REF!</definedName>
    <definedName name="VP.P.CO051703">#REF!</definedName>
    <definedName name="VP.P.CO051801">#REF!</definedName>
    <definedName name="VP.P.CO051802">#REF!</definedName>
    <definedName name="VP.P.CO053602">#REF!</definedName>
    <definedName name="VP.P.CO053603">#REF!</definedName>
    <definedName name="VP.P.DC050101">#REF!</definedName>
    <definedName name="VP.P.DC050201">#REF!</definedName>
    <definedName name="VP.P.DC050502">#REF!</definedName>
    <definedName name="VP.P.DC050602">#REF!</definedName>
    <definedName name="VP.P.DC051301">#REF!</definedName>
    <definedName name="VP.P.DC051501">#REF!</definedName>
    <definedName name="VP.P.DC053601">#REF!</definedName>
    <definedName name="VP.P.DW050201">#REF!</definedName>
    <definedName name="VP.P.DW050202">#REF!</definedName>
    <definedName name="VP.P.DW050603">#REF!</definedName>
    <definedName name="VP.P.DW053602">#REF!</definedName>
    <definedName name="VPOLYAL080002">#REF!</definedName>
    <definedName name="VPOLYAL080102">#REF!</definedName>
    <definedName name="VPOLYAL080202">#REF!</definedName>
    <definedName name="VPOLYBA080002">#REF!</definedName>
    <definedName name="VPOLYBA080102">#REF!</definedName>
    <definedName name="VPOLYBA080200">#REF!</definedName>
    <definedName name="VPOLYBA080202">#REF!</definedName>
    <definedName name="VPOLYBC080002">#REF!</definedName>
    <definedName name="VPOLYBD080002">#REF!</definedName>
    <definedName name="VPOLYBD080102">#REF!</definedName>
    <definedName name="VPOLYBD080200">#REF!</definedName>
    <definedName name="VPOLYBD080202">#REF!</definedName>
    <definedName name="VPOLYBE080002">#REF!</definedName>
    <definedName name="VPOLYBE080102">#REF!</definedName>
    <definedName name="VPOLYBE080200">#REF!</definedName>
    <definedName name="VPOLYBE080202">#REF!</definedName>
    <definedName name="VPOLYBF080002">#REF!</definedName>
    <definedName name="VPOLYBH080002">#REF!</definedName>
    <definedName name="VPOLYBH080200">#REF!</definedName>
    <definedName name="VPOLYBI080002">#REF!</definedName>
    <definedName name="VPOLYBI080200">#REF!</definedName>
    <definedName name="VPOLYBK080002">#REF!</definedName>
    <definedName name="VPOLYBK080102">#REF!</definedName>
    <definedName name="VPOLYBK080202">#REF!</definedName>
    <definedName name="VPOLYBL080002">#REF!</definedName>
    <definedName name="VPOLYBL080200">#REF!</definedName>
    <definedName name="VPOLYBM080002">#REF!</definedName>
    <definedName name="VPOLYBM080102">#REF!</definedName>
    <definedName name="VPOLYBM080202">#REF!</definedName>
    <definedName name="VPOLYBR080002">#REF!</definedName>
    <definedName name="VPOLYBR080102">#REF!</definedName>
    <definedName name="VPOLYBR080200">#REF!</definedName>
    <definedName name="VPOLYBR080201">#REF!</definedName>
    <definedName name="VPOLYBR080202">#REF!</definedName>
    <definedName name="VPOLYBT080002">#REF!</definedName>
    <definedName name="VPOLYBT080200">#REF!</definedName>
    <definedName name="VPOLYBV080002">#REF!</definedName>
    <definedName name="VPOLYBV080200">#REF!</definedName>
    <definedName name="VPOLYCL080102">#REF!</definedName>
    <definedName name="VPOLYCL080201">#REF!</definedName>
    <definedName name="VPOLYCL080202">#REF!</definedName>
    <definedName name="VPowerConsumedCjs">#REF!</definedName>
    <definedName name="VPowerConsumedCS">#REF!</definedName>
    <definedName name="VPowerConsumedENA">#REF!</definedName>
    <definedName name="VPowerConsumedRS">#REF!</definedName>
    <definedName name="VPPISBR051502">#REF!</definedName>
    <definedName name="VPPISBR051503">#REF!</definedName>
    <definedName name="VPPISBR053003">#REF!</definedName>
    <definedName name="VPPISCL050103">#REF!</definedName>
    <definedName name="VPPISCL050105">#REF!</definedName>
    <definedName name="VPPISCL050106">#REF!</definedName>
    <definedName name="VPPISCL051502">#REF!</definedName>
    <definedName name="VPPISCL051503">#REF!</definedName>
    <definedName name="VPPISCL052401">#REF!</definedName>
    <definedName name="VPPISCL052403">#REF!</definedName>
    <definedName name="VPPISCL053001">#REF!</definedName>
    <definedName name="VPPISCO050101">#REF!</definedName>
    <definedName name="VPPISCO050103">#REF!</definedName>
    <definedName name="VPPISCO050104">#REF!</definedName>
    <definedName name="VPPISCO050105">#REF!</definedName>
    <definedName name="VPPISCO050106">#REF!</definedName>
    <definedName name="VPPISCO050502">#REF!</definedName>
    <definedName name="VPPISCO050503">#REF!</definedName>
    <definedName name="VPPISCO050505">#REF!</definedName>
    <definedName name="VPPISCO050701">#REF!</definedName>
    <definedName name="VPPISCO051501">#REF!</definedName>
    <definedName name="VPPISCO051502">#REF!</definedName>
    <definedName name="VPPISCO051503">#REF!</definedName>
    <definedName name="VPPISCO052401">#REF!</definedName>
    <definedName name="VPPISCO052402">#REF!</definedName>
    <definedName name="VPPISCO052403">#REF!</definedName>
    <definedName name="VPPISCO053001">#REF!</definedName>
    <definedName name="VPPISCO053002">#REF!</definedName>
    <definedName name="VPPISCO053003">#REF!</definedName>
    <definedName name="VPPISCO053004">#REF!</definedName>
    <definedName name="VPPISCO053005">#REF!</definedName>
    <definedName name="VPPISDC050101">#REF!</definedName>
    <definedName name="VPPISDC050104">#REF!</definedName>
    <definedName name="VPPISDC050502">#REF!</definedName>
    <definedName name="VPPISDC051501">#REF!</definedName>
    <definedName name="VPPISDC053002">#REF!</definedName>
    <definedName name="VPPISDW053002">#REF!</definedName>
    <definedName name="VPPOSBR052402">#REF!</definedName>
    <definedName name="VPPOSBR052403">#REF!</definedName>
    <definedName name="VPPOSBR053402">#REF!</definedName>
    <definedName name="VPPOSBR053502">#REF!</definedName>
    <definedName name="VPPOSCL050101">#REF!</definedName>
    <definedName name="VPPOSCL050102">#REF!</definedName>
    <definedName name="VPPOSCL050501">#REF!</definedName>
    <definedName name="VPPOSCL050502">#REF!</definedName>
    <definedName name="VPPOSCL053301">#REF!</definedName>
    <definedName name="VPPOSCO050101">#REF!</definedName>
    <definedName name="VPPOSCO050102">#REF!</definedName>
    <definedName name="VPPOSCO050103">#REF!</definedName>
    <definedName name="VPPOSCO050501">#REF!</definedName>
    <definedName name="VPPOSCO050502">#REF!</definedName>
    <definedName name="VPPOSCO050503">#REF!</definedName>
    <definedName name="VPPOSCO050504">#REF!</definedName>
    <definedName name="VPPOSCO050701">#REF!</definedName>
    <definedName name="VPPOSCO050702">#REF!</definedName>
    <definedName name="VPPOSCO050901">#REF!</definedName>
    <definedName name="VPPOSCO051001">#REF!</definedName>
    <definedName name="VPPOSCO051801">#REF!</definedName>
    <definedName name="VPPOSCO052001">#REF!</definedName>
    <definedName name="VPPOSCO053301">#REF!</definedName>
    <definedName name="VPPOSCO053302">#REF!</definedName>
    <definedName name="VPPOSCO053303">#REF!</definedName>
    <definedName name="VPPOSCO053401">#REF!</definedName>
    <definedName name="VPPOSCO053402">#REF!</definedName>
    <definedName name="VPPOSCO053403">#REF!</definedName>
    <definedName name="VPPOSCO053501">#REF!</definedName>
    <definedName name="VPPOSCO053502">#REF!</definedName>
    <definedName name="VPPOSCO053503">#REF!</definedName>
    <definedName name="VPPOSDC050101">#REF!</definedName>
    <definedName name="VPPOSDC052001">#REF!</definedName>
    <definedName name="VPPOSDW050101">#REF!</definedName>
    <definedName name="VPPOSDW052001">#REF!</definedName>
    <definedName name="VPYRIAL100009">#REF!</definedName>
    <definedName name="VPYRILA100009">#REF!</definedName>
    <definedName name="VPYRILA100900">#REF!</definedName>
    <definedName name="VRY">'[268]ASHAR VARRIABLE'!$A$2:$C$55</definedName>
    <definedName name="VSalaryAB">#REF!</definedName>
    <definedName name="VSalaryALCostPerUnit">#REF!</definedName>
    <definedName name="VSalaryCLCostPerUnit">[29]OVERHEADS!$L$132</definedName>
    <definedName name="VSalaryCOCostPerUnit">[29]OVERHEADS!$K$132</definedName>
    <definedName name="VSalaryDCCostPerUnit">[29]OVERHEADS!$J$132</definedName>
    <definedName name="VSalesCivilDelhi">#REF!</definedName>
    <definedName name="VSALTAL100006">#REF!</definedName>
    <definedName name="VSALTLA100006">#REF!</definedName>
    <definedName name="VSALTLA100600">#REF!</definedName>
    <definedName name="VSelfConsRSforENA">#REF!</definedName>
    <definedName name="VSteamConsumedCjs">#REF!</definedName>
    <definedName name="VSteamConsumedCS">#REF!</definedName>
    <definedName name="VSteamConsumedENA">#REF!</definedName>
    <definedName name="VSteamConsumedRS">#REF!</definedName>
    <definedName name="VUREAAL100002">#REF!</definedName>
    <definedName name="VUREABQ100002">#REF!</definedName>
    <definedName name="VUREABU100002">#REF!</definedName>
    <definedName name="VUREALA100002">#REF!</definedName>
    <definedName name="VUREALA100200">#REF!</definedName>
    <definedName name="vvv">#REF!</definedName>
    <definedName name="W">#REF!</definedName>
    <definedName name="waegtf">[50]Sheet1!$C$2:$C$361</definedName>
    <definedName name="Wagescivil1N">#REF!</definedName>
    <definedName name="Wagescivil2N">#REF!</definedName>
    <definedName name="Wagescivil3N">#REF!</definedName>
    <definedName name="Wagescivil3P">#REF!</definedName>
    <definedName name="Wagescivil4Q">#REF!</definedName>
    <definedName name="Wagescivil5_61000ML">#REF!</definedName>
    <definedName name="Wagescivil5_6500ML">#REF!</definedName>
    <definedName name="Wagescivil5_690ML">#REF!</definedName>
    <definedName name="Wagescivil5_6N">#REF!</definedName>
    <definedName name="Wagescivil5_6N_PET">#REF!</definedName>
    <definedName name="Wagescivil5_6N_S_A">#REF!</definedName>
    <definedName name="Wagescivil5_6P">#REF!</definedName>
    <definedName name="Wagescivil5_6P_S_A">#REF!</definedName>
    <definedName name="Wagescivil5_6Q">#REF!</definedName>
    <definedName name="Wagescivil5_6Q_S_A">#REF!</definedName>
    <definedName name="Wagescivil8N_8PM">#REF!</definedName>
    <definedName name="Wagescivil8P_8PM">#REF!</definedName>
    <definedName name="Wagescivil8Q_8PM">#REF!</definedName>
    <definedName name="Wagescpc8PMqts">#REF!</definedName>
    <definedName name="Wagescpcclnips">#REF!</definedName>
    <definedName name="Wagescpcclnipspet">#REF!</definedName>
    <definedName name="Wagescpcclpints">#REF!</definedName>
    <definedName name="Wagescpcclpintspet">#REF!</definedName>
    <definedName name="Wagescpcclqts">#REF!</definedName>
    <definedName name="Wagescpcclqtspet">#REF!</definedName>
    <definedName name="Wagescpccrglass">#REF!</definedName>
    <definedName name="Wagescpccrpet">#REF!</definedName>
    <definedName name="WastageBottling">#REF!</definedName>
    <definedName name="WastageBottlingCiv">#REF!</definedName>
    <definedName name="WastageCJSAL">#REF!</definedName>
    <definedName name="WastageCJSBL">#REF!</definedName>
    <definedName name="WastageCr">#REF!</definedName>
    <definedName name="WastageCSAL">#REF!</definedName>
    <definedName name="WastageCSBL">#REF!</definedName>
    <definedName name="WastageDSAL">#REF!</definedName>
    <definedName name="WastageDSBL">#REF!</definedName>
    <definedName name="WastageENAAL">#REF!</definedName>
    <definedName name="WastageENABL">#REF!</definedName>
    <definedName name="WastageLabels">#REF!</definedName>
    <definedName name="WastageNewBottles">#REF!</definedName>
    <definedName name="WastageNewBottlesNips">#REF!</definedName>
    <definedName name="WastageNewBottlesPints">#REF!</definedName>
    <definedName name="WastageNormC.C.Boxes">#REF!</definedName>
    <definedName name="WastageNormGualaCaps">#REF!</definedName>
    <definedName name="WastageNormLabels">#REF!</definedName>
    <definedName name="WastageNormMonoCartons">#REF!</definedName>
    <definedName name="WastageNormNewBottles">#REF!</definedName>
    <definedName name="WastageNormNewBottlesNips">#REF!</definedName>
    <definedName name="WastageNormNewBottlesPints">#REF!</definedName>
    <definedName name="WastageNormNewBottlesQtsPet">#REF!</definedName>
    <definedName name="WastageNormOldBottles">#REF!</definedName>
    <definedName name="WastageNormOldBottlesNips">#REF!</definedName>
    <definedName name="WastageNormOldBottlesPints">#REF!</definedName>
    <definedName name="WastageNormPackingBoxes">#REF!</definedName>
    <definedName name="WastageNormPpSeals">#REF!</definedName>
    <definedName name="WastageNormPpSealsCivilNips">#REF!</definedName>
    <definedName name="WastageNormPpSealsCivilPints">#REF!</definedName>
    <definedName name="WastageNormPpSealsCivilQts">#REF!</definedName>
    <definedName name="WastageObscurationBWH">#REF!</definedName>
    <definedName name="WastageOldBottles">#REF!</definedName>
    <definedName name="WastageOldBottlesNips">#REF!</definedName>
    <definedName name="WastageOldBottlesPints">#REF!</definedName>
    <definedName name="WastagePackingBoxes">#REF!</definedName>
    <definedName name="WastagePpSeals">#REF!</definedName>
    <definedName name="WastagePpSealsCivilNips">#REF!</definedName>
    <definedName name="WastagePpSealsCivilPints">#REF!</definedName>
    <definedName name="WastagePpSealsCivilQts">#REF!</definedName>
    <definedName name="WastageRSAL">#REF!</definedName>
    <definedName name="WastageRSBL">#REF!</definedName>
    <definedName name="WastageRSExclCJSInclDSAL">#REF!</definedName>
    <definedName name="WastageRSExclCJSInclDSBL">#REF!</definedName>
    <definedName name="WastageStorage">#REF!</definedName>
    <definedName name="WastageStorageBWH">#REF!</definedName>
    <definedName name="WastageStorageCLBLtotal">#REF!</definedName>
    <definedName name="wat">"Water"</definedName>
    <definedName name="Watertow_m">#REF!</definedName>
    <definedName name="Watertow_m_dm_water">#REF!</definedName>
    <definedName name="wdi">[155]Du2Du!$C$591:$G$614</definedName>
    <definedName name="wdqwdqwd" hidden="1">{#N/A,#N/A,FALSE,"Consolidated"}</definedName>
    <definedName name="wdqwedeqw" hidden="1">{#N/A,#N/A,FALSE,"Consolidated"}</definedName>
    <definedName name="WDV_as_at">'[41]Dep - Tax'!$I$9:$I$42</definedName>
    <definedName name="WE">[51]Dump!$A$1:$C$1</definedName>
    <definedName name="wear" hidden="1">{"Total_December",#N/A,FALSE,"Summary"}</definedName>
    <definedName name="webd">"Web Development"</definedName>
    <definedName name="wecf">[50]Sheet1!$A$2:$A$361</definedName>
    <definedName name="Weight">#REF!</definedName>
    <definedName name="WeightedTRS">#REF!</definedName>
    <definedName name="weqqewrf">#REF!</definedName>
    <definedName name="wertwert">'[231]SCH-3'!$B$4:$I$20,'[231]SCH-3'!$J$36:$R$79</definedName>
    <definedName name="wf">[72]DUMP!$M$2:$M$252</definedName>
    <definedName name="wfdqdwd">#REF!</definedName>
    <definedName name="whbrandy">#REF!</definedName>
    <definedName name="WHCLASSIC">#REF!</definedName>
    <definedName name="WHFBKWHBN" hidden="1">{#N/A,#N/A,FALSE,"Consolidated"}</definedName>
    <definedName name="Whytehall_India_Limited">#REF!</definedName>
    <definedName name="Widtech">[269]Schedule!#REF!</definedName>
    <definedName name="Widtech_18">NA()</definedName>
    <definedName name="wip">#REF!</definedName>
    <definedName name="Wire">#REF!</definedName>
    <definedName name="wkdate">#REF!</definedName>
    <definedName name="word">[270]Sheet1!$B$9</definedName>
    <definedName name="working" hidden="1">{#N/A,#N/A,FALSE,"Consolidated"}</definedName>
    <definedName name="Working_Progress">#REF!</definedName>
    <definedName name="wp">#REF!</definedName>
    <definedName name="wqfqwf">#REF!</definedName>
    <definedName name="wqfqwfqwqw">#REF!</definedName>
    <definedName name="wqqwq" hidden="1">{"Income_Statement",#N/A,TRUE,"Consolidated";"Income_statement",#N/A,TRUE,"Consolidated"}</definedName>
    <definedName name="WR">#REF!</definedName>
    <definedName name="WrCjs">#REF!</definedName>
    <definedName name="WrEna">#REF!</definedName>
    <definedName name="wreqwr">#REF!</definedName>
    <definedName name="wrfesadf">#REF!</definedName>
    <definedName name="wrg">[155]Du2Du!$C$563:$G$586</definedName>
    <definedName name="wrn.Aging._.and._.Trend._.Analysis." hidden="1">{#N/A,#N/A,FALSE,"Aging Summary";#N/A,#N/A,FALSE,"Ratio Analysis";#N/A,#N/A,FALSE,"Test 120 Day Accts";#N/A,#N/A,FALSE,"Tickmarks"}</definedName>
    <definedName name="wrn.balance" hidden="1">{#N/A,#N/A,FALSE,"Consolidated"}</definedName>
    <definedName name="wrn.Balance_Sheet." hidden="1">{#N/A,#N/A,FALSE,"Consolidated"}</definedName>
    <definedName name="wrn.brand." hidden="1">{#N/A,#N/A,FALSE,"ISEWAD";#N/A,#N/A,FALSE,"THAI";#N/A,#N/A,FALSE,"INDIA";#N/A,#N/A,FALSE,"MAL";#N/A,#N/A,FALSE,"SWA";#N/A,#N/A,FALSE,"INDO"}</definedName>
    <definedName name="wrn.BRAND.PL.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ST.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exp..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enses." hidden="1">{#N/A,#N/A,FALSE,"Consolidated (2)"}</definedName>
    <definedName name="wrn.fin.st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.ST.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Income_Statement." hidden="1">{"Income_Statement",#N/A,TRUE,"Consolidated";"Income_statement",#N/A,TRUE,"Consolidated"}</definedName>
    <definedName name="wrn.JK." hidden="1">{#N/A,#N/A,FALSE,"Inf.sheet"}</definedName>
    <definedName name="wrn.keyplan.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rish." hidden="1">{#N/A,#N/A,FALSE,"WEST"}</definedName>
    <definedName name="wrn.rep1.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2.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selected_Totaa" hidden="1">{"Total_December",#N/A,FALSE,"Summary"}</definedName>
    <definedName name="wrn.Selected_Total." hidden="1">{"Total_December",#N/A,FALSE,"Summary"}</definedName>
    <definedName name="wrn.TRAVELLING." hidden="1">{#N/A,#N/A,FALSE,"Sheet3"}</definedName>
    <definedName name="wrn.Vehicle._.Repairs." hidden="1">{#N/A,#N/A,FALSE,"Vehicles"}</definedName>
    <definedName name="wrn.vehicle.repairs" hidden="1">{#N/A,#N/A,FALSE,"Vehicles"}</definedName>
    <definedName name="WrRs">#REF!</definedName>
    <definedName name="WSDFQEF">#REF!</definedName>
    <definedName name="wsfdAWdf">[48]Sheet1!$K$2:$K$252</definedName>
    <definedName name="wsgsdgsed">#REF!</definedName>
    <definedName name="wvcwvsdv">#REF!</definedName>
    <definedName name="WW">[25]!WW</definedName>
    <definedName name="WWW">#REF!</definedName>
    <definedName name="WWWWW">#REF!</definedName>
    <definedName name="WYR">#REF!</definedName>
    <definedName name="x">[271]ASSETS!#REF!</definedName>
    <definedName name="xa" hidden="1">{#N/A,#N/A,FALSE,"Aging Summary";#N/A,#N/A,FALSE,"Ratio Analysis";#N/A,#N/A,FALSE,"Test 120 Day Accts";#N/A,#N/A,FALSE,"Tickmarks"}</definedName>
    <definedName name="xb">#REF!</definedName>
    <definedName name="xcb">#REF!</definedName>
    <definedName name="XDO_?ACCOUNT?">#REF!</definedName>
    <definedName name="XDO_?AFFILIATE?">#REF!</definedName>
    <definedName name="XDO_?CURR?">#REF!</definedName>
    <definedName name="XDO_?DESCR?">#REF!</definedName>
    <definedName name="XDO_?FUND_CODE?">#REF!</definedName>
    <definedName name="XDO_?LEDGER?">#REF!</definedName>
    <definedName name="XDO_?LEVEL2?">#REF!</definedName>
    <definedName name="XDO_?LEVEL3?">#REF!</definedName>
    <definedName name="XDO_?LEVEL4?">#REF!</definedName>
    <definedName name="XDO_?LEVEL5?">#REF!</definedName>
    <definedName name="XDO_?LGRCURR?">#REF!</definedName>
    <definedName name="XDO_?OPERATING_UNIT?">#REF!</definedName>
    <definedName name="XDO_?PRMBUSUNIT?">#REF!</definedName>
    <definedName name="XDO_?PRMCURTYPE?">#REF!</definedName>
    <definedName name="XDO_?PRMLEDGER?">#REF!</definedName>
    <definedName name="XDO_?PRMYEAR?">#REF!</definedName>
    <definedName name="XDO_?SUM0?">#REF!</definedName>
    <definedName name="XDO_?SUM1?">#REF!</definedName>
    <definedName name="XDO_?SUM10?">#REF!</definedName>
    <definedName name="XDO_?SUM11?">#REF!</definedName>
    <definedName name="XDO_?SUM12?">#REF!</definedName>
    <definedName name="XDO_?SUM2?">#REF!</definedName>
    <definedName name="XDO_?SUM3?">#REF!</definedName>
    <definedName name="XDO_?SUM4?">#REF!</definedName>
    <definedName name="XDO_?SUM5?">#REF!</definedName>
    <definedName name="XDO_?SUM6?">#REF!</definedName>
    <definedName name="XDO_?SUM7?">#REF!</definedName>
    <definedName name="XDO_?SUM8?">#REF!</definedName>
    <definedName name="XDO_?SUM9?">#REF!</definedName>
    <definedName name="XDO_?TOTAL?">#REF!</definedName>
    <definedName name="XDO_?TSUM0?">#REF!</definedName>
    <definedName name="XDO_?TSUM1?">#REF!</definedName>
    <definedName name="XDO_?TSUM10?">#REF!</definedName>
    <definedName name="XDO_?TSUM11?">#REF!</definedName>
    <definedName name="XDO_?TSUM12?">#REF!</definedName>
    <definedName name="XDO_?TSUM2?">#REF!</definedName>
    <definedName name="XDO_?TSUM3?">#REF!</definedName>
    <definedName name="XDO_?TSUM4?">#REF!</definedName>
    <definedName name="XDO_?TSUM5?">#REF!</definedName>
    <definedName name="XDO_?TSUM6?">#REF!</definedName>
    <definedName name="XDO_?TSUM7?">#REF!</definedName>
    <definedName name="XDO_?TSUM8?">#REF!</definedName>
    <definedName name="XDO_?TSUM9?">#REF!</definedName>
    <definedName name="XDO_?TTOTAL?">#REF!</definedName>
    <definedName name="XDO_GROUP_?G_1?">#REF!</definedName>
    <definedName name="XDO_GROUP_?G_3?">#REF!</definedName>
    <definedName name="xfthn">[72]DUMP!$G$2:$G$252</definedName>
    <definedName name="xfz1010000">#REF!</definedName>
    <definedName name="XREF_COLUMN_1" hidden="1">#REF!</definedName>
    <definedName name="XRefActiveRow" hidden="1">#REF!</definedName>
    <definedName name="XRefColumnsCount" hidden="1">3</definedName>
    <definedName name="XRefCopy1" hidden="1">#REF!</definedName>
    <definedName name="XRefCopy1Row" hidden="1">#REF!</definedName>
    <definedName name="XRefCopy2" hidden="1">#REF!</definedName>
    <definedName name="XRefCopy3" hidden="1">#REF!</definedName>
    <definedName name="XRefCopy3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RangeCount" hidden="1">7</definedName>
    <definedName name="XRefPaste1Row" hidden="1">#REF!</definedName>
    <definedName name="XRefPaste2Row" hidden="1">#REF!</definedName>
    <definedName name="XRefPaste3Row" hidden="1">#REF!</definedName>
    <definedName name="XRefPasteRangeCount" hidden="1">1</definedName>
    <definedName name="xsfgjmk">[72]DUMP!$F$1:$M$1</definedName>
    <definedName name="xskjm">[72]DUMP!$A$2:$E$252</definedName>
    <definedName name="xvzx">#REF!</definedName>
    <definedName name="xyz" hidden="1">{"Total_December",#N/A,FALSE,"Summary"}</definedName>
    <definedName name="Y">#REF!</definedName>
    <definedName name="ycsalary">#REF!</definedName>
    <definedName name="year1">[5]All!$K$6</definedName>
    <definedName name="year10">[5]All!$AC$6</definedName>
    <definedName name="year11">[5]All!$AE$6</definedName>
    <definedName name="year12">[5]All!$AG$6</definedName>
    <definedName name="year13">[5]All!$AI$6</definedName>
    <definedName name="year14">[5]All!$AK$6</definedName>
    <definedName name="year15">[5]All!$AM$6</definedName>
    <definedName name="year16">[5]All!$AO$6</definedName>
    <definedName name="year17">[5]All!$AQ$6</definedName>
    <definedName name="year2">[5]All!$M$6</definedName>
    <definedName name="year3">[5]All!$O$6</definedName>
    <definedName name="year4">[5]All!$Q$6</definedName>
    <definedName name="year5">[5]All!$S$6</definedName>
    <definedName name="year6">[5]All!$U$6</definedName>
    <definedName name="year7">[5]All!$W$6</definedName>
    <definedName name="year8">[5]All!$Y$6</definedName>
    <definedName name="year9">[5]All!$AA$6</definedName>
    <definedName name="yhfij">[49]Sheet1!$E$2:$E$252</definedName>
    <definedName name="YHIJK">[16]DUMP!$G$10:$G$197</definedName>
    <definedName name="yi">[49]Sheet1!$F$1:$M$1</definedName>
    <definedName name="yjh">'[90]Tax Computation'!#REF!</definedName>
    <definedName name="YO__BSTTAL">#REF!</definedName>
    <definedName name="YTJH">[16]DUMP!$F$10:$F$197</definedName>
    <definedName name="ytr" hidden="1">{#N/A,#N/A,FALSE,"Vehicles"}</definedName>
    <definedName name="yty">'[272]Calculation Of Income '!#REF!</definedName>
    <definedName name="yty_18">#REF!</definedName>
    <definedName name="yty_4">'[273]Calculation Of Income '!#REF!</definedName>
    <definedName name="YUI">[68]Sheet1!$A$10:$B$200</definedName>
    <definedName name="YYY" hidden="1">{#N/A,#N/A,FALSE,"Consolidated (2)"}</definedName>
    <definedName name="z">#REF!</definedName>
    <definedName name="Z_03EC4C0A_B31D_44B6_A5C2_3AACD46F8978_.wvu.Cols" localSheetId="11" hidden="1">IS!$B:$B,IS!$E:$F</definedName>
    <definedName name="Z_03EC4C0A_B31D_44B6_A5C2_3AACD46F8978_.wvu.Cols" localSheetId="10" hidden="1">SOFP!$B:$B</definedName>
    <definedName name="Z_03EC4C0A_B31D_44B6_A5C2_3AACD46F8978_.wvu.PrintArea" localSheetId="16" hidden="1">'FA Schedule'!$A$1:$M$19</definedName>
    <definedName name="Z_03EC4C0A_B31D_44B6_A5C2_3AACD46F8978_.wvu.PrintArea" localSheetId="11" hidden="1">IS!$A$1:$G$56</definedName>
    <definedName name="Z_03EC4C0A_B31D_44B6_A5C2_3AACD46F8978_.wvu.PrintArea" localSheetId="10" hidden="1">SOFP!$A$1:$E$42</definedName>
    <definedName name="Z_03EC4C0A_B31D_44B6_A5C2_3AACD46F8978_.wvu.Rows" localSheetId="16" hidden="1">'FA Schedule'!$3:$3</definedName>
    <definedName name="Z_03EC4C0A_B31D_44B6_A5C2_3AACD46F8978_.wvu.Rows" localSheetId="11" hidden="1">IS!$18:$19,IS!$21:$23,IS!$33:$35</definedName>
    <definedName name="zcxvcvx">#REF!</definedName>
    <definedName name="zdfgdfg">[48]Sheet1!$G$1:$N$1</definedName>
    <definedName name="zdfgdzhg">[48]Sheet1!$H$2:$H$252</definedName>
    <definedName name="ZDFGH">[67]Sheet1!$A$3:$G$197</definedName>
    <definedName name="ZDFGHZ">[67]Sheet1!$G$3:$G$197</definedName>
    <definedName name="ZDFGJH">[67]Sheet1!$C$1:$G$1</definedName>
    <definedName name="ZDFH">[67]Sheet1!$E$3:$E$197</definedName>
    <definedName name="zdfhgdgf">[48]Sheet1!$G$2:$G$252</definedName>
    <definedName name="ZDFHJ">[67]Sheet1!$A$3:$B$197</definedName>
    <definedName name="zdfvgbz">[48]Sheet1!$B$2:$B$252</definedName>
    <definedName name="zfdhgdzhgb">[48]Sheet1!$A$2:$N$252</definedName>
    <definedName name="ZFDHJ">[67]Sheet1!$F$3:$F$197</definedName>
    <definedName name="zgn">[155]Du2Du!$C$619:$G$642</definedName>
    <definedName name="Zip">#REF!</definedName>
    <definedName name="ZSEgfvzsfv">[48]Sheet1!$C$2:$C$252</definedName>
    <definedName name="zxcv">#REF!</definedName>
    <definedName name="zxvxz">#REF!</definedName>
    <definedName name="zzzhn">[72]DUMP!$A$1:$E$1</definedName>
  </definedNames>
  <calcPr calcId="191029"/>
  <customWorkbookViews>
    <customWorkbookView name="Windows User - Personal View" guid="{03EC4C0A-B31D-44B6-A5C2-3AACD46F8978}" mergeInterval="0" personalView="1" maximized="1" xWindow="-8" yWindow="-8" windowWidth="1382" windowHeight="74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1" i="4" l="1"/>
  <c r="I41" i="4"/>
  <c r="C44" i="4" l="1"/>
  <c r="I44" i="4" l="1"/>
  <c r="I43" i="4"/>
  <c r="I42" i="4"/>
  <c r="C46" i="4" l="1"/>
  <c r="C47" i="4" s="1"/>
  <c r="C45" i="4"/>
  <c r="H55" i="4" l="1"/>
  <c r="B6" i="19" l="1"/>
  <c r="B5" i="19"/>
  <c r="G16" i="4" l="1"/>
  <c r="G20" i="4" s="1"/>
  <c r="G22" i="4" l="1"/>
  <c r="G39" i="4" s="1"/>
  <c r="G41" i="4" s="1"/>
  <c r="D39" i="4"/>
  <c r="D41" i="4" s="1"/>
  <c r="C39" i="4"/>
  <c r="C42" i="4" s="1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9" i="4"/>
  <c r="E30" i="4"/>
  <c r="E31" i="4"/>
  <c r="E32" i="4"/>
  <c r="E33" i="4"/>
  <c r="E34" i="4"/>
  <c r="E35" i="4"/>
  <c r="E36" i="4"/>
  <c r="E37" i="4"/>
  <c r="E38" i="4"/>
  <c r="E8" i="4"/>
  <c r="H56" i="16"/>
  <c r="H48" i="4" l="1"/>
  <c r="I45" i="4"/>
  <c r="C43" i="4" s="1"/>
  <c r="C49" i="4" s="1"/>
  <c r="E39" i="4"/>
  <c r="G59" i="16"/>
  <c r="G58" i="16"/>
  <c r="F65" i="16"/>
  <c r="D65" i="16"/>
  <c r="B63" i="16"/>
  <c r="D63" i="16" s="1"/>
  <c r="F63" i="16" s="1"/>
  <c r="C66" i="16"/>
  <c r="AE64" i="18" l="1"/>
  <c r="Y64" i="18"/>
  <c r="AE63" i="18"/>
  <c r="Y63" i="18"/>
  <c r="AE62" i="18"/>
  <c r="Y62" i="18"/>
  <c r="AE61" i="18"/>
  <c r="Y61" i="18"/>
  <c r="AE60" i="18"/>
  <c r="Y60" i="18"/>
  <c r="AE59" i="18"/>
  <c r="Y59" i="18"/>
  <c r="AE58" i="18"/>
  <c r="Y58" i="18"/>
  <c r="AE57" i="18"/>
  <c r="Y57" i="18"/>
  <c r="AE56" i="18"/>
  <c r="Y56" i="18"/>
  <c r="AE55" i="18"/>
  <c r="Y55" i="18"/>
  <c r="AE54" i="18"/>
  <c r="Y54" i="18"/>
  <c r="AE53" i="18"/>
  <c r="Y53" i="18"/>
  <c r="AE52" i="18"/>
  <c r="Y52" i="18"/>
  <c r="AE51" i="18"/>
  <c r="Y51" i="18"/>
  <c r="G51" i="18"/>
  <c r="A51" i="18"/>
  <c r="AE50" i="18"/>
  <c r="Y50" i="18"/>
  <c r="G50" i="18"/>
  <c r="A50" i="18"/>
  <c r="AE49" i="18"/>
  <c r="Y49" i="18"/>
  <c r="G49" i="18"/>
  <c r="A49" i="18"/>
  <c r="AE48" i="18"/>
  <c r="Y48" i="18"/>
  <c r="G48" i="18"/>
  <c r="A48" i="18"/>
  <c r="AE47" i="18"/>
  <c r="Y47" i="18"/>
  <c r="G47" i="18"/>
  <c r="A47" i="18"/>
  <c r="AE46" i="18"/>
  <c r="Y46" i="18"/>
  <c r="G46" i="18"/>
  <c r="A46" i="18"/>
  <c r="AE45" i="18"/>
  <c r="Y45" i="18"/>
  <c r="G45" i="18"/>
  <c r="A45" i="18"/>
  <c r="AE44" i="18"/>
  <c r="Y44" i="18"/>
  <c r="G44" i="18"/>
  <c r="A44" i="18"/>
  <c r="AE43" i="18"/>
  <c r="Y43" i="18"/>
  <c r="G43" i="18"/>
  <c r="A43" i="18"/>
  <c r="AE42" i="18"/>
  <c r="Y42" i="18"/>
  <c r="G42" i="18"/>
  <c r="A42" i="18"/>
  <c r="AE41" i="18"/>
  <c r="Y41" i="18"/>
  <c r="G41" i="18"/>
  <c r="A41" i="18"/>
  <c r="AE40" i="18"/>
  <c r="Y40" i="18"/>
  <c r="G40" i="18"/>
  <c r="A40" i="18"/>
  <c r="AE39" i="18"/>
  <c r="Y39" i="18"/>
  <c r="G39" i="18"/>
  <c r="A39" i="18"/>
  <c r="AE38" i="18"/>
  <c r="Y38" i="18"/>
  <c r="G38" i="18"/>
  <c r="A38" i="18"/>
  <c r="AE37" i="18"/>
  <c r="Y37" i="18"/>
  <c r="G37" i="18"/>
  <c r="A37" i="18"/>
  <c r="AE36" i="18"/>
  <c r="Y36" i="18"/>
  <c r="G36" i="18"/>
  <c r="A36" i="18"/>
  <c r="AE35" i="18"/>
  <c r="Y35" i="18"/>
  <c r="G35" i="18"/>
  <c r="A35" i="18"/>
  <c r="AE34" i="18"/>
  <c r="Y34" i="18"/>
  <c r="G34" i="18"/>
  <c r="A34" i="18"/>
  <c r="AE33" i="18"/>
  <c r="Y33" i="18"/>
  <c r="G33" i="18"/>
  <c r="A33" i="18"/>
  <c r="AE32" i="18"/>
  <c r="Y32" i="18"/>
  <c r="G32" i="18"/>
  <c r="A32" i="18"/>
  <c r="AE31" i="18"/>
  <c r="Y31" i="18"/>
  <c r="G31" i="18"/>
  <c r="A31" i="18"/>
  <c r="AE30" i="18"/>
  <c r="Y30" i="18"/>
  <c r="G30" i="18"/>
  <c r="A30" i="18"/>
  <c r="AE29" i="18"/>
  <c r="Y29" i="18"/>
  <c r="G29" i="18"/>
  <c r="A29" i="18"/>
  <c r="DD28" i="18"/>
  <c r="CZ28" i="18"/>
  <c r="CT28" i="18"/>
  <c r="AE28" i="18"/>
  <c r="Y28" i="18"/>
  <c r="G28" i="18"/>
  <c r="A28" i="18"/>
  <c r="DD27" i="18"/>
  <c r="CZ27" i="18"/>
  <c r="CT27" i="18"/>
  <c r="CM27" i="18"/>
  <c r="CG27" i="18"/>
  <c r="AE27" i="18"/>
  <c r="Y27" i="18"/>
  <c r="S27" i="18"/>
  <c r="M27" i="18"/>
  <c r="G27" i="18"/>
  <c r="A27" i="18"/>
  <c r="DD26" i="18"/>
  <c r="CZ26" i="18"/>
  <c r="CT26" i="18"/>
  <c r="CM26" i="18"/>
  <c r="CG26" i="18"/>
  <c r="AE26" i="18"/>
  <c r="Y26" i="18"/>
  <c r="S26" i="18"/>
  <c r="M26" i="18"/>
  <c r="G26" i="18"/>
  <c r="A26" i="18"/>
  <c r="DD25" i="18"/>
  <c r="CZ25" i="18"/>
  <c r="CT25" i="18"/>
  <c r="CM25" i="18"/>
  <c r="CG25" i="18"/>
  <c r="CA25" i="18"/>
  <c r="BU25" i="18"/>
  <c r="BO25" i="18"/>
  <c r="BI25" i="18"/>
  <c r="BC25" i="18"/>
  <c r="AW25" i="18"/>
  <c r="AQ25" i="18"/>
  <c r="AK25" i="18"/>
  <c r="AE25" i="18"/>
  <c r="Y25" i="18"/>
  <c r="S25" i="18"/>
  <c r="M25" i="18"/>
  <c r="G25" i="18"/>
  <c r="A25" i="18"/>
  <c r="DD24" i="18"/>
  <c r="CZ24" i="18"/>
  <c r="CT24" i="18"/>
  <c r="CM24" i="18"/>
  <c r="CG24" i="18"/>
  <c r="CA24" i="18"/>
  <c r="BU24" i="18"/>
  <c r="BO24" i="18"/>
  <c r="BI24" i="18"/>
  <c r="BC24" i="18"/>
  <c r="AW24" i="18"/>
  <c r="AQ24" i="18"/>
  <c r="AK24" i="18"/>
  <c r="AE24" i="18"/>
  <c r="Y24" i="18"/>
  <c r="S24" i="18"/>
  <c r="M24" i="18"/>
  <c r="G24" i="18"/>
  <c r="A24" i="18"/>
  <c r="DD23" i="18"/>
  <c r="CZ23" i="18"/>
  <c r="CT23" i="18"/>
  <c r="CM23" i="18"/>
  <c r="CG23" i="18"/>
  <c r="CA23" i="18"/>
  <c r="BU23" i="18"/>
  <c r="BO23" i="18"/>
  <c r="BI23" i="18"/>
  <c r="BC23" i="18"/>
  <c r="AW23" i="18"/>
  <c r="AQ23" i="18"/>
  <c r="AK23" i="18"/>
  <c r="AE23" i="18"/>
  <c r="Y23" i="18"/>
  <c r="S23" i="18"/>
  <c r="M23" i="18"/>
  <c r="G23" i="18"/>
  <c r="A23" i="18"/>
  <c r="DD22" i="18"/>
  <c r="CZ22" i="18"/>
  <c r="CT22" i="18"/>
  <c r="CM22" i="18"/>
  <c r="CG22" i="18"/>
  <c r="CA22" i="18"/>
  <c r="BU22" i="18"/>
  <c r="BO22" i="18"/>
  <c r="BI22" i="18"/>
  <c r="BC22" i="18"/>
  <c r="AW22" i="18"/>
  <c r="AQ22" i="18"/>
  <c r="AK22" i="18"/>
  <c r="AE22" i="18"/>
  <c r="Y22" i="18"/>
  <c r="S22" i="18"/>
  <c r="M22" i="18"/>
  <c r="G22" i="18"/>
  <c r="A22" i="18"/>
  <c r="DD21" i="18"/>
  <c r="CZ21" i="18"/>
  <c r="CT21" i="18"/>
  <c r="CM21" i="18"/>
  <c r="CG21" i="18"/>
  <c r="CA21" i="18"/>
  <c r="BU21" i="18"/>
  <c r="BO21" i="18"/>
  <c r="BI21" i="18"/>
  <c r="BC21" i="18"/>
  <c r="AW21" i="18"/>
  <c r="AQ21" i="18"/>
  <c r="AK21" i="18"/>
  <c r="AE21" i="18"/>
  <c r="Y21" i="18"/>
  <c r="S21" i="18"/>
  <c r="M21" i="18"/>
  <c r="G21" i="18"/>
  <c r="A21" i="18"/>
  <c r="DD20" i="18"/>
  <c r="CZ20" i="18"/>
  <c r="CT20" i="18"/>
  <c r="CM20" i="18"/>
  <c r="CG20" i="18"/>
  <c r="CA20" i="18"/>
  <c r="BU20" i="18"/>
  <c r="BO20" i="18"/>
  <c r="BI20" i="18"/>
  <c r="BC20" i="18"/>
  <c r="AW20" i="18"/>
  <c r="AQ20" i="18"/>
  <c r="AK20" i="18"/>
  <c r="AE20" i="18"/>
  <c r="Y20" i="18"/>
  <c r="S20" i="18"/>
  <c r="M20" i="18"/>
  <c r="G20" i="18"/>
  <c r="A20" i="18"/>
  <c r="DD19" i="18"/>
  <c r="CZ19" i="18"/>
  <c r="CT19" i="18"/>
  <c r="CM19" i="18"/>
  <c r="CG19" i="18"/>
  <c r="CA19" i="18"/>
  <c r="BU19" i="18"/>
  <c r="BO19" i="18"/>
  <c r="BI19" i="18"/>
  <c r="BC19" i="18"/>
  <c r="AW19" i="18"/>
  <c r="AQ19" i="18"/>
  <c r="AK19" i="18"/>
  <c r="AE19" i="18"/>
  <c r="Y19" i="18"/>
  <c r="S19" i="18"/>
  <c r="M19" i="18"/>
  <c r="G19" i="18"/>
  <c r="A19" i="18"/>
  <c r="DD18" i="18"/>
  <c r="CZ18" i="18"/>
  <c r="CT18" i="18"/>
  <c r="CM18" i="18"/>
  <c r="CG18" i="18"/>
  <c r="CA18" i="18"/>
  <c r="BU18" i="18"/>
  <c r="BO18" i="18"/>
  <c r="BI18" i="18"/>
  <c r="BC18" i="18"/>
  <c r="AW18" i="18"/>
  <c r="AQ18" i="18"/>
  <c r="AK18" i="18"/>
  <c r="AE18" i="18"/>
  <c r="Y18" i="18"/>
  <c r="S18" i="18"/>
  <c r="M18" i="18"/>
  <c r="G18" i="18"/>
  <c r="A18" i="18"/>
  <c r="DD17" i="18"/>
  <c r="CZ17" i="18"/>
  <c r="CT17" i="18"/>
  <c r="CM17" i="18"/>
  <c r="CG17" i="18"/>
  <c r="CA17" i="18"/>
  <c r="BU17" i="18"/>
  <c r="BO17" i="18"/>
  <c r="BI17" i="18"/>
  <c r="BC17" i="18"/>
  <c r="AW17" i="18"/>
  <c r="AQ17" i="18"/>
  <c r="AK17" i="18"/>
  <c r="AE17" i="18"/>
  <c r="Y17" i="18"/>
  <c r="S17" i="18"/>
  <c r="M17" i="18"/>
  <c r="G17" i="18"/>
  <c r="A17" i="18"/>
  <c r="DD16" i="18"/>
  <c r="CZ16" i="18"/>
  <c r="CT16" i="18"/>
  <c r="CM16" i="18"/>
  <c r="CG16" i="18"/>
  <c r="CA16" i="18"/>
  <c r="BU16" i="18"/>
  <c r="BO16" i="18"/>
  <c r="BI16" i="18"/>
  <c r="BC16" i="18"/>
  <c r="AW16" i="18"/>
  <c r="AQ16" i="18"/>
  <c r="AK16" i="18"/>
  <c r="AE16" i="18"/>
  <c r="Y16" i="18"/>
  <c r="S16" i="18"/>
  <c r="M16" i="18"/>
  <c r="G16" i="18"/>
  <c r="A16" i="18"/>
  <c r="DD15" i="18"/>
  <c r="CZ15" i="18"/>
  <c r="CT15" i="18"/>
  <c r="CM15" i="18"/>
  <c r="CG15" i="18"/>
  <c r="CA15" i="18"/>
  <c r="BU15" i="18"/>
  <c r="BO15" i="18"/>
  <c r="BI15" i="18"/>
  <c r="BC15" i="18"/>
  <c r="AW15" i="18"/>
  <c r="AQ15" i="18"/>
  <c r="AK15" i="18"/>
  <c r="AE15" i="18"/>
  <c r="Y15" i="18"/>
  <c r="S15" i="18"/>
  <c r="M15" i="18"/>
  <c r="G15" i="18"/>
  <c r="A15" i="18"/>
  <c r="DD14" i="18"/>
  <c r="CZ14" i="18"/>
  <c r="CT14" i="18"/>
  <c r="CM14" i="18"/>
  <c r="CG14" i="18"/>
  <c r="CA14" i="18"/>
  <c r="BU14" i="18"/>
  <c r="BO14" i="18"/>
  <c r="BI14" i="18"/>
  <c r="BC14" i="18"/>
  <c r="AW14" i="18"/>
  <c r="AQ14" i="18"/>
  <c r="AK14" i="18"/>
  <c r="AE14" i="18"/>
  <c r="Y14" i="18"/>
  <c r="S14" i="18"/>
  <c r="M14" i="18"/>
  <c r="G14" i="18"/>
  <c r="A14" i="18"/>
  <c r="DD13" i="18"/>
  <c r="CZ13" i="18"/>
  <c r="CT13" i="18"/>
  <c r="CM13" i="18"/>
  <c r="CG13" i="18"/>
  <c r="CA13" i="18"/>
  <c r="BU13" i="18"/>
  <c r="BO13" i="18"/>
  <c r="BI13" i="18"/>
  <c r="BC13" i="18"/>
  <c r="AW13" i="18"/>
  <c r="AQ13" i="18"/>
  <c r="AK13" i="18"/>
  <c r="AE13" i="18"/>
  <c r="Y13" i="18"/>
  <c r="S13" i="18"/>
  <c r="M13" i="18"/>
  <c r="G13" i="18"/>
  <c r="A13" i="18"/>
  <c r="DD12" i="18"/>
  <c r="CZ12" i="18"/>
  <c r="CT12" i="18"/>
  <c r="CM12" i="18"/>
  <c r="CG12" i="18"/>
  <c r="CA12" i="18"/>
  <c r="BU12" i="18"/>
  <c r="BO12" i="18"/>
  <c r="BI12" i="18"/>
  <c r="BC12" i="18"/>
  <c r="AW12" i="18"/>
  <c r="AQ12" i="18"/>
  <c r="AK12" i="18"/>
  <c r="AE12" i="18"/>
  <c r="Y12" i="18"/>
  <c r="S12" i="18"/>
  <c r="M12" i="18"/>
  <c r="G12" i="18"/>
  <c r="A12" i="18"/>
  <c r="DD11" i="18"/>
  <c r="CZ11" i="18"/>
  <c r="CT11" i="18"/>
  <c r="CM11" i="18"/>
  <c r="CG11" i="18"/>
  <c r="CA11" i="18"/>
  <c r="BU11" i="18"/>
  <c r="BO11" i="18"/>
  <c r="BI11" i="18"/>
  <c r="BC11" i="18"/>
  <c r="AW11" i="18"/>
  <c r="AQ11" i="18"/>
  <c r="AK11" i="18"/>
  <c r="AE11" i="18"/>
  <c r="Y11" i="18"/>
  <c r="S11" i="18"/>
  <c r="M11" i="18"/>
  <c r="G11" i="18"/>
  <c r="A11" i="18"/>
  <c r="DD10" i="18"/>
  <c r="CZ10" i="18"/>
  <c r="CT10" i="18"/>
  <c r="CM10" i="18"/>
  <c r="CG10" i="18"/>
  <c r="CA10" i="18"/>
  <c r="BU10" i="18"/>
  <c r="BO10" i="18"/>
  <c r="BI10" i="18"/>
  <c r="BC10" i="18"/>
  <c r="AW10" i="18"/>
  <c r="AQ10" i="18"/>
  <c r="AK10" i="18"/>
  <c r="AE10" i="18"/>
  <c r="Y10" i="18"/>
  <c r="S10" i="18"/>
  <c r="M10" i="18"/>
  <c r="G10" i="18"/>
  <c r="A10" i="18"/>
  <c r="DD9" i="18"/>
  <c r="CZ9" i="18"/>
  <c r="CT9" i="18"/>
  <c r="CM9" i="18"/>
  <c r="CG9" i="18"/>
  <c r="CA9" i="18"/>
  <c r="BU9" i="18"/>
  <c r="BO9" i="18"/>
  <c r="BI9" i="18"/>
  <c r="BC9" i="18"/>
  <c r="AW9" i="18"/>
  <c r="AQ9" i="18"/>
  <c r="AK9" i="18"/>
  <c r="AE9" i="18"/>
  <c r="Y9" i="18"/>
  <c r="S9" i="18"/>
  <c r="M9" i="18"/>
  <c r="G9" i="18"/>
  <c r="A9" i="18"/>
  <c r="DD8" i="18"/>
  <c r="CZ8" i="18"/>
  <c r="CT8" i="18"/>
  <c r="CM8" i="18"/>
  <c r="CG8" i="18"/>
  <c r="CA8" i="18"/>
  <c r="BU8" i="18"/>
  <c r="BO8" i="18"/>
  <c r="BI8" i="18"/>
  <c r="BC8" i="18"/>
  <c r="AW8" i="18"/>
  <c r="AQ8" i="18"/>
  <c r="AK8" i="18"/>
  <c r="AE8" i="18"/>
  <c r="Y8" i="18"/>
  <c r="S8" i="18"/>
  <c r="M8" i="18"/>
  <c r="G8" i="18"/>
  <c r="A8" i="18"/>
  <c r="DD7" i="18"/>
  <c r="CZ7" i="18"/>
  <c r="CT7" i="18"/>
  <c r="CM7" i="18"/>
  <c r="CG7" i="18"/>
  <c r="CA7" i="18"/>
  <c r="BU7" i="18"/>
  <c r="BO7" i="18"/>
  <c r="BI7" i="18"/>
  <c r="BC7" i="18"/>
  <c r="AW7" i="18"/>
  <c r="AQ7" i="18"/>
  <c r="AK7" i="18"/>
  <c r="AE7" i="18"/>
  <c r="Y7" i="18"/>
  <c r="S7" i="18"/>
  <c r="M7" i="18"/>
  <c r="G7" i="18"/>
  <c r="A7" i="18"/>
  <c r="DD6" i="18"/>
  <c r="CZ6" i="18"/>
  <c r="CY6" i="18"/>
  <c r="DB6" i="18" s="1"/>
  <c r="CY7" i="18" s="1"/>
  <c r="DB7" i="18" s="1"/>
  <c r="CY8" i="18" s="1"/>
  <c r="DB8" i="18" s="1"/>
  <c r="CY9" i="18" s="1"/>
  <c r="DB9" i="18" s="1"/>
  <c r="CY10" i="18" s="1"/>
  <c r="DB10" i="18" s="1"/>
  <c r="CY11" i="18" s="1"/>
  <c r="DB11" i="18" s="1"/>
  <c r="CY12" i="18" s="1"/>
  <c r="DB12" i="18" s="1"/>
  <c r="CY13" i="18" s="1"/>
  <c r="DB13" i="18" s="1"/>
  <c r="CY14" i="18" s="1"/>
  <c r="DB14" i="18" s="1"/>
  <c r="CY15" i="18" s="1"/>
  <c r="DB15" i="18" s="1"/>
  <c r="CY16" i="18" s="1"/>
  <c r="DB16" i="18" s="1"/>
  <c r="CY17" i="18" s="1"/>
  <c r="DB17" i="18" s="1"/>
  <c r="CY18" i="18" s="1"/>
  <c r="DB18" i="18" s="1"/>
  <c r="CY19" i="18" s="1"/>
  <c r="DB19" i="18" s="1"/>
  <c r="CY20" i="18" s="1"/>
  <c r="DB20" i="18" s="1"/>
  <c r="CY21" i="18" s="1"/>
  <c r="DB21" i="18" s="1"/>
  <c r="CY22" i="18" s="1"/>
  <c r="DB22" i="18" s="1"/>
  <c r="CY23" i="18" s="1"/>
  <c r="DB23" i="18" s="1"/>
  <c r="CY24" i="18" s="1"/>
  <c r="DB24" i="18" s="1"/>
  <c r="CY25" i="18" s="1"/>
  <c r="DB25" i="18" s="1"/>
  <c r="CY26" i="18" s="1"/>
  <c r="DB26" i="18" s="1"/>
  <c r="CY27" i="18" s="1"/>
  <c r="DB27" i="18" s="1"/>
  <c r="CY28" i="18" s="1"/>
  <c r="DB28" i="18" s="1"/>
  <c r="CT6" i="18"/>
  <c r="CM6" i="18"/>
  <c r="CH6" i="18"/>
  <c r="CK6" i="18" s="1"/>
  <c r="CG6" i="18"/>
  <c r="CA6" i="18"/>
  <c r="BU6" i="18"/>
  <c r="BO6" i="18"/>
  <c r="BI6" i="18"/>
  <c r="BE6" i="18"/>
  <c r="BB7" i="18" s="1"/>
  <c r="BE7" i="18" s="1"/>
  <c r="BB8" i="18" s="1"/>
  <c r="BE8" i="18" s="1"/>
  <c r="BB9" i="18" s="1"/>
  <c r="BE9" i="18" s="1"/>
  <c r="BB10" i="18" s="1"/>
  <c r="BE10" i="18" s="1"/>
  <c r="BB11" i="18" s="1"/>
  <c r="BE11" i="18" s="1"/>
  <c r="BB12" i="18" s="1"/>
  <c r="BE12" i="18" s="1"/>
  <c r="BB13" i="18" s="1"/>
  <c r="BE13" i="18" s="1"/>
  <c r="BB14" i="18" s="1"/>
  <c r="BE14" i="18" s="1"/>
  <c r="BB15" i="18" s="1"/>
  <c r="BE15" i="18" s="1"/>
  <c r="BB16" i="18" s="1"/>
  <c r="BE16" i="18" s="1"/>
  <c r="BB17" i="18" s="1"/>
  <c r="BE17" i="18" s="1"/>
  <c r="BB18" i="18" s="1"/>
  <c r="BE18" i="18" s="1"/>
  <c r="BB19" i="18" s="1"/>
  <c r="BE19" i="18" s="1"/>
  <c r="BB20" i="18" s="1"/>
  <c r="BE20" i="18" s="1"/>
  <c r="BB21" i="18" s="1"/>
  <c r="BE21" i="18" s="1"/>
  <c r="BB22" i="18" s="1"/>
  <c r="BE22" i="18" s="1"/>
  <c r="BB23" i="18" s="1"/>
  <c r="BE23" i="18" s="1"/>
  <c r="BB24" i="18" s="1"/>
  <c r="BE24" i="18" s="1"/>
  <c r="BB25" i="18" s="1"/>
  <c r="BE25" i="18" s="1"/>
  <c r="BC6" i="18"/>
  <c r="BB6" i="18"/>
  <c r="AW6" i="18"/>
  <c r="AQ6" i="18"/>
  <c r="AL6" i="18"/>
  <c r="AO6" i="18" s="1"/>
  <c r="AK6" i="18"/>
  <c r="AE6" i="18"/>
  <c r="Y6" i="18"/>
  <c r="S6" i="18"/>
  <c r="M6" i="18"/>
  <c r="G6" i="18"/>
  <c r="F6" i="18"/>
  <c r="I6" i="18" s="1"/>
  <c r="F7" i="18" s="1"/>
  <c r="I7" i="18" s="1"/>
  <c r="F8" i="18" s="1"/>
  <c r="I8" i="18" s="1"/>
  <c r="F9" i="18" s="1"/>
  <c r="I9" i="18" s="1"/>
  <c r="F10" i="18" s="1"/>
  <c r="I10" i="18" s="1"/>
  <c r="F11" i="18" s="1"/>
  <c r="I11" i="18" s="1"/>
  <c r="F12" i="18" s="1"/>
  <c r="I12" i="18" s="1"/>
  <c r="F13" i="18" s="1"/>
  <c r="I13" i="18" s="1"/>
  <c r="F14" i="18" s="1"/>
  <c r="I14" i="18" s="1"/>
  <c r="F15" i="18" s="1"/>
  <c r="I15" i="18" s="1"/>
  <c r="F16" i="18" s="1"/>
  <c r="I16" i="18" s="1"/>
  <c r="F17" i="18" s="1"/>
  <c r="I17" i="18" s="1"/>
  <c r="F18" i="18" s="1"/>
  <c r="I18" i="18" s="1"/>
  <c r="F19" i="18" s="1"/>
  <c r="I19" i="18" s="1"/>
  <c r="F20" i="18" s="1"/>
  <c r="I20" i="18" s="1"/>
  <c r="F21" i="18" s="1"/>
  <c r="I21" i="18" s="1"/>
  <c r="F22" i="18" s="1"/>
  <c r="I22" i="18" s="1"/>
  <c r="F23" i="18" s="1"/>
  <c r="I23" i="18" s="1"/>
  <c r="F24" i="18" s="1"/>
  <c r="I24" i="18" s="1"/>
  <c r="F25" i="18" s="1"/>
  <c r="I25" i="18" s="1"/>
  <c r="F26" i="18" s="1"/>
  <c r="I26" i="18" s="1"/>
  <c r="F27" i="18" s="1"/>
  <c r="I27" i="18" s="1"/>
  <c r="F28" i="18" s="1"/>
  <c r="I28" i="18" s="1"/>
  <c r="F29" i="18" s="1"/>
  <c r="I29" i="18" s="1"/>
  <c r="F30" i="18" s="1"/>
  <c r="I30" i="18" s="1"/>
  <c r="F31" i="18" s="1"/>
  <c r="I31" i="18" s="1"/>
  <c r="F32" i="18" s="1"/>
  <c r="I32" i="18" s="1"/>
  <c r="F33" i="18" s="1"/>
  <c r="I33" i="18" s="1"/>
  <c r="F34" i="18" s="1"/>
  <c r="I34" i="18" s="1"/>
  <c r="F35" i="18" s="1"/>
  <c r="I35" i="18" s="1"/>
  <c r="F36" i="18" s="1"/>
  <c r="I36" i="18" s="1"/>
  <c r="F37" i="18" s="1"/>
  <c r="I37" i="18" s="1"/>
  <c r="F38" i="18" s="1"/>
  <c r="I38" i="18" s="1"/>
  <c r="F39" i="18" s="1"/>
  <c r="I39" i="18" s="1"/>
  <c r="F40" i="18" s="1"/>
  <c r="I40" i="18" s="1"/>
  <c r="F41" i="18" s="1"/>
  <c r="I41" i="18" s="1"/>
  <c r="F42" i="18" s="1"/>
  <c r="I42" i="18" s="1"/>
  <c r="F43" i="18" s="1"/>
  <c r="I43" i="18" s="1"/>
  <c r="F44" i="18" s="1"/>
  <c r="I44" i="18" s="1"/>
  <c r="F45" i="18" s="1"/>
  <c r="I45" i="18" s="1"/>
  <c r="F46" i="18" s="1"/>
  <c r="I46" i="18" s="1"/>
  <c r="F47" i="18" s="1"/>
  <c r="I47" i="18" s="1"/>
  <c r="F48" i="18" s="1"/>
  <c r="I48" i="18" s="1"/>
  <c r="F49" i="18" s="1"/>
  <c r="I49" i="18" s="1"/>
  <c r="F50" i="18" s="1"/>
  <c r="I50" i="18" s="1"/>
  <c r="F51" i="18" s="1"/>
  <c r="I51" i="18" s="1"/>
  <c r="A6" i="18"/>
  <c r="DD5" i="18"/>
  <c r="DB5" i="18"/>
  <c r="CZ5" i="18"/>
  <c r="CV5" i="18"/>
  <c r="CX5" i="18" s="1"/>
  <c r="CT5" i="18"/>
  <c r="CM5" i="18"/>
  <c r="CO5" i="18" s="1"/>
  <c r="CL6" i="18" s="1"/>
  <c r="CO6" i="18" s="1"/>
  <c r="CL7" i="18" s="1"/>
  <c r="CO7" i="18" s="1"/>
  <c r="CL8" i="18" s="1"/>
  <c r="CO8" i="18" s="1"/>
  <c r="CL9" i="18" s="1"/>
  <c r="CO9" i="18" s="1"/>
  <c r="CL10" i="18" s="1"/>
  <c r="CO10" i="18" s="1"/>
  <c r="CL11" i="18" s="1"/>
  <c r="CO11" i="18" s="1"/>
  <c r="CL12" i="18" s="1"/>
  <c r="CO12" i="18" s="1"/>
  <c r="CL13" i="18" s="1"/>
  <c r="CO13" i="18" s="1"/>
  <c r="CL14" i="18" s="1"/>
  <c r="CO14" i="18" s="1"/>
  <c r="CL15" i="18" s="1"/>
  <c r="CO15" i="18" s="1"/>
  <c r="CL16" i="18" s="1"/>
  <c r="CO16" i="18" s="1"/>
  <c r="CL17" i="18" s="1"/>
  <c r="CO17" i="18" s="1"/>
  <c r="CL18" i="18" s="1"/>
  <c r="CO18" i="18" s="1"/>
  <c r="CL19" i="18" s="1"/>
  <c r="CO19" i="18" s="1"/>
  <c r="CL20" i="18" s="1"/>
  <c r="CO20" i="18" s="1"/>
  <c r="CL21" i="18" s="1"/>
  <c r="CO21" i="18" s="1"/>
  <c r="CL22" i="18" s="1"/>
  <c r="CO22" i="18" s="1"/>
  <c r="CL23" i="18" s="1"/>
  <c r="CO23" i="18" s="1"/>
  <c r="CL24" i="18" s="1"/>
  <c r="CO24" i="18" s="1"/>
  <c r="CL25" i="18" s="1"/>
  <c r="CO25" i="18" s="1"/>
  <c r="CL26" i="18" s="1"/>
  <c r="CO26" i="18" s="1"/>
  <c r="CL27" i="18" s="1"/>
  <c r="CO27" i="18" s="1"/>
  <c r="CK5" i="18"/>
  <c r="CP5" i="18" s="1"/>
  <c r="CI5" i="18"/>
  <c r="CG5" i="18"/>
  <c r="CC5" i="18"/>
  <c r="BZ6" i="18" s="1"/>
  <c r="CC6" i="18" s="1"/>
  <c r="BZ7" i="18" s="1"/>
  <c r="CC7" i="18" s="1"/>
  <c r="BZ8" i="18" s="1"/>
  <c r="CC8" i="18" s="1"/>
  <c r="BZ9" i="18" s="1"/>
  <c r="CC9" i="18" s="1"/>
  <c r="BZ10" i="18" s="1"/>
  <c r="CC10" i="18" s="1"/>
  <c r="BZ11" i="18" s="1"/>
  <c r="CC11" i="18" s="1"/>
  <c r="BZ12" i="18" s="1"/>
  <c r="CC12" i="18" s="1"/>
  <c r="BZ13" i="18" s="1"/>
  <c r="CC13" i="18" s="1"/>
  <c r="BZ14" i="18" s="1"/>
  <c r="CC14" i="18" s="1"/>
  <c r="BZ15" i="18" s="1"/>
  <c r="CC15" i="18" s="1"/>
  <c r="BZ16" i="18" s="1"/>
  <c r="CC16" i="18" s="1"/>
  <c r="BZ17" i="18" s="1"/>
  <c r="CC17" i="18" s="1"/>
  <c r="BZ18" i="18" s="1"/>
  <c r="CC18" i="18" s="1"/>
  <c r="BZ19" i="18" s="1"/>
  <c r="CC19" i="18" s="1"/>
  <c r="BZ20" i="18" s="1"/>
  <c r="CC20" i="18" s="1"/>
  <c r="BZ21" i="18" s="1"/>
  <c r="CC21" i="18" s="1"/>
  <c r="BZ22" i="18" s="1"/>
  <c r="CC22" i="18" s="1"/>
  <c r="BZ23" i="18" s="1"/>
  <c r="CC23" i="18" s="1"/>
  <c r="BZ24" i="18" s="1"/>
  <c r="CC24" i="18" s="1"/>
  <c r="BZ25" i="18" s="1"/>
  <c r="CC25" i="18" s="1"/>
  <c r="CA5" i="18"/>
  <c r="BW5" i="18"/>
  <c r="BY5" i="18" s="1"/>
  <c r="BU5" i="18"/>
  <c r="BO5" i="18"/>
  <c r="BQ5" i="18" s="1"/>
  <c r="BN6" i="18" s="1"/>
  <c r="BQ6" i="18" s="1"/>
  <c r="BN7" i="18" s="1"/>
  <c r="BQ7" i="18" s="1"/>
  <c r="BN8" i="18" s="1"/>
  <c r="BQ8" i="18" s="1"/>
  <c r="BN9" i="18" s="1"/>
  <c r="BQ9" i="18" s="1"/>
  <c r="BN10" i="18" s="1"/>
  <c r="BQ10" i="18" s="1"/>
  <c r="BN11" i="18" s="1"/>
  <c r="BQ11" i="18" s="1"/>
  <c r="BN12" i="18" s="1"/>
  <c r="BQ12" i="18" s="1"/>
  <c r="BN13" i="18" s="1"/>
  <c r="BQ13" i="18" s="1"/>
  <c r="BN14" i="18" s="1"/>
  <c r="BQ14" i="18" s="1"/>
  <c r="BN15" i="18" s="1"/>
  <c r="BQ15" i="18" s="1"/>
  <c r="BN16" i="18" s="1"/>
  <c r="BQ16" i="18" s="1"/>
  <c r="BN17" i="18" s="1"/>
  <c r="BQ17" i="18" s="1"/>
  <c r="BN18" i="18" s="1"/>
  <c r="BQ18" i="18" s="1"/>
  <c r="BN19" i="18" s="1"/>
  <c r="BQ19" i="18" s="1"/>
  <c r="BN20" i="18" s="1"/>
  <c r="BQ20" i="18" s="1"/>
  <c r="BN21" i="18" s="1"/>
  <c r="BQ21" i="18" s="1"/>
  <c r="BN22" i="18" s="1"/>
  <c r="BQ22" i="18" s="1"/>
  <c r="BN23" i="18" s="1"/>
  <c r="BQ23" i="18" s="1"/>
  <c r="BN24" i="18" s="1"/>
  <c r="BQ24" i="18" s="1"/>
  <c r="BN25" i="18" s="1"/>
  <c r="BQ25" i="18" s="1"/>
  <c r="BM5" i="18"/>
  <c r="BJ6" i="18" s="1"/>
  <c r="BM6" i="18" s="1"/>
  <c r="BK5" i="18"/>
  <c r="BI5" i="18"/>
  <c r="BE5" i="18"/>
  <c r="BC5" i="18"/>
  <c r="AY5" i="18"/>
  <c r="BA5" i="18" s="1"/>
  <c r="AW5" i="18"/>
  <c r="AQ5" i="18"/>
  <c r="AS5" i="18" s="1"/>
  <c r="AP6" i="18" s="1"/>
  <c r="AS6" i="18" s="1"/>
  <c r="AP7" i="18" s="1"/>
  <c r="AS7" i="18" s="1"/>
  <c r="AP8" i="18" s="1"/>
  <c r="AS8" i="18" s="1"/>
  <c r="AP9" i="18" s="1"/>
  <c r="AS9" i="18" s="1"/>
  <c r="AP10" i="18" s="1"/>
  <c r="AS10" i="18" s="1"/>
  <c r="AP11" i="18" s="1"/>
  <c r="AS11" i="18" s="1"/>
  <c r="AP12" i="18" s="1"/>
  <c r="AS12" i="18" s="1"/>
  <c r="AP13" i="18" s="1"/>
  <c r="AS13" i="18" s="1"/>
  <c r="AP14" i="18" s="1"/>
  <c r="AS14" i="18" s="1"/>
  <c r="AP15" i="18" s="1"/>
  <c r="AS15" i="18" s="1"/>
  <c r="AP16" i="18" s="1"/>
  <c r="AS16" i="18" s="1"/>
  <c r="AP17" i="18" s="1"/>
  <c r="AS17" i="18" s="1"/>
  <c r="AP18" i="18" s="1"/>
  <c r="AS18" i="18" s="1"/>
  <c r="AP19" i="18" s="1"/>
  <c r="AS19" i="18" s="1"/>
  <c r="AP20" i="18" s="1"/>
  <c r="AS20" i="18" s="1"/>
  <c r="AP21" i="18" s="1"/>
  <c r="AS21" i="18" s="1"/>
  <c r="AP22" i="18" s="1"/>
  <c r="AS22" i="18" s="1"/>
  <c r="AP23" i="18" s="1"/>
  <c r="AS23" i="18" s="1"/>
  <c r="AP24" i="18" s="1"/>
  <c r="AS24" i="18" s="1"/>
  <c r="AP25" i="18" s="1"/>
  <c r="AS25" i="18" s="1"/>
  <c r="AO5" i="18"/>
  <c r="AT5" i="18" s="1"/>
  <c r="AM5" i="18"/>
  <c r="AK5" i="18"/>
  <c r="AG5" i="18"/>
  <c r="AD6" i="18" s="1"/>
  <c r="AG6" i="18" s="1"/>
  <c r="AD7" i="18" s="1"/>
  <c r="AG7" i="18" s="1"/>
  <c r="AD8" i="18" s="1"/>
  <c r="AG8" i="18" s="1"/>
  <c r="AD9" i="18" s="1"/>
  <c r="AG9" i="18" s="1"/>
  <c r="AD10" i="18" s="1"/>
  <c r="AG10" i="18" s="1"/>
  <c r="AD11" i="18" s="1"/>
  <c r="AG11" i="18" s="1"/>
  <c r="AD12" i="18" s="1"/>
  <c r="AG12" i="18" s="1"/>
  <c r="AD13" i="18" s="1"/>
  <c r="AG13" i="18" s="1"/>
  <c r="AD14" i="18" s="1"/>
  <c r="AG14" i="18" s="1"/>
  <c r="AD15" i="18" s="1"/>
  <c r="AG15" i="18" s="1"/>
  <c r="AD16" i="18" s="1"/>
  <c r="AG16" i="18" s="1"/>
  <c r="AD17" i="18" s="1"/>
  <c r="AG17" i="18" s="1"/>
  <c r="AD18" i="18" s="1"/>
  <c r="AG18" i="18" s="1"/>
  <c r="AD19" i="18" s="1"/>
  <c r="AG19" i="18" s="1"/>
  <c r="AD20" i="18" s="1"/>
  <c r="AG20" i="18" s="1"/>
  <c r="AD21" i="18" s="1"/>
  <c r="AG21" i="18" s="1"/>
  <c r="AD22" i="18" s="1"/>
  <c r="AG22" i="18" s="1"/>
  <c r="AD23" i="18" s="1"/>
  <c r="AG23" i="18" s="1"/>
  <c r="AD24" i="18" s="1"/>
  <c r="AG24" i="18" s="1"/>
  <c r="AD25" i="18" s="1"/>
  <c r="AG25" i="18" s="1"/>
  <c r="AD26" i="18" s="1"/>
  <c r="AG26" i="18" s="1"/>
  <c r="AD27" i="18" s="1"/>
  <c r="AG27" i="18" s="1"/>
  <c r="AD28" i="18" s="1"/>
  <c r="AG28" i="18" s="1"/>
  <c r="AD29" i="18" s="1"/>
  <c r="AG29" i="18" s="1"/>
  <c r="AD30" i="18" s="1"/>
  <c r="AG30" i="18" s="1"/>
  <c r="AD31" i="18" s="1"/>
  <c r="AG31" i="18" s="1"/>
  <c r="AD32" i="18" s="1"/>
  <c r="AG32" i="18" s="1"/>
  <c r="AD33" i="18" s="1"/>
  <c r="AG33" i="18" s="1"/>
  <c r="AD34" i="18" s="1"/>
  <c r="AG34" i="18" s="1"/>
  <c r="AD35" i="18" s="1"/>
  <c r="AG35" i="18" s="1"/>
  <c r="AD36" i="18" s="1"/>
  <c r="AG36" i="18" s="1"/>
  <c r="AD37" i="18" s="1"/>
  <c r="AG37" i="18" s="1"/>
  <c r="AD38" i="18" s="1"/>
  <c r="AG38" i="18" s="1"/>
  <c r="AD39" i="18" s="1"/>
  <c r="AG39" i="18" s="1"/>
  <c r="AD40" i="18" s="1"/>
  <c r="AG40" i="18" s="1"/>
  <c r="AD41" i="18" s="1"/>
  <c r="AG41" i="18" s="1"/>
  <c r="AD42" i="18" s="1"/>
  <c r="AG42" i="18" s="1"/>
  <c r="AD43" i="18" s="1"/>
  <c r="AG43" i="18" s="1"/>
  <c r="AD44" i="18" s="1"/>
  <c r="AG44" i="18" s="1"/>
  <c r="AD45" i="18" s="1"/>
  <c r="AG45" i="18" s="1"/>
  <c r="AD46" i="18" s="1"/>
  <c r="AG46" i="18" s="1"/>
  <c r="AD47" i="18" s="1"/>
  <c r="AG47" i="18" s="1"/>
  <c r="AD48" i="18" s="1"/>
  <c r="AG48" i="18" s="1"/>
  <c r="AD49" i="18" s="1"/>
  <c r="AG49" i="18" s="1"/>
  <c r="AD50" i="18" s="1"/>
  <c r="AG50" i="18" s="1"/>
  <c r="AD51" i="18" s="1"/>
  <c r="AG51" i="18" s="1"/>
  <c r="AD52" i="18" s="1"/>
  <c r="AG52" i="18" s="1"/>
  <c r="AD53" i="18" s="1"/>
  <c r="AG53" i="18" s="1"/>
  <c r="AD54" i="18" s="1"/>
  <c r="AG54" i="18" s="1"/>
  <c r="AD55" i="18" s="1"/>
  <c r="AG55" i="18" s="1"/>
  <c r="AD56" i="18" s="1"/>
  <c r="AG56" i="18" s="1"/>
  <c r="AD57" i="18" s="1"/>
  <c r="AG57" i="18" s="1"/>
  <c r="AD58" i="18" s="1"/>
  <c r="AG58" i="18" s="1"/>
  <c r="AD59" i="18" s="1"/>
  <c r="AG59" i="18" s="1"/>
  <c r="AD60" i="18" s="1"/>
  <c r="AG60" i="18" s="1"/>
  <c r="AD61" i="18" s="1"/>
  <c r="AG61" i="18" s="1"/>
  <c r="AD62" i="18" s="1"/>
  <c r="AG62" i="18" s="1"/>
  <c r="AD63" i="18" s="1"/>
  <c r="AG63" i="18" s="1"/>
  <c r="AD64" i="18" s="1"/>
  <c r="AG64" i="18" s="1"/>
  <c r="AE5" i="18"/>
  <c r="AA5" i="18"/>
  <c r="AC5" i="18" s="1"/>
  <c r="Y5" i="18"/>
  <c r="S5" i="18"/>
  <c r="U5" i="18" s="1"/>
  <c r="R6" i="18" s="1"/>
  <c r="U6" i="18" s="1"/>
  <c r="R7" i="18" s="1"/>
  <c r="U7" i="18" s="1"/>
  <c r="R8" i="18" s="1"/>
  <c r="U8" i="18" s="1"/>
  <c r="R9" i="18" s="1"/>
  <c r="U9" i="18" s="1"/>
  <c r="R10" i="18" s="1"/>
  <c r="U10" i="18" s="1"/>
  <c r="R11" i="18" s="1"/>
  <c r="U11" i="18" s="1"/>
  <c r="R12" i="18" s="1"/>
  <c r="U12" i="18" s="1"/>
  <c r="R13" i="18" s="1"/>
  <c r="U13" i="18" s="1"/>
  <c r="R14" i="18" s="1"/>
  <c r="U14" i="18" s="1"/>
  <c r="R15" i="18" s="1"/>
  <c r="U15" i="18" s="1"/>
  <c r="R16" i="18" s="1"/>
  <c r="U16" i="18" s="1"/>
  <c r="R17" i="18" s="1"/>
  <c r="U17" i="18" s="1"/>
  <c r="R18" i="18" s="1"/>
  <c r="U18" i="18" s="1"/>
  <c r="R19" i="18" s="1"/>
  <c r="U19" i="18" s="1"/>
  <c r="R20" i="18" s="1"/>
  <c r="U20" i="18" s="1"/>
  <c r="R21" i="18" s="1"/>
  <c r="U21" i="18" s="1"/>
  <c r="R22" i="18" s="1"/>
  <c r="U22" i="18" s="1"/>
  <c r="R23" i="18" s="1"/>
  <c r="U23" i="18" s="1"/>
  <c r="R24" i="18" s="1"/>
  <c r="U24" i="18" s="1"/>
  <c r="R25" i="18" s="1"/>
  <c r="U25" i="18" s="1"/>
  <c r="R26" i="18" s="1"/>
  <c r="U26" i="18" s="1"/>
  <c r="R27" i="18" s="1"/>
  <c r="U27" i="18" s="1"/>
  <c r="Q5" i="18"/>
  <c r="V5" i="18" s="1"/>
  <c r="O5" i="18"/>
  <c r="M5" i="18"/>
  <c r="I5" i="18"/>
  <c r="G5" i="18"/>
  <c r="C5" i="18"/>
  <c r="E5" i="18" s="1"/>
  <c r="A5" i="18"/>
  <c r="I22" i="8"/>
  <c r="J22" i="8" s="1"/>
  <c r="H22" i="8"/>
  <c r="J21" i="8"/>
  <c r="G21" i="8"/>
  <c r="H21" i="8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22" i="10"/>
  <c r="CP6" i="18" l="1"/>
  <c r="CH7" i="18"/>
  <c r="CK7" i="18" s="1"/>
  <c r="J5" i="18"/>
  <c r="B6" i="18"/>
  <c r="E6" i="18" s="1"/>
  <c r="AH5" i="18"/>
  <c r="Z6" i="18"/>
  <c r="AC6" i="18" s="1"/>
  <c r="BF5" i="18"/>
  <c r="AX6" i="18"/>
  <c r="BA6" i="18" s="1"/>
  <c r="CD5" i="18"/>
  <c r="BV6" i="18"/>
  <c r="BY6" i="18" s="1"/>
  <c r="DC5" i="18"/>
  <c r="CU6" i="18"/>
  <c r="CX6" i="18" s="1"/>
  <c r="AL7" i="18"/>
  <c r="AO7" i="18" s="1"/>
  <c r="AT6" i="18"/>
  <c r="BJ7" i="18"/>
  <c r="BM7" i="18" s="1"/>
  <c r="BR6" i="18"/>
  <c r="N6" i="18"/>
  <c r="Q6" i="18" s="1"/>
  <c r="BR5" i="18"/>
  <c r="BV7" i="18" l="1"/>
  <c r="BY7" i="18" s="1"/>
  <c r="CD6" i="18"/>
  <c r="CH8" i="18"/>
  <c r="CK8" i="18" s="1"/>
  <c r="CP7" i="18"/>
  <c r="V6" i="18"/>
  <c r="N7" i="18"/>
  <c r="Q7" i="18" s="1"/>
  <c r="AX7" i="18"/>
  <c r="BA7" i="18" s="1"/>
  <c r="BF6" i="18"/>
  <c r="BJ8" i="18"/>
  <c r="BM8" i="18" s="1"/>
  <c r="BR7" i="18"/>
  <c r="AH6" i="18"/>
  <c r="Z7" i="18"/>
  <c r="AC7" i="18" s="1"/>
  <c r="DC6" i="18"/>
  <c r="CU7" i="18"/>
  <c r="CX7" i="18" s="1"/>
  <c r="J6" i="18"/>
  <c r="B7" i="18"/>
  <c r="E7" i="18" s="1"/>
  <c r="AL8" i="18"/>
  <c r="AO8" i="18" s="1"/>
  <c r="AT7" i="18"/>
  <c r="AL9" i="18" l="1"/>
  <c r="AO9" i="18" s="1"/>
  <c r="AT8" i="18"/>
  <c r="BJ9" i="18"/>
  <c r="BM9" i="18" s="1"/>
  <c r="BR8" i="18"/>
  <c r="BV8" i="18"/>
  <c r="BY8" i="18" s="1"/>
  <c r="CD7" i="18"/>
  <c r="B8" i="18"/>
  <c r="E8" i="18" s="1"/>
  <c r="J7" i="18"/>
  <c r="CU8" i="18"/>
  <c r="CX8" i="18" s="1"/>
  <c r="DC7" i="18"/>
  <c r="AX8" i="18"/>
  <c r="BA8" i="18" s="1"/>
  <c r="BF7" i="18"/>
  <c r="V7" i="18"/>
  <c r="N8" i="18"/>
  <c r="Q8" i="18" s="1"/>
  <c r="AH7" i="18"/>
  <c r="Z8" i="18"/>
  <c r="AC8" i="18" s="1"/>
  <c r="CH9" i="18"/>
  <c r="CK9" i="18" s="1"/>
  <c r="CP8" i="18"/>
  <c r="DC8" i="18" l="1"/>
  <c r="CU9" i="18"/>
  <c r="CX9" i="18" s="1"/>
  <c r="AL10" i="18"/>
  <c r="AO10" i="18" s="1"/>
  <c r="AT9" i="18"/>
  <c r="AH8" i="18"/>
  <c r="Z9" i="18"/>
  <c r="AC9" i="18" s="1"/>
  <c r="CH10" i="18"/>
  <c r="CK10" i="18" s="1"/>
  <c r="CP9" i="18"/>
  <c r="J8" i="18"/>
  <c r="B9" i="18"/>
  <c r="E9" i="18" s="1"/>
  <c r="BV9" i="18"/>
  <c r="BY9" i="18" s="1"/>
  <c r="CD8" i="18"/>
  <c r="V8" i="18"/>
  <c r="N9" i="18"/>
  <c r="Q9" i="18" s="1"/>
  <c r="AX9" i="18"/>
  <c r="BA9" i="18" s="1"/>
  <c r="BF8" i="18"/>
  <c r="BR9" i="18"/>
  <c r="BJ10" i="18"/>
  <c r="BM10" i="18" s="1"/>
  <c r="CP10" i="18" l="1"/>
  <c r="CH11" i="18"/>
  <c r="CK11" i="18" s="1"/>
  <c r="V9" i="18"/>
  <c r="N10" i="18"/>
  <c r="Q10" i="18" s="1"/>
  <c r="AX10" i="18"/>
  <c r="BA10" i="18" s="1"/>
  <c r="BF9" i="18"/>
  <c r="AH9" i="18"/>
  <c r="Z10" i="18"/>
  <c r="AC10" i="18" s="1"/>
  <c r="BV10" i="18"/>
  <c r="BY10" i="18" s="1"/>
  <c r="CD9" i="18"/>
  <c r="AL11" i="18"/>
  <c r="AO11" i="18" s="1"/>
  <c r="AT10" i="18"/>
  <c r="BJ11" i="18"/>
  <c r="BM11" i="18" s="1"/>
  <c r="BR10" i="18"/>
  <c r="J9" i="18"/>
  <c r="B10" i="18"/>
  <c r="E10" i="18" s="1"/>
  <c r="DC9" i="18"/>
  <c r="CU10" i="18"/>
  <c r="CX10" i="18" s="1"/>
  <c r="B11" i="18" l="1"/>
  <c r="E11" i="18" s="1"/>
  <c r="J10" i="18"/>
  <c r="Z11" i="18"/>
  <c r="AC11" i="18" s="1"/>
  <c r="AH10" i="18"/>
  <c r="BJ12" i="18"/>
  <c r="BM12" i="18" s="1"/>
  <c r="BR11" i="18"/>
  <c r="AX11" i="18"/>
  <c r="BA11" i="18" s="1"/>
  <c r="BF10" i="18"/>
  <c r="V10" i="18"/>
  <c r="N11" i="18"/>
  <c r="Q11" i="18" s="1"/>
  <c r="BV11" i="18"/>
  <c r="BY11" i="18" s="1"/>
  <c r="CD10" i="18"/>
  <c r="AT11" i="18"/>
  <c r="AL12" i="18"/>
  <c r="AO12" i="18" s="1"/>
  <c r="CU11" i="18"/>
  <c r="CX11" i="18" s="1"/>
  <c r="DC10" i="18"/>
  <c r="CP11" i="18"/>
  <c r="CH12" i="18"/>
  <c r="CK12" i="18" s="1"/>
  <c r="B12" i="18" l="1"/>
  <c r="E12" i="18" s="1"/>
  <c r="J11" i="18"/>
  <c r="AX12" i="18"/>
  <c r="BA12" i="18" s="1"/>
  <c r="BF11" i="18"/>
  <c r="CU12" i="18"/>
  <c r="CX12" i="18" s="1"/>
  <c r="DC11" i="18"/>
  <c r="AL13" i="18"/>
  <c r="AO13" i="18" s="1"/>
  <c r="AT12" i="18"/>
  <c r="BJ13" i="18"/>
  <c r="BM13" i="18" s="1"/>
  <c r="BR12" i="18"/>
  <c r="BV12" i="18"/>
  <c r="BY12" i="18" s="1"/>
  <c r="CD11" i="18"/>
  <c r="Z12" i="18"/>
  <c r="AC12" i="18" s="1"/>
  <c r="AH11" i="18"/>
  <c r="CP12" i="18"/>
  <c r="CH13" i="18"/>
  <c r="CK13" i="18" s="1"/>
  <c r="V11" i="18"/>
  <c r="N12" i="18"/>
  <c r="Q12" i="18" s="1"/>
  <c r="BJ14" i="18" l="1"/>
  <c r="BM14" i="18" s="1"/>
  <c r="BR13" i="18"/>
  <c r="B13" i="18"/>
  <c r="E13" i="18" s="1"/>
  <c r="J12" i="18"/>
  <c r="CP13" i="18"/>
  <c r="CH14" i="18"/>
  <c r="CK14" i="18" s="1"/>
  <c r="Z13" i="18"/>
  <c r="AC13" i="18" s="1"/>
  <c r="AH12" i="18"/>
  <c r="CU13" i="18"/>
  <c r="CX13" i="18" s="1"/>
  <c r="DC12" i="18"/>
  <c r="AL14" i="18"/>
  <c r="AO14" i="18" s="1"/>
  <c r="AT13" i="18"/>
  <c r="BV13" i="18"/>
  <c r="BY13" i="18" s="1"/>
  <c r="CD12" i="18"/>
  <c r="AX13" i="18"/>
  <c r="BA13" i="18" s="1"/>
  <c r="BF12" i="18"/>
  <c r="V12" i="18"/>
  <c r="N13" i="18"/>
  <c r="Q13" i="18" s="1"/>
  <c r="BJ15" i="18" l="1"/>
  <c r="BM15" i="18" s="1"/>
  <c r="BR14" i="18"/>
  <c r="DC13" i="18"/>
  <c r="CU14" i="18"/>
  <c r="CX14" i="18" s="1"/>
  <c r="AX14" i="18"/>
  <c r="BA14" i="18" s="1"/>
  <c r="BF13" i="18"/>
  <c r="CP14" i="18"/>
  <c r="CH15" i="18"/>
  <c r="CK15" i="18" s="1"/>
  <c r="BV14" i="18"/>
  <c r="BY14" i="18" s="1"/>
  <c r="CD13" i="18"/>
  <c r="Z14" i="18"/>
  <c r="AC14" i="18" s="1"/>
  <c r="AH13" i="18"/>
  <c r="AL15" i="18"/>
  <c r="AO15" i="18" s="1"/>
  <c r="AT14" i="18"/>
  <c r="J13" i="18"/>
  <c r="B14" i="18"/>
  <c r="E14" i="18" s="1"/>
  <c r="V13" i="18"/>
  <c r="N14" i="18"/>
  <c r="Q14" i="18" s="1"/>
  <c r="CP15" i="18" l="1"/>
  <c r="CH16" i="18"/>
  <c r="CK16" i="18" s="1"/>
  <c r="BJ16" i="18"/>
  <c r="BM16" i="18" s="1"/>
  <c r="BR15" i="18"/>
  <c r="AL16" i="18"/>
  <c r="AO16" i="18" s="1"/>
  <c r="AT15" i="18"/>
  <c r="AX15" i="18"/>
  <c r="BA15" i="18" s="1"/>
  <c r="BF14" i="18"/>
  <c r="DC14" i="18"/>
  <c r="CU15" i="18"/>
  <c r="CX15" i="18" s="1"/>
  <c r="BV15" i="18"/>
  <c r="BY15" i="18" s="1"/>
  <c r="CD14" i="18"/>
  <c r="J14" i="18"/>
  <c r="B15" i="18"/>
  <c r="E15" i="18" s="1"/>
  <c r="Z15" i="18"/>
  <c r="AC15" i="18" s="1"/>
  <c r="AH14" i="18"/>
  <c r="N15" i="18"/>
  <c r="Q15" i="18" s="1"/>
  <c r="V14" i="18"/>
  <c r="N16" i="18" l="1"/>
  <c r="Q16" i="18" s="1"/>
  <c r="V15" i="18"/>
  <c r="AX16" i="18"/>
  <c r="BA16" i="18" s="1"/>
  <c r="BF15" i="18"/>
  <c r="J15" i="18"/>
  <c r="B16" i="18"/>
  <c r="E16" i="18" s="1"/>
  <c r="AL17" i="18"/>
  <c r="AO17" i="18" s="1"/>
  <c r="AT16" i="18"/>
  <c r="Z16" i="18"/>
  <c r="AC16" i="18" s="1"/>
  <c r="AH15" i="18"/>
  <c r="CD15" i="18"/>
  <c r="BV16" i="18"/>
  <c r="BY16" i="18" s="1"/>
  <c r="BJ17" i="18"/>
  <c r="BM17" i="18" s="1"/>
  <c r="BR16" i="18"/>
  <c r="DC15" i="18"/>
  <c r="CU16" i="18"/>
  <c r="CX16" i="18" s="1"/>
  <c r="CP16" i="18"/>
  <c r="CH17" i="18"/>
  <c r="CK17" i="18" s="1"/>
  <c r="N17" i="18" l="1"/>
  <c r="Q17" i="18" s="1"/>
  <c r="V16" i="18"/>
  <c r="DC16" i="18"/>
  <c r="CU17" i="18"/>
  <c r="CX17" i="18" s="1"/>
  <c r="J16" i="18"/>
  <c r="B17" i="18"/>
  <c r="E17" i="18" s="1"/>
  <c r="BJ18" i="18"/>
  <c r="BM18" i="18" s="1"/>
  <c r="BR17" i="18"/>
  <c r="CD16" i="18"/>
  <c r="BV17" i="18"/>
  <c r="BY17" i="18" s="1"/>
  <c r="Z17" i="18"/>
  <c r="AC17" i="18" s="1"/>
  <c r="AH16" i="18"/>
  <c r="AL18" i="18"/>
  <c r="AO18" i="18" s="1"/>
  <c r="AT17" i="18"/>
  <c r="AX17" i="18"/>
  <c r="BA17" i="18" s="1"/>
  <c r="BF16" i="18"/>
  <c r="CP17" i="18"/>
  <c r="CH18" i="18"/>
  <c r="CK18" i="18" s="1"/>
  <c r="N18" i="18" l="1"/>
  <c r="Q18" i="18" s="1"/>
  <c r="V17" i="18"/>
  <c r="AX18" i="18"/>
  <c r="BA18" i="18" s="1"/>
  <c r="BF17" i="18"/>
  <c r="BR18" i="18"/>
  <c r="BJ19" i="18"/>
  <c r="BM19" i="18" s="1"/>
  <c r="J17" i="18"/>
  <c r="B18" i="18"/>
  <c r="E18" i="18" s="1"/>
  <c r="AL19" i="18"/>
  <c r="AO19" i="18" s="1"/>
  <c r="AT18" i="18"/>
  <c r="DC17" i="18"/>
  <c r="CU18" i="18"/>
  <c r="CX18" i="18" s="1"/>
  <c r="Z18" i="18"/>
  <c r="AC18" i="18" s="1"/>
  <c r="AH17" i="18"/>
  <c r="CP18" i="18"/>
  <c r="CH19" i="18"/>
  <c r="CK19" i="18" s="1"/>
  <c r="CD17" i="18"/>
  <c r="BV18" i="18"/>
  <c r="BY18" i="18" s="1"/>
  <c r="J18" i="18" l="1"/>
  <c r="B19" i="18"/>
  <c r="E19" i="18" s="1"/>
  <c r="N19" i="18"/>
  <c r="Q19" i="18" s="1"/>
  <c r="V18" i="18"/>
  <c r="AL20" i="18"/>
  <c r="AO20" i="18" s="1"/>
  <c r="AT19" i="18"/>
  <c r="CH20" i="18"/>
  <c r="CK20" i="18" s="1"/>
  <c r="CP19" i="18"/>
  <c r="BJ20" i="18"/>
  <c r="BM20" i="18" s="1"/>
  <c r="BR19" i="18"/>
  <c r="Z19" i="18"/>
  <c r="AC19" i="18" s="1"/>
  <c r="AH18" i="18"/>
  <c r="DC18" i="18"/>
  <c r="CU19" i="18"/>
  <c r="CX19" i="18" s="1"/>
  <c r="AX19" i="18"/>
  <c r="BA19" i="18" s="1"/>
  <c r="BF18" i="18"/>
  <c r="CD18" i="18"/>
  <c r="BV19" i="18"/>
  <c r="BY19" i="18" s="1"/>
  <c r="AX20" i="18" l="1"/>
  <c r="BA20" i="18" s="1"/>
  <c r="BF19" i="18"/>
  <c r="CH21" i="18"/>
  <c r="CK21" i="18" s="1"/>
  <c r="CP20" i="18"/>
  <c r="AL21" i="18"/>
  <c r="AO21" i="18" s="1"/>
  <c r="AT20" i="18"/>
  <c r="BJ21" i="18"/>
  <c r="BM21" i="18" s="1"/>
  <c r="BR20" i="18"/>
  <c r="DC19" i="18"/>
  <c r="CU20" i="18"/>
  <c r="CX20" i="18" s="1"/>
  <c r="Z20" i="18"/>
  <c r="AC20" i="18" s="1"/>
  <c r="AH19" i="18"/>
  <c r="N20" i="18"/>
  <c r="Q20" i="18" s="1"/>
  <c r="V19" i="18"/>
  <c r="CD19" i="18"/>
  <c r="BV20" i="18"/>
  <c r="BY20" i="18" s="1"/>
  <c r="J19" i="18"/>
  <c r="B20" i="18"/>
  <c r="E20" i="18" s="1"/>
  <c r="AX21" i="18" l="1"/>
  <c r="BA21" i="18" s="1"/>
  <c r="BF20" i="18"/>
  <c r="CD20" i="18"/>
  <c r="BV21" i="18"/>
  <c r="BY21" i="18" s="1"/>
  <c r="AL22" i="18"/>
  <c r="AO22" i="18" s="1"/>
  <c r="AT21" i="18"/>
  <c r="BJ22" i="18"/>
  <c r="BM22" i="18" s="1"/>
  <c r="BR21" i="18"/>
  <c r="N21" i="18"/>
  <c r="Q21" i="18" s="1"/>
  <c r="V20" i="18"/>
  <c r="Z21" i="18"/>
  <c r="AC21" i="18" s="1"/>
  <c r="AH20" i="18"/>
  <c r="CH22" i="18"/>
  <c r="CK22" i="18" s="1"/>
  <c r="CP21" i="18"/>
  <c r="J20" i="18"/>
  <c r="B21" i="18"/>
  <c r="E21" i="18" s="1"/>
  <c r="CU21" i="18"/>
  <c r="CX21" i="18" s="1"/>
  <c r="DC20" i="18"/>
  <c r="DC21" i="18" l="1"/>
  <c r="CU22" i="18"/>
  <c r="CX22" i="18" s="1"/>
  <c r="BF21" i="18"/>
  <c r="AX22" i="18"/>
  <c r="BA22" i="18" s="1"/>
  <c r="BR22" i="18"/>
  <c r="BJ23" i="18"/>
  <c r="BM23" i="18" s="1"/>
  <c r="CD21" i="18"/>
  <c r="BV22" i="18"/>
  <c r="BY22" i="18" s="1"/>
  <c r="N22" i="18"/>
  <c r="Q22" i="18" s="1"/>
  <c r="V21" i="18"/>
  <c r="J21" i="18"/>
  <c r="B22" i="18"/>
  <c r="E22" i="18" s="1"/>
  <c r="CH23" i="18"/>
  <c r="CK23" i="18" s="1"/>
  <c r="CP22" i="18"/>
  <c r="AL23" i="18"/>
  <c r="AO23" i="18" s="1"/>
  <c r="AT22" i="18"/>
  <c r="Z22" i="18"/>
  <c r="AC22" i="18" s="1"/>
  <c r="AH21" i="18"/>
  <c r="CD22" i="18" l="1"/>
  <c r="BV23" i="18"/>
  <c r="BY23" i="18" s="1"/>
  <c r="AL24" i="18"/>
  <c r="AO24" i="18" s="1"/>
  <c r="AT23" i="18"/>
  <c r="BJ24" i="18"/>
  <c r="BM24" i="18" s="1"/>
  <c r="BR23" i="18"/>
  <c r="CH24" i="18"/>
  <c r="CK24" i="18" s="1"/>
  <c r="CP23" i="18"/>
  <c r="J22" i="18"/>
  <c r="B23" i="18"/>
  <c r="E23" i="18" s="1"/>
  <c r="BF22" i="18"/>
  <c r="AX23" i="18"/>
  <c r="BA23" i="18" s="1"/>
  <c r="DC22" i="18"/>
  <c r="CU23" i="18"/>
  <c r="CX23" i="18" s="1"/>
  <c r="Z23" i="18"/>
  <c r="AC23" i="18" s="1"/>
  <c r="AH22" i="18"/>
  <c r="N23" i="18"/>
  <c r="Q23" i="18" s="1"/>
  <c r="V22" i="18"/>
  <c r="CH25" i="18" l="1"/>
  <c r="CK25" i="18" s="1"/>
  <c r="CP24" i="18"/>
  <c r="BR24" i="18"/>
  <c r="BJ25" i="18"/>
  <c r="BM25" i="18" s="1"/>
  <c r="BR25" i="18" s="1"/>
  <c r="J23" i="18"/>
  <c r="B24" i="18"/>
  <c r="E24" i="18" s="1"/>
  <c r="Z24" i="18"/>
  <c r="AC24" i="18" s="1"/>
  <c r="AH23" i="18"/>
  <c r="DC23" i="18"/>
  <c r="CU24" i="18"/>
  <c r="CX24" i="18" s="1"/>
  <c r="BF23" i="18"/>
  <c r="AX24" i="18"/>
  <c r="BA24" i="18" s="1"/>
  <c r="AL25" i="18"/>
  <c r="AO25" i="18" s="1"/>
  <c r="AT25" i="18" s="1"/>
  <c r="AT24" i="18"/>
  <c r="CD23" i="18"/>
  <c r="BV24" i="18"/>
  <c r="BY24" i="18" s="1"/>
  <c r="N24" i="18"/>
  <c r="Q24" i="18" s="1"/>
  <c r="V23" i="18"/>
  <c r="Z25" i="18" l="1"/>
  <c r="AC25" i="18" s="1"/>
  <c r="AH24" i="18"/>
  <c r="DC24" i="18"/>
  <c r="CU25" i="18"/>
  <c r="CX25" i="18" s="1"/>
  <c r="N25" i="18"/>
  <c r="Q25" i="18" s="1"/>
  <c r="V24" i="18"/>
  <c r="CP25" i="18"/>
  <c r="CH26" i="18"/>
  <c r="CK26" i="18" s="1"/>
  <c r="CD24" i="18"/>
  <c r="BV25" i="18"/>
  <c r="BY25" i="18" s="1"/>
  <c r="CD25" i="18" s="1"/>
  <c r="J24" i="18"/>
  <c r="B25" i="18"/>
  <c r="E25" i="18" s="1"/>
  <c r="BF24" i="18"/>
  <c r="AX25" i="18"/>
  <c r="BA25" i="18" s="1"/>
  <c r="BF25" i="18" s="1"/>
  <c r="CH27" i="18" l="1"/>
  <c r="CK27" i="18" s="1"/>
  <c r="CP27" i="18" s="1"/>
  <c r="CP26" i="18"/>
  <c r="Z26" i="18"/>
  <c r="AC26" i="18" s="1"/>
  <c r="AH25" i="18"/>
  <c r="N26" i="18"/>
  <c r="Q26" i="18" s="1"/>
  <c r="V25" i="18"/>
  <c r="J25" i="18"/>
  <c r="B26" i="18"/>
  <c r="E26" i="18" s="1"/>
  <c r="DC25" i="18"/>
  <c r="CU26" i="18"/>
  <c r="CX26" i="18" s="1"/>
  <c r="Z27" i="18" l="1"/>
  <c r="AC27" i="18" s="1"/>
  <c r="AH26" i="18"/>
  <c r="J26" i="18"/>
  <c r="B27" i="18"/>
  <c r="E27" i="18" s="1"/>
  <c r="DC26" i="18"/>
  <c r="CU27" i="18"/>
  <c r="CX27" i="18" s="1"/>
  <c r="V26" i="18"/>
  <c r="N27" i="18"/>
  <c r="Q27" i="18" s="1"/>
  <c r="V27" i="18" s="1"/>
  <c r="Z28" i="18" l="1"/>
  <c r="AC28" i="18" s="1"/>
  <c r="AH27" i="18"/>
  <c r="CU28" i="18"/>
  <c r="CX28" i="18" s="1"/>
  <c r="DC28" i="18" s="1"/>
  <c r="DC27" i="18"/>
  <c r="J27" i="18"/>
  <c r="B28" i="18"/>
  <c r="E28" i="18" s="1"/>
  <c r="B29" i="18" l="1"/>
  <c r="E29" i="18" s="1"/>
  <c r="J28" i="18"/>
  <c r="Z29" i="18"/>
  <c r="AC29" i="18" s="1"/>
  <c r="AH28" i="18"/>
  <c r="B30" i="18" l="1"/>
  <c r="E30" i="18" s="1"/>
  <c r="J29" i="18"/>
  <c r="AH29" i="18"/>
  <c r="Z30" i="18"/>
  <c r="AC30" i="18" s="1"/>
  <c r="J30" i="18" l="1"/>
  <c r="B31" i="18"/>
  <c r="E31" i="18" s="1"/>
  <c r="Z31" i="18"/>
  <c r="AC31" i="18" s="1"/>
  <c r="AH30" i="18"/>
  <c r="B32" i="18" l="1"/>
  <c r="E32" i="18" s="1"/>
  <c r="J31" i="18"/>
  <c r="Z32" i="18"/>
  <c r="AC32" i="18" s="1"/>
  <c r="AH31" i="18"/>
  <c r="B33" i="18" l="1"/>
  <c r="E33" i="18" s="1"/>
  <c r="J32" i="18"/>
  <c r="Z33" i="18"/>
  <c r="AC33" i="18" s="1"/>
  <c r="AH32" i="18"/>
  <c r="B34" i="18" l="1"/>
  <c r="E34" i="18" s="1"/>
  <c r="J33" i="18"/>
  <c r="Z34" i="18"/>
  <c r="AC34" i="18" s="1"/>
  <c r="AH33" i="18"/>
  <c r="Z35" i="18" l="1"/>
  <c r="AC35" i="18" s="1"/>
  <c r="AH34" i="18"/>
  <c r="J34" i="18"/>
  <c r="B35" i="18"/>
  <c r="E35" i="18" s="1"/>
  <c r="Z36" i="18" l="1"/>
  <c r="AC36" i="18" s="1"/>
  <c r="AH35" i="18"/>
  <c r="B36" i="18"/>
  <c r="E36" i="18" s="1"/>
  <c r="J35" i="18"/>
  <c r="Z37" i="18" l="1"/>
  <c r="AC37" i="18" s="1"/>
  <c r="AH36" i="18"/>
  <c r="B37" i="18"/>
  <c r="E37" i="18" s="1"/>
  <c r="J36" i="18"/>
  <c r="Z38" i="18" l="1"/>
  <c r="AC38" i="18" s="1"/>
  <c r="AH37" i="18"/>
  <c r="B38" i="18"/>
  <c r="E38" i="18" s="1"/>
  <c r="J37" i="18"/>
  <c r="J38" i="18" l="1"/>
  <c r="B39" i="18"/>
  <c r="E39" i="18" s="1"/>
  <c r="Z39" i="18"/>
  <c r="AC39" i="18" s="1"/>
  <c r="AH38" i="18"/>
  <c r="Z40" i="18" l="1"/>
  <c r="AC40" i="18" s="1"/>
  <c r="AH39" i="18"/>
  <c r="B40" i="18"/>
  <c r="E40" i="18" s="1"/>
  <c r="J39" i="18"/>
  <c r="Z41" i="18" l="1"/>
  <c r="AC41" i="18" s="1"/>
  <c r="AH40" i="18"/>
  <c r="B41" i="18"/>
  <c r="E41" i="18" s="1"/>
  <c r="J40" i="18"/>
  <c r="AH41" i="18" l="1"/>
  <c r="Z42" i="18"/>
  <c r="AC42" i="18" s="1"/>
  <c r="B42" i="18"/>
  <c r="E42" i="18" s="1"/>
  <c r="J41" i="18"/>
  <c r="J42" i="18" l="1"/>
  <c r="B43" i="18"/>
  <c r="E43" i="18" s="1"/>
  <c r="Z43" i="18"/>
  <c r="AC43" i="18" s="1"/>
  <c r="AH42" i="18"/>
  <c r="B44" i="18" l="1"/>
  <c r="E44" i="18" s="1"/>
  <c r="J43" i="18"/>
  <c r="Z44" i="18"/>
  <c r="AC44" i="18" s="1"/>
  <c r="AH43" i="18"/>
  <c r="Z45" i="18" l="1"/>
  <c r="AC45" i="18" s="1"/>
  <c r="AH44" i="18"/>
  <c r="B45" i="18"/>
  <c r="E45" i="18" s="1"/>
  <c r="J44" i="18"/>
  <c r="AH45" i="18" l="1"/>
  <c r="Z46" i="18"/>
  <c r="AC46" i="18" s="1"/>
  <c r="B46" i="18"/>
  <c r="E46" i="18" s="1"/>
  <c r="J45" i="18"/>
  <c r="J46" i="18" l="1"/>
  <c r="B47" i="18"/>
  <c r="E47" i="18" s="1"/>
  <c r="Z47" i="18"/>
  <c r="AC47" i="18" s="1"/>
  <c r="AH46" i="18"/>
  <c r="B48" i="18" l="1"/>
  <c r="E48" i="18" s="1"/>
  <c r="J47" i="18"/>
  <c r="Z48" i="18"/>
  <c r="AC48" i="18" s="1"/>
  <c r="AH47" i="18"/>
  <c r="B49" i="18" l="1"/>
  <c r="E49" i="18" s="1"/>
  <c r="J48" i="18"/>
  <c r="Z49" i="18"/>
  <c r="AC49" i="18" s="1"/>
  <c r="AH48" i="18"/>
  <c r="B50" i="18" l="1"/>
  <c r="E50" i="18" s="1"/>
  <c r="J49" i="18"/>
  <c r="Z50" i="18"/>
  <c r="AC50" i="18" s="1"/>
  <c r="AH49" i="18"/>
  <c r="J50" i="18" l="1"/>
  <c r="B51" i="18"/>
  <c r="E51" i="18" s="1"/>
  <c r="J51" i="18" s="1"/>
  <c r="Z51" i="18"/>
  <c r="AC51" i="18" s="1"/>
  <c r="AH50" i="18"/>
  <c r="Z52" i="18" l="1"/>
  <c r="AC52" i="18" s="1"/>
  <c r="AH51" i="18"/>
  <c r="Z53" i="18" l="1"/>
  <c r="AC53" i="18" s="1"/>
  <c r="AH52" i="18"/>
  <c r="Z54" i="18" l="1"/>
  <c r="AC54" i="18" s="1"/>
  <c r="AH53" i="18"/>
  <c r="Z55" i="18" l="1"/>
  <c r="AC55" i="18" s="1"/>
  <c r="AH54" i="18"/>
  <c r="Z56" i="18" l="1"/>
  <c r="AC56" i="18" s="1"/>
  <c r="AH55" i="18"/>
  <c r="AH56" i="18" l="1"/>
  <c r="Z57" i="18"/>
  <c r="AC57" i="18" s="1"/>
  <c r="AH57" i="18" l="1"/>
  <c r="Z58" i="18"/>
  <c r="AC58" i="18" s="1"/>
  <c r="Z59" i="18" l="1"/>
  <c r="AC59" i="18" s="1"/>
  <c r="AH58" i="18"/>
  <c r="Z60" i="18" l="1"/>
  <c r="AC60" i="18" s="1"/>
  <c r="AH59" i="18"/>
  <c r="Z61" i="18" l="1"/>
  <c r="AC61" i="18" s="1"/>
  <c r="AH60" i="18"/>
  <c r="Z62" i="18" l="1"/>
  <c r="AC62" i="18" s="1"/>
  <c r="AH61" i="18"/>
  <c r="Z63" i="18" l="1"/>
  <c r="AC63" i="18" s="1"/>
  <c r="AH62" i="18"/>
  <c r="Z64" i="18" l="1"/>
  <c r="AC64" i="18" s="1"/>
  <c r="AH64" i="18" s="1"/>
  <c r="AH63" i="18"/>
  <c r="BL6" i="11" l="1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5" i="11"/>
  <c r="BI6" i="11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5" i="11"/>
  <c r="I21" i="8" s="1"/>
  <c r="BG28" i="11"/>
  <c r="BG7" i="11"/>
  <c r="BG8" i="11" s="1"/>
  <c r="BG9" i="11" s="1"/>
  <c r="BG10" i="11" s="1"/>
  <c r="BG11" i="11" s="1"/>
  <c r="BG12" i="11" s="1"/>
  <c r="BG13" i="11" s="1"/>
  <c r="BG14" i="11" s="1"/>
  <c r="BG15" i="11" s="1"/>
  <c r="BG16" i="11" s="1"/>
  <c r="BG17" i="11" s="1"/>
  <c r="BG18" i="11" s="1"/>
  <c r="BG19" i="11" s="1"/>
  <c r="BG20" i="11" s="1"/>
  <c r="BG21" i="11" s="1"/>
  <c r="BG22" i="11" s="1"/>
  <c r="BG23" i="11" s="1"/>
  <c r="BG24" i="11" s="1"/>
  <c r="BG25" i="11" s="1"/>
  <c r="BG26" i="11" s="1"/>
  <c r="BG27" i="11" s="1"/>
  <c r="BG6" i="11"/>
  <c r="DD6" i="12"/>
  <c r="DD7" i="12"/>
  <c r="DD8" i="12"/>
  <c r="DD9" i="12"/>
  <c r="DD10" i="12"/>
  <c r="DD11" i="12"/>
  <c r="DD12" i="12"/>
  <c r="DD13" i="12"/>
  <c r="DD14" i="12"/>
  <c r="DD15" i="12"/>
  <c r="DD16" i="12"/>
  <c r="DD17" i="12"/>
  <c r="DD18" i="12"/>
  <c r="DD19" i="12"/>
  <c r="DD20" i="12"/>
  <c r="DD21" i="12"/>
  <c r="DD22" i="12"/>
  <c r="DD23" i="12"/>
  <c r="DD24" i="12"/>
  <c r="DD25" i="12"/>
  <c r="DD26" i="12"/>
  <c r="DD27" i="12"/>
  <c r="DD28" i="12"/>
  <c r="DD5" i="12"/>
  <c r="CT28" i="12"/>
  <c r="CT6" i="12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5" i="12"/>
  <c r="BF22" i="10"/>
  <c r="I25" i="8"/>
  <c r="BD11" i="10" l="1"/>
  <c r="BD22" i="10" l="1"/>
  <c r="BC22" i="10" l="1"/>
  <c r="BC23" i="10" s="1"/>
  <c r="BD23" i="10"/>
  <c r="BD24" i="10" s="1"/>
  <c r="BD25" i="10" s="1"/>
  <c r="BD26" i="10" s="1"/>
  <c r="BD27" i="10" s="1"/>
  <c r="BD28" i="10" s="1"/>
  <c r="BD29" i="10" s="1"/>
  <c r="BD30" i="10" s="1"/>
  <c r="BD31" i="10" s="1"/>
  <c r="BD32" i="10" s="1"/>
  <c r="BD33" i="10" s="1"/>
  <c r="BD34" i="10" s="1"/>
  <c r="BD35" i="10" s="1"/>
  <c r="BD36" i="10" s="1"/>
  <c r="BD37" i="10" s="1"/>
  <c r="BD38" i="10" s="1"/>
  <c r="BD39" i="10" s="1"/>
  <c r="BD40" i="10" s="1"/>
  <c r="BD41" i="10" s="1"/>
  <c r="BD42" i="10" s="1"/>
  <c r="BD43" i="10" s="1"/>
  <c r="BD44" i="10" s="1"/>
  <c r="BD45" i="10" s="1"/>
  <c r="BC24" i="10" l="1"/>
  <c r="BF23" i="10"/>
  <c r="BC25" i="10" l="1"/>
  <c r="BF24" i="10"/>
  <c r="BC26" i="10" l="1"/>
  <c r="BF25" i="10"/>
  <c r="BC27" i="10" l="1"/>
  <c r="BF26" i="10"/>
  <c r="BC28" i="10" l="1"/>
  <c r="BF27" i="10"/>
  <c r="BC29" i="10" l="1"/>
  <c r="BF28" i="10"/>
  <c r="BC30" i="10" l="1"/>
  <c r="BF29" i="10"/>
  <c r="BC31" i="10" l="1"/>
  <c r="BF30" i="10"/>
  <c r="BC32" i="10" l="1"/>
  <c r="BF31" i="10"/>
  <c r="BC33" i="10" l="1"/>
  <c r="BF32" i="10"/>
  <c r="BC34" i="10" l="1"/>
  <c r="BF33" i="10"/>
  <c r="BC35" i="10" l="1"/>
  <c r="BF34" i="10"/>
  <c r="BC36" i="10" l="1"/>
  <c r="BF35" i="10"/>
  <c r="BC37" i="10" l="1"/>
  <c r="BF36" i="10"/>
  <c r="BC38" i="10" l="1"/>
  <c r="BF37" i="10"/>
  <c r="BC39" i="10" l="1"/>
  <c r="BF38" i="10"/>
  <c r="BC40" i="10" l="1"/>
  <c r="BF39" i="10"/>
  <c r="BC41" i="10" l="1"/>
  <c r="BF40" i="10"/>
  <c r="BC42" i="10" l="1"/>
  <c r="BF41" i="10"/>
  <c r="BC43" i="10" l="1"/>
  <c r="BF42" i="10"/>
  <c r="BC44" i="10" l="1"/>
  <c r="BF43" i="10"/>
  <c r="BC45" i="10" l="1"/>
  <c r="BF45" i="10" s="1"/>
  <c r="BF44" i="10"/>
  <c r="BD14" i="10" l="1"/>
  <c r="BH5" i="11" l="1"/>
  <c r="CZ11" i="12"/>
  <c r="CZ19" i="12"/>
  <c r="CZ27" i="12"/>
  <c r="CZ16" i="12"/>
  <c r="CV5" i="12"/>
  <c r="CX5" i="12" s="1"/>
  <c r="CZ20" i="12"/>
  <c r="CZ8" i="12"/>
  <c r="CZ21" i="12"/>
  <c r="CZ12" i="12"/>
  <c r="CZ13" i="12"/>
  <c r="CZ18" i="12"/>
  <c r="CZ25" i="12"/>
  <c r="CZ17" i="12"/>
  <c r="C22" i="8" s="1"/>
  <c r="CZ10" i="12"/>
  <c r="CZ23" i="12"/>
  <c r="CZ15" i="12"/>
  <c r="CZ6" i="12"/>
  <c r="CZ9" i="12"/>
  <c r="CZ7" i="12"/>
  <c r="B21" i="8"/>
  <c r="CZ22" i="12"/>
  <c r="CZ24" i="12"/>
  <c r="CZ14" i="12"/>
  <c r="CZ5" i="12"/>
  <c r="CZ26" i="12"/>
  <c r="CZ28" i="12"/>
  <c r="E21" i="8"/>
  <c r="BD15" i="10"/>
  <c r="C37" i="17"/>
  <c r="F35" i="17"/>
  <c r="C34" i="17"/>
  <c r="C33" i="17"/>
  <c r="C32" i="17"/>
  <c r="C31" i="17"/>
  <c r="E30" i="17"/>
  <c r="C30" i="17"/>
  <c r="C29" i="17"/>
  <c r="D29" i="17" s="1"/>
  <c r="E28" i="17"/>
  <c r="C28" i="17"/>
  <c r="C27" i="17"/>
  <c r="C26" i="17"/>
  <c r="D25" i="17"/>
  <c r="C25" i="17"/>
  <c r="F19" i="17"/>
  <c r="E19" i="17"/>
  <c r="D19" i="17"/>
  <c r="C19" i="17"/>
  <c r="G15" i="17"/>
  <c r="H13" i="17"/>
  <c r="D12" i="17"/>
  <c r="G12" i="17" s="1"/>
  <c r="F11" i="17"/>
  <c r="F13" i="17" s="1"/>
  <c r="E11" i="17"/>
  <c r="D11" i="17"/>
  <c r="C11" i="17"/>
  <c r="B11" i="17"/>
  <c r="G11" i="17" s="1"/>
  <c r="G10" i="17"/>
  <c r="E9" i="17"/>
  <c r="D9" i="17"/>
  <c r="C9" i="17"/>
  <c r="B9" i="17"/>
  <c r="G9" i="17" s="1"/>
  <c r="G8" i="17"/>
  <c r="M7" i="17"/>
  <c r="D7" i="17"/>
  <c r="B7" i="17"/>
  <c r="B13" i="17" s="1"/>
  <c r="E6" i="17"/>
  <c r="E7" i="17" s="1"/>
  <c r="E13" i="17" s="1"/>
  <c r="C6" i="17"/>
  <c r="C7" i="17" s="1"/>
  <c r="C13" i="17" s="1"/>
  <c r="G4" i="17"/>
  <c r="H4" i="17" s="1"/>
  <c r="D13" i="17" l="1"/>
  <c r="C35" i="17"/>
  <c r="E35" i="17"/>
  <c r="CU6" i="12"/>
  <c r="CX6" i="12" s="1"/>
  <c r="DB5" i="12"/>
  <c r="CY6" i="12" s="1"/>
  <c r="DB6" i="12" s="1"/>
  <c r="CY7" i="12" s="1"/>
  <c r="DB7" i="12" s="1"/>
  <c r="CY8" i="12" s="1"/>
  <c r="DB8" i="12" s="1"/>
  <c r="CY9" i="12" s="1"/>
  <c r="DB9" i="12" s="1"/>
  <c r="CY10" i="12" s="1"/>
  <c r="DB10" i="12" s="1"/>
  <c r="CY11" i="12" s="1"/>
  <c r="DB11" i="12" s="1"/>
  <c r="CY12" i="12" s="1"/>
  <c r="DB12" i="12" s="1"/>
  <c r="CY13" i="12" s="1"/>
  <c r="DB13" i="12" s="1"/>
  <c r="CY14" i="12" s="1"/>
  <c r="DB14" i="12" s="1"/>
  <c r="CY15" i="12" s="1"/>
  <c r="DB15" i="12" s="1"/>
  <c r="CY16" i="12" s="1"/>
  <c r="DB16" i="12" s="1"/>
  <c r="CY17" i="12" s="1"/>
  <c r="DB17" i="12" s="1"/>
  <c r="CY18" i="12" s="1"/>
  <c r="DB18" i="12" s="1"/>
  <c r="CY19" i="12" s="1"/>
  <c r="DB19" i="12" s="1"/>
  <c r="CY20" i="12" s="1"/>
  <c r="DB20" i="12" s="1"/>
  <c r="CY21" i="12" s="1"/>
  <c r="DB21" i="12" s="1"/>
  <c r="CY22" i="12" s="1"/>
  <c r="DB22" i="12" s="1"/>
  <c r="CY23" i="12" s="1"/>
  <c r="DB23" i="12" s="1"/>
  <c r="CY24" i="12" s="1"/>
  <c r="DB24" i="12" s="1"/>
  <c r="CY25" i="12" s="1"/>
  <c r="DB25" i="12" s="1"/>
  <c r="CY26" i="12" s="1"/>
  <c r="DB26" i="12" s="1"/>
  <c r="CY27" i="12" s="1"/>
  <c r="DB27" i="12" s="1"/>
  <c r="CY28" i="12" s="1"/>
  <c r="DB28" i="12" s="1"/>
  <c r="C21" i="8"/>
  <c r="BJ5" i="11"/>
  <c r="BK5" i="11"/>
  <c r="BH6" i="11" s="1"/>
  <c r="K3" i="17"/>
  <c r="L3" i="17" s="1"/>
  <c r="C14" i="17"/>
  <c r="C16" i="17" s="1"/>
  <c r="C17" i="17" s="1"/>
  <c r="F17" i="17"/>
  <c r="K6" i="17"/>
  <c r="L6" i="17" s="1"/>
  <c r="F14" i="17"/>
  <c r="F16" i="17" s="1"/>
  <c r="E14" i="17"/>
  <c r="E16" i="17" s="1"/>
  <c r="E17" i="17" s="1"/>
  <c r="K5" i="17"/>
  <c r="L5" i="17" s="1"/>
  <c r="D14" i="17"/>
  <c r="D16" i="17" s="1"/>
  <c r="D17" i="17" s="1"/>
  <c r="D20" i="17" s="1"/>
  <c r="K4" i="17"/>
  <c r="L4" i="17" s="1"/>
  <c r="G13" i="17"/>
  <c r="K2" i="17"/>
  <c r="B14" i="17"/>
  <c r="G7" i="17"/>
  <c r="G6" i="17"/>
  <c r="B19" i="17"/>
  <c r="G19" i="17" s="1"/>
  <c r="D28" i="17"/>
  <c r="D35" i="17" s="1"/>
  <c r="G35" i="17" s="1"/>
  <c r="H35" i="17" s="1"/>
  <c r="BJ6" i="11" l="1"/>
  <c r="BK6" i="11"/>
  <c r="BH7" i="11" s="1"/>
  <c r="DC5" i="12"/>
  <c r="DC6" i="12"/>
  <c r="CU7" i="12"/>
  <c r="CX7" i="12" s="1"/>
  <c r="P5" i="17"/>
  <c r="E18" i="17" s="1"/>
  <c r="E20" i="17" s="1"/>
  <c r="N5" i="17"/>
  <c r="O5" i="17" s="1"/>
  <c r="L2" i="17"/>
  <c r="K7" i="17"/>
  <c r="P4" i="17"/>
  <c r="N4" i="17"/>
  <c r="O4" i="17" s="1"/>
  <c r="G14" i="17"/>
  <c r="H14" i="17" s="1"/>
  <c r="H15" i="17" s="1"/>
  <c r="B16" i="17"/>
  <c r="P6" i="17"/>
  <c r="F18" i="17" s="1"/>
  <c r="F20" i="17" s="1"/>
  <c r="N6" i="17"/>
  <c r="O6" i="17" s="1"/>
  <c r="P3" i="17"/>
  <c r="C18" i="17" s="1"/>
  <c r="C20" i="17" s="1"/>
  <c r="N3" i="17"/>
  <c r="O3" i="17" s="1"/>
  <c r="CU8" i="12" l="1"/>
  <c r="CX8" i="12" s="1"/>
  <c r="DC7" i="12"/>
  <c r="BJ7" i="11"/>
  <c r="BK7" i="11"/>
  <c r="BH8" i="11" s="1"/>
  <c r="G16" i="17"/>
  <c r="B17" i="17"/>
  <c r="N2" i="17"/>
  <c r="L7" i="17"/>
  <c r="P2" i="17"/>
  <c r="BJ8" i="11" l="1"/>
  <c r="BK8" i="11" s="1"/>
  <c r="BH9" i="11" s="1"/>
  <c r="CU9" i="12"/>
  <c r="CX9" i="12" s="1"/>
  <c r="DC8" i="12"/>
  <c r="O2" i="17"/>
  <c r="N7" i="17"/>
  <c r="B20" i="17"/>
  <c r="G17" i="17"/>
  <c r="B18" i="17"/>
  <c r="G18" i="17" s="1"/>
  <c r="P7" i="17"/>
  <c r="G20" i="17" l="1"/>
  <c r="H20" i="17" s="1"/>
  <c r="H17" i="17"/>
  <c r="BJ9" i="11"/>
  <c r="CU10" i="12"/>
  <c r="CX10" i="12" s="1"/>
  <c r="DC9" i="12"/>
  <c r="H1" i="7"/>
  <c r="J1" i="7" s="1"/>
  <c r="F21" i="8" l="1"/>
  <c r="CU11" i="12"/>
  <c r="CX11" i="12" s="1"/>
  <c r="DC10" i="12"/>
  <c r="BK9" i="11"/>
  <c r="BH10" i="11" s="1"/>
  <c r="BJ10" i="11" s="1"/>
  <c r="BK10" i="11" s="1"/>
  <c r="BH11" i="11" s="1"/>
  <c r="BJ11" i="11" s="1"/>
  <c r="BK11" i="11" s="1"/>
  <c r="BH12" i="11" s="1"/>
  <c r="BJ12" i="11" s="1"/>
  <c r="BK12" i="11" s="1"/>
  <c r="BH13" i="11" s="1"/>
  <c r="BJ13" i="11" s="1"/>
  <c r="BK13" i="11" s="1"/>
  <c r="BH14" i="11" s="1"/>
  <c r="BJ14" i="11" s="1"/>
  <c r="BK14" i="11" s="1"/>
  <c r="BH15" i="11" s="1"/>
  <c r="BJ15" i="11" s="1"/>
  <c r="BK15" i="11" s="1"/>
  <c r="BH16" i="11" s="1"/>
  <c r="BJ16" i="11" s="1"/>
  <c r="BK16" i="11" s="1"/>
  <c r="BH17" i="11" s="1"/>
  <c r="BJ17" i="11" l="1"/>
  <c r="BK17" i="11" s="1"/>
  <c r="BH18" i="11" s="1"/>
  <c r="BJ18" i="11" s="1"/>
  <c r="BK18" i="11" s="1"/>
  <c r="BH19" i="11" s="1"/>
  <c r="DC11" i="12"/>
  <c r="CU12" i="12"/>
  <c r="CX12" i="12" s="1"/>
  <c r="BJ19" i="11" l="1"/>
  <c r="BK19" i="11"/>
  <c r="BH20" i="11" s="1"/>
  <c r="BJ20" i="11" s="1"/>
  <c r="BK20" i="11" s="1"/>
  <c r="BH21" i="11" s="1"/>
  <c r="CU13" i="12"/>
  <c r="CX13" i="12" s="1"/>
  <c r="DC12" i="12"/>
  <c r="A1" i="15"/>
  <c r="CU14" i="12" l="1"/>
  <c r="CX14" i="12" s="1"/>
  <c r="DC13" i="12"/>
  <c r="BJ21" i="11"/>
  <c r="BK21" i="11"/>
  <c r="BH22" i="11" s="1"/>
  <c r="BJ22" i="11" s="1"/>
  <c r="BK22" i="11" s="1"/>
  <c r="BH23" i="11" s="1"/>
  <c r="H61" i="14"/>
  <c r="G51" i="14"/>
  <c r="L54" i="14"/>
  <c r="H60" i="14"/>
  <c r="H56" i="14"/>
  <c r="G27" i="7"/>
  <c r="G43" i="5"/>
  <c r="H40" i="5"/>
  <c r="B16" i="7"/>
  <c r="D6" i="7"/>
  <c r="D13" i="7"/>
  <c r="E54" i="7"/>
  <c r="E49" i="7"/>
  <c r="E27" i="7"/>
  <c r="BJ23" i="11" l="1"/>
  <c r="BK23" i="11"/>
  <c r="BH24" i="11" s="1"/>
  <c r="BJ24" i="11" s="1"/>
  <c r="BK24" i="11" s="1"/>
  <c r="BH25" i="11" s="1"/>
  <c r="CU15" i="12"/>
  <c r="CX15" i="12" s="1"/>
  <c r="DC14" i="12"/>
  <c r="B18" i="15"/>
  <c r="F191" i="13"/>
  <c r="F190" i="13"/>
  <c r="F189" i="13"/>
  <c r="F188" i="13"/>
  <c r="F187" i="13"/>
  <c r="F186" i="13"/>
  <c r="F185" i="13"/>
  <c r="F184" i="13"/>
  <c r="F183" i="13"/>
  <c r="F182" i="13"/>
  <c r="CU16" i="12" l="1"/>
  <c r="CX16" i="12" s="1"/>
  <c r="DC15" i="12"/>
  <c r="BJ25" i="11"/>
  <c r="BK25" i="11"/>
  <c r="BH26" i="11" s="1"/>
  <c r="BJ26" i="11" s="1"/>
  <c r="BK26" i="11" s="1"/>
  <c r="BH27" i="11" s="1"/>
  <c r="BJ27" i="11" s="1"/>
  <c r="BK27" i="11" s="1"/>
  <c r="BH28" i="11" s="1"/>
  <c r="E60" i="14"/>
  <c r="K54" i="14"/>
  <c r="D51" i="14" s="1"/>
  <c r="G39" i="5"/>
  <c r="B78" i="7"/>
  <c r="B72" i="7"/>
  <c r="B67" i="7"/>
  <c r="B66" i="7"/>
  <c r="B56" i="7"/>
  <c r="B53" i="7"/>
  <c r="E53" i="7" s="1"/>
  <c r="B45" i="7"/>
  <c r="B36" i="7"/>
  <c r="B39" i="7"/>
  <c r="C37" i="7" s="1"/>
  <c r="B24" i="7"/>
  <c r="B23" i="7"/>
  <c r="B31" i="7"/>
  <c r="B18" i="7"/>
  <c r="B17" i="7"/>
  <c r="B12" i="7"/>
  <c r="BJ28" i="11" l="1"/>
  <c r="BK28" i="11" s="1"/>
  <c r="F22" i="8"/>
  <c r="CU17" i="12"/>
  <c r="CX17" i="12" s="1"/>
  <c r="DC16" i="12"/>
  <c r="E52" i="14"/>
  <c r="D25" i="7"/>
  <c r="H53" i="14"/>
  <c r="H55" i="14" s="1"/>
  <c r="D55" i="14" s="1"/>
  <c r="C13" i="7"/>
  <c r="C12" i="7"/>
  <c r="J17" i="6"/>
  <c r="H175" i="13" s="1"/>
  <c r="J16" i="6"/>
  <c r="H174" i="13" s="1"/>
  <c r="J15" i="6"/>
  <c r="H173" i="13" s="1"/>
  <c r="J14" i="6"/>
  <c r="H172" i="13" s="1"/>
  <c r="J13" i="6"/>
  <c r="H171" i="13" s="1"/>
  <c r="J12" i="6"/>
  <c r="H170" i="13" s="1"/>
  <c r="J11" i="6"/>
  <c r="H169" i="13" s="1"/>
  <c r="J10" i="6"/>
  <c r="H178" i="13" s="1"/>
  <c r="O18" i="6"/>
  <c r="O17" i="6"/>
  <c r="O16" i="6"/>
  <c r="O15" i="6"/>
  <c r="O14" i="6"/>
  <c r="O13" i="6"/>
  <c r="O12" i="6"/>
  <c r="O11" i="6"/>
  <c r="O10" i="6"/>
  <c r="DC17" i="12" l="1"/>
  <c r="CU18" i="12"/>
  <c r="CX18" i="12" s="1"/>
  <c r="E27" i="6" a="1"/>
  <c r="E27" i="6" s="1"/>
  <c r="E56" i="14"/>
  <c r="D76" i="7" s="1"/>
  <c r="CU19" i="12" l="1"/>
  <c r="CX19" i="12" s="1"/>
  <c r="DC18" i="12"/>
  <c r="A7" i="14"/>
  <c r="A12" i="14" s="1"/>
  <c r="D7" i="14"/>
  <c r="DC19" i="12" l="1"/>
  <c r="CU20" i="12"/>
  <c r="CX20" i="12" s="1"/>
  <c r="A16" i="14"/>
  <c r="A21" i="14" s="1"/>
  <c r="A26" i="14" s="1"/>
  <c r="DC20" i="12" l="1"/>
  <c r="CU21" i="12"/>
  <c r="CX21" i="12" s="1"/>
  <c r="G38" i="6"/>
  <c r="F38" i="6"/>
  <c r="DC21" i="12" l="1"/>
  <c r="CU22" i="12"/>
  <c r="CX22" i="12" s="1"/>
  <c r="A30" i="14"/>
  <c r="A34" i="14" s="1"/>
  <c r="E27" i="14"/>
  <c r="C72" i="7"/>
  <c r="G84" i="5"/>
  <c r="E84" i="7"/>
  <c r="E79" i="7"/>
  <c r="E76" i="7"/>
  <c r="E73" i="7"/>
  <c r="D68" i="7"/>
  <c r="E83" i="7"/>
  <c r="E88" i="7"/>
  <c r="E85" i="7"/>
  <c r="E81" i="7"/>
  <c r="C77" i="7"/>
  <c r="CU23" i="12" l="1"/>
  <c r="CX23" i="12" s="1"/>
  <c r="DC22" i="12"/>
  <c r="A42" i="14"/>
  <c r="A46" i="14" s="1"/>
  <c r="A38" i="14"/>
  <c r="C78" i="7"/>
  <c r="E78" i="7" s="1"/>
  <c r="DC23" i="12" l="1"/>
  <c r="CU24" i="12"/>
  <c r="CX24" i="12" s="1"/>
  <c r="C51" i="7"/>
  <c r="C55" i="7"/>
  <c r="E55" i="7" s="1"/>
  <c r="C57" i="7"/>
  <c r="E57" i="7" s="1"/>
  <c r="K173" i="13" a="1"/>
  <c r="K173" i="13" s="1"/>
  <c r="K172" i="13"/>
  <c r="K169" i="13"/>
  <c r="I23" i="7"/>
  <c r="C50" i="7"/>
  <c r="C52" i="7"/>
  <c r="E52" i="7" s="1"/>
  <c r="C44" i="7"/>
  <c r="C45" i="7"/>
  <c r="E45" i="7" s="1"/>
  <c r="DC24" i="12" l="1"/>
  <c r="CU25" i="12"/>
  <c r="CX25" i="12" s="1"/>
  <c r="E50" i="7"/>
  <c r="C47" i="7"/>
  <c r="E44" i="7"/>
  <c r="C56" i="7"/>
  <c r="E56" i="7" s="1"/>
  <c r="DC25" i="12" l="1"/>
  <c r="CU26" i="12"/>
  <c r="CX26" i="12" s="1"/>
  <c r="C58" i="7"/>
  <c r="C59" i="7" s="1"/>
  <c r="D3" i="14"/>
  <c r="D9" i="7" s="1"/>
  <c r="L8" i="7" s="1"/>
  <c r="C39" i="7"/>
  <c r="E39" i="7" s="1"/>
  <c r="G26" i="7"/>
  <c r="C31" i="7"/>
  <c r="C30" i="7" s="1"/>
  <c r="G30" i="7" s="1"/>
  <c r="G31" i="7" s="1"/>
  <c r="H45" i="5"/>
  <c r="C18" i="7"/>
  <c r="C26" i="7" s="1"/>
  <c r="C17" i="7"/>
  <c r="C16" i="7"/>
  <c r="C25" i="7" s="1"/>
  <c r="M22" i="6"/>
  <c r="E22" i="6"/>
  <c r="E26" i="6" a="1"/>
  <c r="E26" i="6" s="1"/>
  <c r="O29" i="6"/>
  <c r="H14" i="5" a="1"/>
  <c r="CU27" i="12" l="1"/>
  <c r="CX27" i="12" s="1"/>
  <c r="DC26" i="12"/>
  <c r="O26" i="6"/>
  <c r="Q29" i="6" s="1"/>
  <c r="C32" i="7"/>
  <c r="E4" i="14"/>
  <c r="H14" i="5"/>
  <c r="CU28" i="12" l="1"/>
  <c r="CX28" i="12" s="1"/>
  <c r="DC28" i="12" s="1"/>
  <c r="DC27" i="12"/>
  <c r="G9" i="7"/>
  <c r="G155" i="13"/>
  <c r="G163" i="13"/>
  <c r="G162" i="13"/>
  <c r="H177" i="13" l="1"/>
  <c r="H176" i="13"/>
  <c r="AO169" i="13" a="1"/>
  <c r="AO169" i="13" s="1"/>
  <c r="AS148" i="13"/>
  <c r="AT148" i="13" s="1"/>
  <c r="AU148" i="13" s="1"/>
  <c r="F171" i="13"/>
  <c r="F176" i="13"/>
  <c r="F175" i="13"/>
  <c r="F174" i="13"/>
  <c r="F173" i="13"/>
  <c r="B174" i="13" s="1"/>
  <c r="F172" i="13"/>
  <c r="F170" i="13"/>
  <c r="F169" i="13"/>
  <c r="F178" i="13"/>
  <c r="F177" i="13"/>
  <c r="B169" i="13" l="1"/>
  <c r="J21" i="7"/>
  <c r="G10" i="7"/>
  <c r="Y148" i="13"/>
  <c r="BA148" i="13"/>
  <c r="AZ148" i="13"/>
  <c r="AZ147" i="13"/>
  <c r="BA147" i="13" s="1"/>
  <c r="BC147" i="13" s="1"/>
  <c r="AZ146" i="13"/>
  <c r="BA146" i="13" s="1"/>
  <c r="BC146" i="13" s="1"/>
  <c r="AZ145" i="13"/>
  <c r="BA145" i="13" s="1"/>
  <c r="BC145" i="13" s="1"/>
  <c r="AZ144" i="13"/>
  <c r="BA144" i="13" s="1"/>
  <c r="BC144" i="13" s="1"/>
  <c r="AZ143" i="13"/>
  <c r="BA143" i="13" s="1"/>
  <c r="BC143" i="13" s="1"/>
  <c r="AZ142" i="13"/>
  <c r="BA142" i="13" s="1"/>
  <c r="BC142" i="13" s="1"/>
  <c r="AZ141" i="13"/>
  <c r="AZ140" i="13"/>
  <c r="AZ139" i="13"/>
  <c r="AZ138" i="13"/>
  <c r="AZ137" i="13"/>
  <c r="AZ136" i="13"/>
  <c r="AZ135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0" i="13"/>
  <c r="AZ59" i="13"/>
  <c r="AZ58" i="13"/>
  <c r="AZ57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6" i="13"/>
  <c r="AZ25" i="13"/>
  <c r="AZ24" i="13"/>
  <c r="AZ23" i="13"/>
  <c r="AZ22" i="13"/>
  <c r="AZ21" i="13"/>
  <c r="AZ20" i="13"/>
  <c r="AZ19" i="13"/>
  <c r="AZ18" i="13"/>
  <c r="AZ17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0" i="13"/>
  <c r="AT59" i="13"/>
  <c r="AT58" i="13"/>
  <c r="AT57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6" i="13"/>
  <c r="AT25" i="13"/>
  <c r="AT24" i="13"/>
  <c r="AT23" i="13"/>
  <c r="AT22" i="13"/>
  <c r="AT21" i="13"/>
  <c r="AT20" i="13"/>
  <c r="AT19" i="13"/>
  <c r="AT18" i="13"/>
  <c r="AT17" i="13"/>
  <c r="AS141" i="13"/>
  <c r="AT141" i="13" s="1"/>
  <c r="AU141" i="13" s="1"/>
  <c r="AS140" i="13"/>
  <c r="AT140" i="13" s="1"/>
  <c r="AU140" i="13" s="1"/>
  <c r="AS139" i="13"/>
  <c r="AT139" i="13" s="1"/>
  <c r="AU139" i="13" s="1"/>
  <c r="AS138" i="13"/>
  <c r="AT138" i="13" s="1"/>
  <c r="AU138" i="13" s="1"/>
  <c r="AS137" i="13"/>
  <c r="AT137" i="13" s="1"/>
  <c r="AU137" i="13" s="1"/>
  <c r="AS136" i="13"/>
  <c r="AT136" i="13" s="1"/>
  <c r="AU136" i="13" s="1"/>
  <c r="AS135" i="13"/>
  <c r="AT135" i="13" s="1"/>
  <c r="AU135" i="13" s="1"/>
  <c r="C38" i="7"/>
  <c r="C40" i="7" s="1"/>
  <c r="C60" i="7" s="1"/>
  <c r="E13" i="7"/>
  <c r="J2" i="7" s="1"/>
  <c r="L152" i="13" a="1"/>
  <c r="K170" i="13" l="1"/>
  <c r="K171" i="13"/>
  <c r="K14" i="7"/>
  <c r="K16" i="7"/>
  <c r="L16" i="7" s="1"/>
  <c r="I13" i="7"/>
  <c r="G148" i="13"/>
  <c r="AV148" i="13"/>
  <c r="BB148" i="13"/>
  <c r="BD148" i="13" s="1"/>
  <c r="AW136" i="13"/>
  <c r="AW140" i="13"/>
  <c r="AW135" i="13"/>
  <c r="AW139" i="13"/>
  <c r="AW137" i="13"/>
  <c r="AW141" i="13"/>
  <c r="AW138" i="13"/>
  <c r="L152" i="13"/>
  <c r="BA141" i="13" l="1"/>
  <c r="BC141" i="13" s="1"/>
  <c r="BA139" i="13"/>
  <c r="BC139" i="13" s="1"/>
  <c r="BA138" i="13"/>
  <c r="BC138" i="13" s="1"/>
  <c r="BA135" i="13"/>
  <c r="BC135" i="13" s="1"/>
  <c r="BA140" i="13"/>
  <c r="BC140" i="13" s="1"/>
  <c r="BA137" i="13"/>
  <c r="BC137" i="13" s="1"/>
  <c r="BA136" i="13"/>
  <c r="BC136" i="13" s="1"/>
  <c r="E16" i="7" l="1"/>
  <c r="E18" i="7"/>
  <c r="E17" i="7"/>
  <c r="N164" i="13"/>
  <c r="N163" i="13"/>
  <c r="E163" i="13"/>
  <c r="N162" i="13"/>
  <c r="E162" i="13"/>
  <c r="N161" i="13"/>
  <c r="E161" i="13"/>
  <c r="N160" i="13"/>
  <c r="E160" i="13"/>
  <c r="N159" i="13"/>
  <c r="E159" i="13"/>
  <c r="N158" i="13"/>
  <c r="E158" i="13"/>
  <c r="N157" i="13"/>
  <c r="E157" i="13"/>
  <c r="N156" i="13"/>
  <c r="E156" i="13"/>
  <c r="N155" i="13"/>
  <c r="E155" i="13"/>
  <c r="J154" i="13" a="1"/>
  <c r="K163" i="13" s="1"/>
  <c r="F154" i="13"/>
  <c r="E154" i="13"/>
  <c r="AR133" i="13"/>
  <c r="AQ133" i="13"/>
  <c r="AP133" i="13"/>
  <c r="AO133" i="13"/>
  <c r="AN133" i="13"/>
  <c r="J133" i="13"/>
  <c r="AA130" i="13"/>
  <c r="V130" i="13"/>
  <c r="AA129" i="13"/>
  <c r="V129" i="13"/>
  <c r="AA128" i="13"/>
  <c r="V128" i="13"/>
  <c r="AA127" i="13"/>
  <c r="V127" i="13"/>
  <c r="AA126" i="13"/>
  <c r="V126" i="13"/>
  <c r="AA125" i="13"/>
  <c r="V125" i="13"/>
  <c r="AA124" i="13"/>
  <c r="V124" i="13"/>
  <c r="AA123" i="13"/>
  <c r="V123" i="13"/>
  <c r="AA122" i="13"/>
  <c r="V122" i="13"/>
  <c r="AA121" i="13"/>
  <c r="V121" i="13"/>
  <c r="AA120" i="13"/>
  <c r="V120" i="13"/>
  <c r="AA119" i="13"/>
  <c r="V119" i="13"/>
  <c r="AA118" i="13"/>
  <c r="V118" i="13"/>
  <c r="AA117" i="13"/>
  <c r="V117" i="13"/>
  <c r="AA116" i="13"/>
  <c r="V116" i="13"/>
  <c r="AA115" i="13"/>
  <c r="V115" i="13"/>
  <c r="AA114" i="13"/>
  <c r="V114" i="13"/>
  <c r="AA113" i="13"/>
  <c r="V113" i="13"/>
  <c r="AA112" i="13"/>
  <c r="V112" i="13"/>
  <c r="AA111" i="13"/>
  <c r="V111" i="13"/>
  <c r="AA110" i="13"/>
  <c r="V110" i="13"/>
  <c r="AA109" i="13"/>
  <c r="V109" i="13"/>
  <c r="AA108" i="13"/>
  <c r="V108" i="13"/>
  <c r="AA107" i="13"/>
  <c r="V107" i="13"/>
  <c r="AA106" i="13"/>
  <c r="V106" i="13"/>
  <c r="AA105" i="13"/>
  <c r="V105" i="13"/>
  <c r="AA104" i="13"/>
  <c r="V104" i="13"/>
  <c r="AA103" i="13"/>
  <c r="V103" i="13"/>
  <c r="AA102" i="13"/>
  <c r="V102" i="13"/>
  <c r="AA101" i="13"/>
  <c r="V101" i="13"/>
  <c r="AA100" i="13"/>
  <c r="Y100" i="13"/>
  <c r="BB100" i="13" s="1"/>
  <c r="V100" i="13"/>
  <c r="AV100" i="13" s="1"/>
  <c r="AA99" i="13"/>
  <c r="Y99" i="13"/>
  <c r="BB99" i="13" s="1"/>
  <c r="V99" i="13"/>
  <c r="AV99" i="13" s="1"/>
  <c r="AA98" i="13"/>
  <c r="V98" i="13"/>
  <c r="AA97" i="13"/>
  <c r="V97" i="13"/>
  <c r="AA96" i="13"/>
  <c r="Y96" i="13"/>
  <c r="BB96" i="13" s="1"/>
  <c r="V96" i="13"/>
  <c r="AV96" i="13" s="1"/>
  <c r="AP93" i="13"/>
  <c r="R93" i="13"/>
  <c r="J93" i="13"/>
  <c r="BW43" i="13" s="1"/>
  <c r="AO92" i="13"/>
  <c r="AA92" i="13"/>
  <c r="Y92" i="13"/>
  <c r="BB92" i="13" s="1"/>
  <c r="V92" i="13"/>
  <c r="AV92" i="13" s="1"/>
  <c r="P92" i="13"/>
  <c r="AO91" i="13"/>
  <c r="AA91" i="13"/>
  <c r="Y91" i="13"/>
  <c r="P91" i="13"/>
  <c r="AO90" i="13"/>
  <c r="AA90" i="13"/>
  <c r="Y90" i="13"/>
  <c r="BB90" i="13" s="1"/>
  <c r="P90" i="13"/>
  <c r="AO89" i="13"/>
  <c r="AA89" i="13"/>
  <c r="O89" i="13"/>
  <c r="AO88" i="13"/>
  <c r="AA88" i="13"/>
  <c r="O88" i="13"/>
  <c r="AO87" i="13"/>
  <c r="AA87" i="13"/>
  <c r="O87" i="13"/>
  <c r="AO86" i="13"/>
  <c r="AA86" i="13"/>
  <c r="O86" i="13"/>
  <c r="AO85" i="13"/>
  <c r="AA85" i="13"/>
  <c r="O85" i="13"/>
  <c r="AO84" i="13"/>
  <c r="AA84" i="13"/>
  <c r="Y84" i="13"/>
  <c r="BB84" i="13" s="1"/>
  <c r="P84" i="13"/>
  <c r="AO83" i="13"/>
  <c r="AA83" i="13"/>
  <c r="O83" i="13"/>
  <c r="AO82" i="13"/>
  <c r="AA82" i="13"/>
  <c r="O82" i="13"/>
  <c r="AO81" i="13"/>
  <c r="AA81" i="13"/>
  <c r="O81" i="13"/>
  <c r="AO80" i="13"/>
  <c r="AA80" i="13"/>
  <c r="O80" i="13"/>
  <c r="AO79" i="13"/>
  <c r="AA79" i="13"/>
  <c r="O79" i="13"/>
  <c r="AO78" i="13"/>
  <c r="AA78" i="13"/>
  <c r="O78" i="13"/>
  <c r="AO77" i="13"/>
  <c r="AA77" i="13"/>
  <c r="O77" i="13"/>
  <c r="AO76" i="13"/>
  <c r="AA76" i="13"/>
  <c r="V76" i="13"/>
  <c r="V77" i="13" s="1"/>
  <c r="O76" i="13"/>
  <c r="AO75" i="13"/>
  <c r="AA75" i="13"/>
  <c r="V75" i="13"/>
  <c r="O75" i="13"/>
  <c r="AO74" i="13"/>
  <c r="AA74" i="13"/>
  <c r="V74" i="13"/>
  <c r="AO73" i="13"/>
  <c r="AA73" i="13"/>
  <c r="Y73" i="13"/>
  <c r="BB73" i="13" s="1"/>
  <c r="P73" i="13"/>
  <c r="AO72" i="13"/>
  <c r="AA72" i="13"/>
  <c r="Y72" i="13"/>
  <c r="P72" i="13"/>
  <c r="AO71" i="13"/>
  <c r="AA71" i="13"/>
  <c r="Y71" i="13"/>
  <c r="P71" i="13"/>
  <c r="AO70" i="13"/>
  <c r="AA70" i="13"/>
  <c r="Y70" i="13"/>
  <c r="P70" i="13"/>
  <c r="BK69" i="13"/>
  <c r="AO69" i="13"/>
  <c r="AA69" i="13"/>
  <c r="Y69" i="13"/>
  <c r="P69" i="13"/>
  <c r="BK68" i="13"/>
  <c r="AO68" i="13"/>
  <c r="AA68" i="13"/>
  <c r="Y68" i="13"/>
  <c r="V68" i="13"/>
  <c r="AV68" i="13" s="1"/>
  <c r="P68" i="13"/>
  <c r="BK67" i="13"/>
  <c r="AO67" i="13"/>
  <c r="AA67" i="13"/>
  <c r="Y67" i="13"/>
  <c r="P67" i="13"/>
  <c r="BK66" i="13"/>
  <c r="AO66" i="13"/>
  <c r="AA66" i="13"/>
  <c r="O66" i="13"/>
  <c r="BK65" i="13"/>
  <c r="AO65" i="13"/>
  <c r="AA65" i="13"/>
  <c r="O65" i="13"/>
  <c r="BK64" i="13"/>
  <c r="AO64" i="13"/>
  <c r="AA64" i="13"/>
  <c r="V64" i="13"/>
  <c r="V65" i="13" s="1"/>
  <c r="O64" i="13"/>
  <c r="BK63" i="13"/>
  <c r="AO63" i="13"/>
  <c r="AA63" i="13"/>
  <c r="Y63" i="13"/>
  <c r="V63" i="13"/>
  <c r="P63" i="13"/>
  <c r="BK62" i="13"/>
  <c r="BK61" i="13"/>
  <c r="J61" i="13"/>
  <c r="AA60" i="13"/>
  <c r="Y60" i="13"/>
  <c r="V60" i="13"/>
  <c r="AV60" i="13" s="1"/>
  <c r="P60" i="13"/>
  <c r="L60" i="13"/>
  <c r="N60" i="13" s="1"/>
  <c r="AA59" i="13"/>
  <c r="Y59" i="13"/>
  <c r="BB59" i="13" s="1"/>
  <c r="V59" i="13"/>
  <c r="AV59" i="13" s="1"/>
  <c r="P59" i="13"/>
  <c r="L59" i="13"/>
  <c r="N59" i="13" s="1"/>
  <c r="AA58" i="13"/>
  <c r="Y58" i="13"/>
  <c r="V58" i="13"/>
  <c r="AV58" i="13" s="1"/>
  <c r="P58" i="13"/>
  <c r="L58" i="13"/>
  <c r="N58" i="13" s="1"/>
  <c r="AA57" i="13"/>
  <c r="Y57" i="13"/>
  <c r="V57" i="13"/>
  <c r="AV57" i="13" s="1"/>
  <c r="P57" i="13"/>
  <c r="L57" i="13"/>
  <c r="N57" i="13" s="1"/>
  <c r="AA56" i="13"/>
  <c r="Y56" i="13"/>
  <c r="BB56" i="13" s="1"/>
  <c r="V56" i="13"/>
  <c r="AV56" i="13" s="1"/>
  <c r="P56" i="13"/>
  <c r="L56" i="13"/>
  <c r="N56" i="13" s="1"/>
  <c r="BK55" i="13"/>
  <c r="AA55" i="13"/>
  <c r="V55" i="13"/>
  <c r="K55" i="13"/>
  <c r="M55" i="13" s="1"/>
  <c r="BK54" i="13"/>
  <c r="AA54" i="13"/>
  <c r="V54" i="13"/>
  <c r="K54" i="13"/>
  <c r="M54" i="13" s="1"/>
  <c r="O54" i="13" s="1"/>
  <c r="BK53" i="13"/>
  <c r="AA53" i="13"/>
  <c r="V53" i="13"/>
  <c r="K53" i="13"/>
  <c r="M53" i="13" s="1"/>
  <c r="BK52" i="13"/>
  <c r="AA52" i="13"/>
  <c r="V52" i="13"/>
  <c r="K52" i="13"/>
  <c r="M52" i="13" s="1"/>
  <c r="BK51" i="13"/>
  <c r="AA51" i="13"/>
  <c r="V51" i="13"/>
  <c r="K51" i="13"/>
  <c r="M51" i="13" s="1"/>
  <c r="BK50" i="13"/>
  <c r="AA50" i="13"/>
  <c r="V50" i="13"/>
  <c r="K50" i="13"/>
  <c r="M50" i="13" s="1"/>
  <c r="BK49" i="13"/>
  <c r="AA49" i="13"/>
  <c r="V49" i="13"/>
  <c r="K49" i="13"/>
  <c r="M49" i="13" s="1"/>
  <c r="BK48" i="13"/>
  <c r="AA48" i="13"/>
  <c r="Y48" i="13"/>
  <c r="V48" i="13"/>
  <c r="AV48" i="13" s="1"/>
  <c r="P48" i="13"/>
  <c r="L48" i="13"/>
  <c r="N48" i="13" s="1"/>
  <c r="BK47" i="13"/>
  <c r="AA47" i="13"/>
  <c r="Y47" i="13"/>
  <c r="V47" i="13"/>
  <c r="AV47" i="13" s="1"/>
  <c r="P47" i="13"/>
  <c r="L47" i="13"/>
  <c r="N47" i="13" s="1"/>
  <c r="AA46" i="13"/>
  <c r="Y46" i="13"/>
  <c r="BB46" i="13" s="1"/>
  <c r="V46" i="13"/>
  <c r="AV46" i="13" s="1"/>
  <c r="P46" i="13"/>
  <c r="L46" i="13"/>
  <c r="N46" i="13" s="1"/>
  <c r="AA45" i="13"/>
  <c r="Y45" i="13"/>
  <c r="V45" i="13"/>
  <c r="AV45" i="13" s="1"/>
  <c r="P45" i="13"/>
  <c r="L45" i="13"/>
  <c r="N45" i="13" s="1"/>
  <c r="BS44" i="13"/>
  <c r="AA44" i="13"/>
  <c r="Y44" i="13"/>
  <c r="BB44" i="13" s="1"/>
  <c r="V44" i="13"/>
  <c r="AV44" i="13" s="1"/>
  <c r="P44" i="13"/>
  <c r="L44" i="13"/>
  <c r="N44" i="13" s="1"/>
  <c r="AA43" i="13"/>
  <c r="V43" i="13"/>
  <c r="K43" i="13"/>
  <c r="M43" i="13" s="1"/>
  <c r="BP42" i="13"/>
  <c r="BK42" i="13"/>
  <c r="BJ42" i="13"/>
  <c r="AA42" i="13"/>
  <c r="V42" i="13"/>
  <c r="K42" i="13"/>
  <c r="M42" i="13" s="1"/>
  <c r="BY41" i="13"/>
  <c r="BX41" i="13"/>
  <c r="BW41" i="13"/>
  <c r="BU41" i="13"/>
  <c r="BT41" i="13"/>
  <c r="BS41" i="13"/>
  <c r="BP41" i="13"/>
  <c r="BK41" i="13"/>
  <c r="BJ41" i="13"/>
  <c r="AA41" i="13"/>
  <c r="V41" i="13"/>
  <c r="K41" i="13"/>
  <c r="M41" i="13" s="1"/>
  <c r="BY40" i="13"/>
  <c r="BX40" i="13"/>
  <c r="BW40" i="13"/>
  <c r="BU40" i="13"/>
  <c r="BT40" i="13"/>
  <c r="BS40" i="13"/>
  <c r="BP40" i="13"/>
  <c r="BK40" i="13"/>
  <c r="BJ40" i="13"/>
  <c r="AA40" i="13"/>
  <c r="V40" i="13"/>
  <c r="K40" i="13"/>
  <c r="M40" i="13" s="1"/>
  <c r="BP39" i="13"/>
  <c r="BK39" i="13"/>
  <c r="BJ39" i="13"/>
  <c r="AA39" i="13"/>
  <c r="V39" i="13"/>
  <c r="K39" i="13"/>
  <c r="M39" i="13" s="1"/>
  <c r="O39" i="13" s="1"/>
  <c r="BP38" i="13"/>
  <c r="BK38" i="13"/>
  <c r="AA38" i="13"/>
  <c r="V38" i="13"/>
  <c r="K38" i="13"/>
  <c r="M38" i="13" s="1"/>
  <c r="BP37" i="13"/>
  <c r="BK37" i="13"/>
  <c r="AA37" i="13"/>
  <c r="V37" i="13"/>
  <c r="K37" i="13"/>
  <c r="M37" i="13" s="1"/>
  <c r="O37" i="13" s="1"/>
  <c r="BP36" i="13"/>
  <c r="BK36" i="13"/>
  <c r="BJ36" i="13"/>
  <c r="AA36" i="13"/>
  <c r="V36" i="13"/>
  <c r="K36" i="13"/>
  <c r="M36" i="13" s="1"/>
  <c r="BP35" i="13"/>
  <c r="BK35" i="13"/>
  <c r="AA35" i="13"/>
  <c r="Y35" i="13"/>
  <c r="BB35" i="13" s="1"/>
  <c r="P35" i="13"/>
  <c r="L35" i="13"/>
  <c r="N35" i="13" s="1"/>
  <c r="BQ34" i="13" a="1"/>
  <c r="BY39" i="13" s="1"/>
  <c r="BP34" i="13"/>
  <c r="BK34" i="13"/>
  <c r="AA34" i="13"/>
  <c r="Y34" i="13"/>
  <c r="P34" i="13"/>
  <c r="L34" i="13"/>
  <c r="N34" i="13" s="1"/>
  <c r="AA33" i="13"/>
  <c r="Y33" i="13"/>
  <c r="BB33" i="13" s="1"/>
  <c r="P33" i="13"/>
  <c r="L33" i="13"/>
  <c r="N33" i="13" s="1"/>
  <c r="AA32" i="13"/>
  <c r="Y32" i="13"/>
  <c r="P32" i="13"/>
  <c r="L32" i="13"/>
  <c r="N32" i="13" s="1"/>
  <c r="AA31" i="13"/>
  <c r="Y31" i="13"/>
  <c r="V31" i="13"/>
  <c r="P31" i="13"/>
  <c r="L31" i="13"/>
  <c r="AA30" i="13"/>
  <c r="V30" i="13"/>
  <c r="K30" i="13"/>
  <c r="AA26" i="13"/>
  <c r="Y26" i="13"/>
  <c r="BB26" i="13" s="1"/>
  <c r="V26" i="13"/>
  <c r="AV26" i="13" s="1"/>
  <c r="L26" i="13"/>
  <c r="P26" i="13" s="1"/>
  <c r="AA25" i="13"/>
  <c r="Y25" i="13"/>
  <c r="V25" i="13"/>
  <c r="L25" i="13"/>
  <c r="P25" i="13" s="1"/>
  <c r="J25" i="13"/>
  <c r="BH24" i="13"/>
  <c r="AA24" i="13"/>
  <c r="Y24" i="13"/>
  <c r="V24" i="13"/>
  <c r="L24" i="13"/>
  <c r="P24" i="13" s="1"/>
  <c r="J24" i="13"/>
  <c r="AA23" i="13"/>
  <c r="Y23" i="13"/>
  <c r="V23" i="13"/>
  <c r="L23" i="13"/>
  <c r="P23" i="13" s="1"/>
  <c r="J23" i="13"/>
  <c r="AA22" i="13"/>
  <c r="V22" i="13"/>
  <c r="J22" i="13"/>
  <c r="AA21" i="13"/>
  <c r="V21" i="13"/>
  <c r="J21" i="13"/>
  <c r="K21" i="13" s="1"/>
  <c r="M21" i="13" s="1"/>
  <c r="AA20" i="13"/>
  <c r="V20" i="13"/>
  <c r="J20" i="13"/>
  <c r="K20" i="13" s="1"/>
  <c r="AA19" i="13"/>
  <c r="V19" i="13"/>
  <c r="J19" i="13"/>
  <c r="AA18" i="13"/>
  <c r="Y18" i="13"/>
  <c r="V18" i="13"/>
  <c r="J18" i="13"/>
  <c r="AA17" i="13"/>
  <c r="V17" i="13"/>
  <c r="J17" i="13"/>
  <c r="N6" i="13"/>
  <c r="O6" i="13" s="1"/>
  <c r="I6" i="13"/>
  <c r="J6" i="13" s="1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BU25" i="12"/>
  <c r="BI25" i="12"/>
  <c r="AW25" i="12"/>
  <c r="AK25" i="12"/>
  <c r="Y25" i="12"/>
  <c r="BU24" i="12"/>
  <c r="BI24" i="12"/>
  <c r="AW24" i="12"/>
  <c r="AK24" i="12"/>
  <c r="Y24" i="12"/>
  <c r="BU23" i="12"/>
  <c r="BI23" i="12"/>
  <c r="AW23" i="12"/>
  <c r="AK23" i="12"/>
  <c r="Y23" i="12"/>
  <c r="BU22" i="12"/>
  <c r="BI22" i="12"/>
  <c r="AW22" i="12"/>
  <c r="AK22" i="12"/>
  <c r="Y22" i="12"/>
  <c r="BU21" i="12"/>
  <c r="BI21" i="12"/>
  <c r="AW21" i="12"/>
  <c r="AK21" i="12"/>
  <c r="Y21" i="12"/>
  <c r="BU20" i="12"/>
  <c r="BI20" i="12"/>
  <c r="AW20" i="12"/>
  <c r="AK20" i="12"/>
  <c r="Y20" i="12"/>
  <c r="BU19" i="12"/>
  <c r="BI19" i="12"/>
  <c r="AW19" i="12"/>
  <c r="AK19" i="12"/>
  <c r="Y19" i="12"/>
  <c r="BU18" i="12"/>
  <c r="BI18" i="12"/>
  <c r="AW18" i="12"/>
  <c r="AK18" i="12"/>
  <c r="Y18" i="12"/>
  <c r="BU17" i="12"/>
  <c r="BI17" i="12"/>
  <c r="AW17" i="12"/>
  <c r="AK17" i="12"/>
  <c r="Y17" i="12"/>
  <c r="BU16" i="12"/>
  <c r="BI16" i="12"/>
  <c r="AW16" i="12"/>
  <c r="AK16" i="12"/>
  <c r="Y16" i="12"/>
  <c r="BU15" i="12"/>
  <c r="BI15" i="12"/>
  <c r="AW15" i="12"/>
  <c r="AK15" i="12"/>
  <c r="Y15" i="12"/>
  <c r="BU14" i="12"/>
  <c r="BI14" i="12"/>
  <c r="AW14" i="12"/>
  <c r="AK14" i="12"/>
  <c r="Y14" i="12"/>
  <c r="BU13" i="12"/>
  <c r="BI13" i="12"/>
  <c r="AW13" i="12"/>
  <c r="AK13" i="12"/>
  <c r="Y13" i="12"/>
  <c r="BU12" i="12"/>
  <c r="BI12" i="12"/>
  <c r="AW12" i="12"/>
  <c r="AK12" i="12"/>
  <c r="Y12" i="12"/>
  <c r="BU11" i="12"/>
  <c r="BI11" i="12"/>
  <c r="AW11" i="12"/>
  <c r="AK11" i="12"/>
  <c r="Y11" i="12"/>
  <c r="BU10" i="12"/>
  <c r="BI10" i="12"/>
  <c r="AW10" i="12"/>
  <c r="AK10" i="12"/>
  <c r="Y10" i="12"/>
  <c r="BU9" i="12"/>
  <c r="BI9" i="12"/>
  <c r="AW9" i="12"/>
  <c r="AK9" i="12"/>
  <c r="Y9" i="12"/>
  <c r="BU8" i="12"/>
  <c r="BI8" i="12"/>
  <c r="AW8" i="12"/>
  <c r="AK8" i="12"/>
  <c r="Y8" i="12"/>
  <c r="BU7" i="12"/>
  <c r="BI7" i="12"/>
  <c r="AW7" i="12"/>
  <c r="AK7" i="12"/>
  <c r="Y7" i="12"/>
  <c r="BU6" i="12"/>
  <c r="BI6" i="12"/>
  <c r="AW6" i="12"/>
  <c r="AK6" i="12"/>
  <c r="Y6" i="12"/>
  <c r="BU5" i="12"/>
  <c r="BI5" i="12"/>
  <c r="AW5" i="12"/>
  <c r="AK5" i="12"/>
  <c r="Y5" i="12"/>
  <c r="M5" i="12"/>
  <c r="A5" i="12"/>
  <c r="Q64" i="11"/>
  <c r="O64" i="11"/>
  <c r="Q63" i="11"/>
  <c r="O63" i="11"/>
  <c r="Q62" i="11"/>
  <c r="O62" i="11"/>
  <c r="Q61" i="11"/>
  <c r="O61" i="11"/>
  <c r="Q60" i="11"/>
  <c r="O60" i="11"/>
  <c r="Q59" i="11"/>
  <c r="O59" i="11"/>
  <c r="Q58" i="11"/>
  <c r="O58" i="11"/>
  <c r="Q57" i="11"/>
  <c r="O57" i="11"/>
  <c r="Q56" i="11"/>
  <c r="O56" i="11"/>
  <c r="Q55" i="11"/>
  <c r="O55" i="11"/>
  <c r="Q54" i="11"/>
  <c r="O54" i="11"/>
  <c r="O53" i="11"/>
  <c r="Q52" i="11"/>
  <c r="O52" i="11"/>
  <c r="Q51" i="11"/>
  <c r="O51" i="11"/>
  <c r="Q50" i="11"/>
  <c r="O50" i="11"/>
  <c r="Q49" i="11"/>
  <c r="O49" i="11"/>
  <c r="Q48" i="11"/>
  <c r="O48" i="11"/>
  <c r="Q47" i="11"/>
  <c r="O47" i="11"/>
  <c r="Q46" i="11"/>
  <c r="O46" i="11"/>
  <c r="Q45" i="11"/>
  <c r="O45" i="11"/>
  <c r="Q44" i="11"/>
  <c r="O44" i="11"/>
  <c r="Q43" i="11"/>
  <c r="O43" i="11"/>
  <c r="Q42" i="11"/>
  <c r="O42" i="11"/>
  <c r="O41" i="11"/>
  <c r="Q40" i="11"/>
  <c r="O40" i="11"/>
  <c r="Q39" i="11"/>
  <c r="O39" i="11"/>
  <c r="Q38" i="11"/>
  <c r="O38" i="11"/>
  <c r="Q37" i="11"/>
  <c r="O37" i="11"/>
  <c r="Q36" i="11"/>
  <c r="O36" i="11"/>
  <c r="Q35" i="11"/>
  <c r="O35" i="11"/>
  <c r="Q34" i="11"/>
  <c r="O34" i="11"/>
  <c r="Q33" i="11"/>
  <c r="O33" i="11"/>
  <c r="Q32" i="11"/>
  <c r="O32" i="11"/>
  <c r="Q31" i="11"/>
  <c r="O31" i="11"/>
  <c r="Q30" i="11"/>
  <c r="O30" i="11"/>
  <c r="O29" i="11"/>
  <c r="Q28" i="11"/>
  <c r="O28" i="11"/>
  <c r="Q27" i="11"/>
  <c r="O27" i="11"/>
  <c r="Q26" i="11"/>
  <c r="O26" i="11"/>
  <c r="AQ25" i="11"/>
  <c r="AJ25" i="11"/>
  <c r="AC25" i="11"/>
  <c r="V25" i="11"/>
  <c r="Q25" i="11"/>
  <c r="O25" i="11"/>
  <c r="AQ24" i="11"/>
  <c r="AJ24" i="11"/>
  <c r="AC24" i="11"/>
  <c r="V24" i="11"/>
  <c r="Q24" i="11"/>
  <c r="O24" i="11"/>
  <c r="AQ23" i="11"/>
  <c r="AJ23" i="11"/>
  <c r="AC23" i="11"/>
  <c r="V23" i="11"/>
  <c r="Q23" i="11"/>
  <c r="O23" i="11"/>
  <c r="AQ22" i="11"/>
  <c r="AJ22" i="11"/>
  <c r="AC22" i="11"/>
  <c r="V22" i="11"/>
  <c r="Q22" i="11"/>
  <c r="O22" i="11"/>
  <c r="AQ21" i="11"/>
  <c r="AJ21" i="11"/>
  <c r="AC21" i="11"/>
  <c r="V21" i="11"/>
  <c r="Q21" i="11"/>
  <c r="O21" i="11"/>
  <c r="AQ20" i="11"/>
  <c r="AJ20" i="11"/>
  <c r="AC20" i="11"/>
  <c r="V20" i="11"/>
  <c r="Q20" i="11"/>
  <c r="O20" i="11"/>
  <c r="AQ19" i="11"/>
  <c r="AJ19" i="11"/>
  <c r="AC19" i="11"/>
  <c r="V19" i="11"/>
  <c r="Q19" i="11"/>
  <c r="O19" i="11"/>
  <c r="AQ18" i="11"/>
  <c r="AJ18" i="11"/>
  <c r="AC18" i="11"/>
  <c r="V18" i="11"/>
  <c r="Q18" i="11"/>
  <c r="O18" i="11"/>
  <c r="AQ17" i="11"/>
  <c r="AJ17" i="11"/>
  <c r="AC17" i="11"/>
  <c r="V17" i="11"/>
  <c r="O17" i="11"/>
  <c r="AQ16" i="11"/>
  <c r="AJ16" i="11"/>
  <c r="AC16" i="11"/>
  <c r="V16" i="11"/>
  <c r="Q16" i="11"/>
  <c r="O16" i="11"/>
  <c r="AQ15" i="11"/>
  <c r="AJ15" i="11"/>
  <c r="AC15" i="11"/>
  <c r="V15" i="11"/>
  <c r="Q15" i="11"/>
  <c r="O15" i="11"/>
  <c r="AQ14" i="11"/>
  <c r="AJ14" i="11"/>
  <c r="AC14" i="11"/>
  <c r="V14" i="11"/>
  <c r="Q14" i="11"/>
  <c r="O14" i="11"/>
  <c r="AQ13" i="11"/>
  <c r="AJ13" i="11"/>
  <c r="AC13" i="11"/>
  <c r="V13" i="11"/>
  <c r="Q13" i="11"/>
  <c r="O13" i="11"/>
  <c r="AQ12" i="11"/>
  <c r="AJ12" i="11"/>
  <c r="AC12" i="11"/>
  <c r="V12" i="11"/>
  <c r="Q12" i="11"/>
  <c r="O12" i="11"/>
  <c r="AQ11" i="11"/>
  <c r="AJ11" i="11"/>
  <c r="AC11" i="11"/>
  <c r="V11" i="11"/>
  <c r="Q11" i="11"/>
  <c r="O11" i="11"/>
  <c r="AQ10" i="11"/>
  <c r="AJ10" i="11"/>
  <c r="AC10" i="11"/>
  <c r="V10" i="11"/>
  <c r="Q10" i="11"/>
  <c r="O10" i="11"/>
  <c r="AQ9" i="11"/>
  <c r="AJ9" i="11"/>
  <c r="AC9" i="11"/>
  <c r="V9" i="11"/>
  <c r="Q9" i="11"/>
  <c r="O9" i="11"/>
  <c r="AQ8" i="11"/>
  <c r="AJ8" i="11"/>
  <c r="AC8" i="11"/>
  <c r="V8" i="11"/>
  <c r="Q8" i="11"/>
  <c r="O8" i="11"/>
  <c r="AQ7" i="11"/>
  <c r="AJ7" i="11"/>
  <c r="AC7" i="11"/>
  <c r="V7" i="11"/>
  <c r="Q7" i="11"/>
  <c r="O7" i="11"/>
  <c r="AQ6" i="11"/>
  <c r="AJ6" i="11"/>
  <c r="AC6" i="11"/>
  <c r="V6" i="11"/>
  <c r="Q6" i="11"/>
  <c r="O6" i="11"/>
  <c r="AX5" i="11"/>
  <c r="CG5" i="12" s="1"/>
  <c r="AQ5" i="11"/>
  <c r="AJ5" i="11"/>
  <c r="AC5" i="11"/>
  <c r="V5" i="11"/>
  <c r="O5" i="11"/>
  <c r="H5" i="11"/>
  <c r="A5" i="11"/>
  <c r="AT81" i="10"/>
  <c r="P81" i="10"/>
  <c r="AT80" i="10"/>
  <c r="P80" i="10"/>
  <c r="AT79" i="10"/>
  <c r="P79" i="10"/>
  <c r="AT78" i="10"/>
  <c r="P78" i="10"/>
  <c r="AT77" i="10"/>
  <c r="P77" i="10"/>
  <c r="AT76" i="10"/>
  <c r="P76" i="10"/>
  <c r="AT75" i="10"/>
  <c r="P75" i="10"/>
  <c r="AT74" i="10"/>
  <c r="P74" i="10"/>
  <c r="AT73" i="10"/>
  <c r="P73" i="10"/>
  <c r="AT72" i="10"/>
  <c r="P72" i="10"/>
  <c r="AT71" i="10"/>
  <c r="P71" i="10"/>
  <c r="AT69" i="10"/>
  <c r="P69" i="10"/>
  <c r="AT68" i="10"/>
  <c r="P68" i="10"/>
  <c r="C68" i="10"/>
  <c r="C51" i="11" s="1"/>
  <c r="AT67" i="10"/>
  <c r="P67" i="10"/>
  <c r="C67" i="10"/>
  <c r="C50" i="11" s="1"/>
  <c r="AT66" i="10"/>
  <c r="P66" i="10"/>
  <c r="C66" i="10"/>
  <c r="C49" i="11" s="1"/>
  <c r="AT65" i="10"/>
  <c r="P65" i="10"/>
  <c r="C65" i="10"/>
  <c r="C48" i="11" s="1"/>
  <c r="AT64" i="10"/>
  <c r="P64" i="10"/>
  <c r="C64" i="10"/>
  <c r="C47" i="11" s="1"/>
  <c r="AT63" i="10"/>
  <c r="P63" i="10"/>
  <c r="C63" i="10"/>
  <c r="C46" i="11" s="1"/>
  <c r="AT62" i="10"/>
  <c r="P62" i="10"/>
  <c r="C62" i="10"/>
  <c r="C45" i="11" s="1"/>
  <c r="AT61" i="10"/>
  <c r="P61" i="10"/>
  <c r="C61" i="10"/>
  <c r="C44" i="11" s="1"/>
  <c r="AT60" i="10"/>
  <c r="P60" i="10"/>
  <c r="C60" i="10"/>
  <c r="C43" i="11" s="1"/>
  <c r="AT59" i="10"/>
  <c r="P59" i="10"/>
  <c r="C59" i="10"/>
  <c r="C42" i="11" s="1"/>
  <c r="C58" i="10"/>
  <c r="C41" i="11" s="1"/>
  <c r="AT57" i="10"/>
  <c r="P57" i="10"/>
  <c r="C57" i="10"/>
  <c r="C40" i="11" s="1"/>
  <c r="AT56" i="10"/>
  <c r="P56" i="10"/>
  <c r="C56" i="10"/>
  <c r="C39" i="11" s="1"/>
  <c r="AT55" i="10"/>
  <c r="P55" i="10"/>
  <c r="C55" i="10"/>
  <c r="C38" i="11" s="1"/>
  <c r="AT54" i="10"/>
  <c r="P54" i="10"/>
  <c r="C54" i="10"/>
  <c r="C37" i="11" s="1"/>
  <c r="AT53" i="10"/>
  <c r="P53" i="10"/>
  <c r="C53" i="10"/>
  <c r="C36" i="11" s="1"/>
  <c r="AT52" i="10"/>
  <c r="P52" i="10"/>
  <c r="C52" i="10"/>
  <c r="C35" i="11" s="1"/>
  <c r="AT51" i="10"/>
  <c r="P51" i="10"/>
  <c r="C51" i="10"/>
  <c r="C34" i="11" s="1"/>
  <c r="AT50" i="10"/>
  <c r="P50" i="10"/>
  <c r="C50" i="10"/>
  <c r="C33" i="11" s="1"/>
  <c r="AT49" i="10"/>
  <c r="P49" i="10"/>
  <c r="C49" i="10"/>
  <c r="C32" i="11" s="1"/>
  <c r="AT48" i="10"/>
  <c r="P48" i="10"/>
  <c r="C48" i="10"/>
  <c r="C31" i="11" s="1"/>
  <c r="AT47" i="10"/>
  <c r="P47" i="10"/>
  <c r="C47" i="10"/>
  <c r="C30" i="11" s="1"/>
  <c r="C46" i="10"/>
  <c r="AT45" i="10"/>
  <c r="P45" i="10"/>
  <c r="C45" i="10"/>
  <c r="AX44" i="10"/>
  <c r="AT44" i="10"/>
  <c r="P44" i="10"/>
  <c r="C44" i="10"/>
  <c r="AX43" i="10"/>
  <c r="AT43" i="10"/>
  <c r="P43" i="10"/>
  <c r="C43" i="10"/>
  <c r="AX42" i="10"/>
  <c r="AT42" i="10"/>
  <c r="AN42" i="10"/>
  <c r="AM42" i="10"/>
  <c r="AS25" i="11" s="1"/>
  <c r="AG42" i="10"/>
  <c r="AL25" i="11" s="1"/>
  <c r="AA42" i="10"/>
  <c r="P42" i="10"/>
  <c r="C42" i="10"/>
  <c r="AX41" i="10"/>
  <c r="AT41" i="10"/>
  <c r="AM41" i="10"/>
  <c r="AS24" i="11" s="1"/>
  <c r="AG41" i="10"/>
  <c r="AL24" i="11" s="1"/>
  <c r="AA41" i="10"/>
  <c r="P41" i="10"/>
  <c r="C41" i="10"/>
  <c r="C24" i="11" s="1"/>
  <c r="AX40" i="10"/>
  <c r="AT40" i="10"/>
  <c r="AM40" i="10"/>
  <c r="AS23" i="11" s="1"/>
  <c r="AG40" i="10"/>
  <c r="AL23" i="11" s="1"/>
  <c r="AA40" i="10"/>
  <c r="P40" i="10"/>
  <c r="C40" i="10"/>
  <c r="AX39" i="10"/>
  <c r="AT39" i="10"/>
  <c r="AM39" i="10"/>
  <c r="AS22" i="11" s="1"/>
  <c r="AG39" i="10"/>
  <c r="AL22" i="11" s="1"/>
  <c r="AA39" i="10"/>
  <c r="P39" i="10"/>
  <c r="C39" i="10"/>
  <c r="AX38" i="10"/>
  <c r="AT38" i="10"/>
  <c r="AM38" i="10"/>
  <c r="AS21" i="11" s="1"/>
  <c r="AG38" i="10"/>
  <c r="AL21" i="11" s="1"/>
  <c r="AA38" i="10"/>
  <c r="AB38" i="10" s="1"/>
  <c r="P38" i="10"/>
  <c r="C38" i="10"/>
  <c r="C21" i="11" s="1"/>
  <c r="AX37" i="10"/>
  <c r="AT37" i="10"/>
  <c r="AM37" i="10"/>
  <c r="AS20" i="11" s="1"/>
  <c r="AG37" i="10"/>
  <c r="AL20" i="11" s="1"/>
  <c r="AA37" i="10"/>
  <c r="P37" i="10"/>
  <c r="C37" i="10"/>
  <c r="AX36" i="10"/>
  <c r="AT36" i="10"/>
  <c r="AM36" i="10"/>
  <c r="AS19" i="11" s="1"/>
  <c r="AG36" i="10"/>
  <c r="AL19" i="11" s="1"/>
  <c r="AA36" i="10"/>
  <c r="P36" i="10"/>
  <c r="C36" i="10"/>
  <c r="AX35" i="10"/>
  <c r="AT35" i="10"/>
  <c r="AM35" i="10"/>
  <c r="AS18" i="11" s="1"/>
  <c r="AG35" i="10"/>
  <c r="AL18" i="11" s="1"/>
  <c r="AA35" i="10"/>
  <c r="P35" i="10"/>
  <c r="C35" i="10"/>
  <c r="AX34" i="10"/>
  <c r="AM34" i="10"/>
  <c r="AS17" i="11" s="1"/>
  <c r="AG34" i="10"/>
  <c r="AH34" i="10" s="1"/>
  <c r="AA34" i="10"/>
  <c r="AE17" i="11" s="1"/>
  <c r="C34" i="10"/>
  <c r="C17" i="11" s="1"/>
  <c r="AX33" i="10"/>
  <c r="AZ16" i="11" s="1"/>
  <c r="AT33" i="10"/>
  <c r="AM33" i="10"/>
  <c r="AG33" i="10"/>
  <c r="AL16" i="11" s="1"/>
  <c r="AA33" i="10"/>
  <c r="AE16" i="11" s="1"/>
  <c r="P33" i="10"/>
  <c r="C33" i="10"/>
  <c r="C16" i="11" s="1"/>
  <c r="AX32" i="10"/>
  <c r="AZ15" i="11" s="1"/>
  <c r="AT32" i="10"/>
  <c r="AM32" i="10"/>
  <c r="AG32" i="10"/>
  <c r="AL15" i="11" s="1"/>
  <c r="AA32" i="10"/>
  <c r="AE15" i="11" s="1"/>
  <c r="P32" i="10"/>
  <c r="C32" i="10"/>
  <c r="C15" i="11" s="1"/>
  <c r="AX31" i="10"/>
  <c r="AZ14" i="11" s="1"/>
  <c r="AT31" i="10"/>
  <c r="AM31" i="10"/>
  <c r="AG31" i="10"/>
  <c r="AL14" i="11" s="1"/>
  <c r="AA31" i="10"/>
  <c r="AE14" i="11" s="1"/>
  <c r="P31" i="10"/>
  <c r="C31" i="10"/>
  <c r="C14" i="11" s="1"/>
  <c r="AX30" i="10"/>
  <c r="AZ13" i="11" s="1"/>
  <c r="AT30" i="10"/>
  <c r="AM30" i="10"/>
  <c r="AG30" i="10"/>
  <c r="AL13" i="11" s="1"/>
  <c r="AA30" i="10"/>
  <c r="AE13" i="11" s="1"/>
  <c r="P30" i="10"/>
  <c r="C30" i="10"/>
  <c r="C13" i="11" s="1"/>
  <c r="AX29" i="10"/>
  <c r="AZ12" i="11" s="1"/>
  <c r="AT29" i="10"/>
  <c r="AM29" i="10"/>
  <c r="AG29" i="10"/>
  <c r="AL12" i="11" s="1"/>
  <c r="AA29" i="10"/>
  <c r="AE12" i="11" s="1"/>
  <c r="P29" i="10"/>
  <c r="C29" i="10"/>
  <c r="C12" i="11" s="1"/>
  <c r="AX28" i="10"/>
  <c r="AZ11" i="11" s="1"/>
  <c r="AT28" i="10"/>
  <c r="AM28" i="10"/>
  <c r="AG28" i="10"/>
  <c r="AL11" i="11" s="1"/>
  <c r="AA28" i="10"/>
  <c r="AE11" i="11" s="1"/>
  <c r="P28" i="10"/>
  <c r="C28" i="10"/>
  <c r="C11" i="11" s="1"/>
  <c r="AX27" i="10"/>
  <c r="AZ10" i="11" s="1"/>
  <c r="AT27" i="10"/>
  <c r="AM27" i="10"/>
  <c r="AG27" i="10"/>
  <c r="AH27" i="10" s="1"/>
  <c r="AA27" i="10"/>
  <c r="AE10" i="11" s="1"/>
  <c r="P27" i="10"/>
  <c r="C27" i="10"/>
  <c r="C10" i="11" s="1"/>
  <c r="AX26" i="10"/>
  <c r="AZ9" i="11" s="1"/>
  <c r="AT26" i="10"/>
  <c r="AM26" i="10"/>
  <c r="AG26" i="10"/>
  <c r="AL9" i="11" s="1"/>
  <c r="AA26" i="10"/>
  <c r="AE9" i="11" s="1"/>
  <c r="P26" i="10"/>
  <c r="C26" i="10"/>
  <c r="C9" i="11" s="1"/>
  <c r="AX25" i="10"/>
  <c r="AZ8" i="11" s="1"/>
  <c r="AT25" i="10"/>
  <c r="AM25" i="10"/>
  <c r="AG25" i="10"/>
  <c r="AL8" i="11" s="1"/>
  <c r="AA25" i="10"/>
  <c r="AE8" i="11" s="1"/>
  <c r="P25" i="10"/>
  <c r="C25" i="10"/>
  <c r="C8" i="11" s="1"/>
  <c r="AX24" i="10"/>
  <c r="AZ7" i="11" s="1"/>
  <c r="AT24" i="10"/>
  <c r="AM24" i="10"/>
  <c r="AG24" i="10"/>
  <c r="AL7" i="11" s="1"/>
  <c r="AA24" i="10"/>
  <c r="AE7" i="11" s="1"/>
  <c r="P24" i="10"/>
  <c r="C24" i="10"/>
  <c r="C7" i="11" s="1"/>
  <c r="AX23" i="10"/>
  <c r="AZ6" i="11" s="1"/>
  <c r="AT23" i="10"/>
  <c r="AM23" i="10"/>
  <c r="AG23" i="10"/>
  <c r="AL6" i="11" s="1"/>
  <c r="AA23" i="10"/>
  <c r="AB23" i="10" s="1"/>
  <c r="P23" i="10"/>
  <c r="C23" i="10"/>
  <c r="C6" i="11" s="1"/>
  <c r="AX22" i="10"/>
  <c r="AZ5" i="11" s="1"/>
  <c r="AW22" i="10"/>
  <c r="AR22" i="10"/>
  <c r="AR23" i="10" s="1"/>
  <c r="AR24" i="10" s="1"/>
  <c r="AR25" i="10" s="1"/>
  <c r="AR26" i="10" s="1"/>
  <c r="AR27" i="10" s="1"/>
  <c r="AR28" i="10" s="1"/>
  <c r="AR29" i="10" s="1"/>
  <c r="AR30" i="10" s="1"/>
  <c r="AR31" i="10" s="1"/>
  <c r="AR32" i="10" s="1"/>
  <c r="AR33" i="10" s="1"/>
  <c r="AR34" i="10" s="1"/>
  <c r="AR35" i="10" s="1"/>
  <c r="AR36" i="10" s="1"/>
  <c r="AR37" i="10" s="1"/>
  <c r="AR38" i="10" s="1"/>
  <c r="AR39" i="10" s="1"/>
  <c r="AR40" i="10" s="1"/>
  <c r="AR41" i="10" s="1"/>
  <c r="AR42" i="10" s="1"/>
  <c r="AR43" i="10" s="1"/>
  <c r="AR44" i="10" s="1"/>
  <c r="AR45" i="10" s="1"/>
  <c r="AR46" i="10" s="1"/>
  <c r="AR47" i="10" s="1"/>
  <c r="AR48" i="10" s="1"/>
  <c r="AR49" i="10" s="1"/>
  <c r="AR50" i="10" s="1"/>
  <c r="AR51" i="10" s="1"/>
  <c r="AR52" i="10" s="1"/>
  <c r="AR53" i="10" s="1"/>
  <c r="AR54" i="10" s="1"/>
  <c r="AR55" i="10" s="1"/>
  <c r="AR56" i="10" s="1"/>
  <c r="AR57" i="10" s="1"/>
  <c r="AR58" i="10" s="1"/>
  <c r="AR59" i="10" s="1"/>
  <c r="AR60" i="10" s="1"/>
  <c r="AR61" i="10" s="1"/>
  <c r="AR62" i="10" s="1"/>
  <c r="AR63" i="10" s="1"/>
  <c r="AR64" i="10" s="1"/>
  <c r="AR65" i="10" s="1"/>
  <c r="AR66" i="10" s="1"/>
  <c r="AR67" i="10" s="1"/>
  <c r="AR68" i="10" s="1"/>
  <c r="AR69" i="10" s="1"/>
  <c r="AR70" i="10" s="1"/>
  <c r="AR71" i="10" s="1"/>
  <c r="AR72" i="10" s="1"/>
  <c r="AR73" i="10" s="1"/>
  <c r="AR74" i="10" s="1"/>
  <c r="AR75" i="10" s="1"/>
  <c r="AR76" i="10" s="1"/>
  <c r="AR77" i="10" s="1"/>
  <c r="AR78" i="10" s="1"/>
  <c r="AR79" i="10" s="1"/>
  <c r="AR80" i="10" s="1"/>
  <c r="AR81" i="10" s="1"/>
  <c r="AM22" i="10"/>
  <c r="AL22" i="10"/>
  <c r="AL23" i="10" s="1"/>
  <c r="AL24" i="10" s="1"/>
  <c r="AL25" i="10" s="1"/>
  <c r="AL26" i="10" s="1"/>
  <c r="AL27" i="10" s="1"/>
  <c r="AL28" i="10" s="1"/>
  <c r="AL29" i="10" s="1"/>
  <c r="AL30" i="10" s="1"/>
  <c r="AL31" i="10" s="1"/>
  <c r="AL32" i="10" s="1"/>
  <c r="AL33" i="10" s="1"/>
  <c r="AL34" i="10" s="1"/>
  <c r="AL35" i="10" s="1"/>
  <c r="AL36" i="10" s="1"/>
  <c r="AL37" i="10" s="1"/>
  <c r="AL38" i="10" s="1"/>
  <c r="AL39" i="10" s="1"/>
  <c r="AL40" i="10" s="1"/>
  <c r="AL41" i="10" s="1"/>
  <c r="AL42" i="10" s="1"/>
  <c r="AG22" i="10"/>
  <c r="AH22" i="10" s="1"/>
  <c r="AF22" i="10"/>
  <c r="AF23" i="10" s="1"/>
  <c r="AF24" i="10" s="1"/>
  <c r="AF25" i="10" s="1"/>
  <c r="AF26" i="10" s="1"/>
  <c r="AF27" i="10" s="1"/>
  <c r="AF28" i="10" s="1"/>
  <c r="AF29" i="10" s="1"/>
  <c r="AF30" i="10" s="1"/>
  <c r="AF31" i="10" s="1"/>
  <c r="AF32" i="10" s="1"/>
  <c r="AF33" i="10" s="1"/>
  <c r="AF34" i="10" s="1"/>
  <c r="AF35" i="10" s="1"/>
  <c r="AF36" i="10" s="1"/>
  <c r="AF37" i="10" s="1"/>
  <c r="AF38" i="10" s="1"/>
  <c r="AF39" i="10" s="1"/>
  <c r="AF40" i="10" s="1"/>
  <c r="AF41" i="10" s="1"/>
  <c r="AF42" i="10" s="1"/>
  <c r="AA22" i="10"/>
  <c r="AE5" i="11" s="1"/>
  <c r="Z22" i="10"/>
  <c r="Z23" i="10" s="1"/>
  <c r="Z24" i="10" s="1"/>
  <c r="Z25" i="10" s="1"/>
  <c r="Z26" i="10" s="1"/>
  <c r="Z27" i="10" s="1"/>
  <c r="Z28" i="10" s="1"/>
  <c r="Z29" i="10" s="1"/>
  <c r="Z30" i="10" s="1"/>
  <c r="Z31" i="10" s="1"/>
  <c r="Z32" i="10" s="1"/>
  <c r="Z33" i="10" s="1"/>
  <c r="Z34" i="10" s="1"/>
  <c r="Z35" i="10" s="1"/>
  <c r="Z36" i="10" s="1"/>
  <c r="Z37" i="10" s="1"/>
  <c r="Z38" i="10" s="1"/>
  <c r="Z39" i="10" s="1"/>
  <c r="Z40" i="10" s="1"/>
  <c r="Z41" i="10" s="1"/>
  <c r="Z42" i="10" s="1"/>
  <c r="T22" i="10"/>
  <c r="T23" i="10" s="1"/>
  <c r="T24" i="10" s="1"/>
  <c r="T25" i="10" s="1"/>
  <c r="T26" i="10" s="1"/>
  <c r="T27" i="10" s="1"/>
  <c r="T28" i="10" s="1"/>
  <c r="T29" i="10" s="1"/>
  <c r="T30" i="10" s="1"/>
  <c r="T31" i="10" s="1"/>
  <c r="T32" i="10" s="1"/>
  <c r="T33" i="10" s="1"/>
  <c r="T34" i="10" s="1"/>
  <c r="T35" i="10" s="1"/>
  <c r="T36" i="10" s="1"/>
  <c r="T37" i="10" s="1"/>
  <c r="T38" i="10" s="1"/>
  <c r="T39" i="10" s="1"/>
  <c r="T40" i="10" s="1"/>
  <c r="T41" i="10" s="1"/>
  <c r="T42" i="10" s="1"/>
  <c r="N22" i="10"/>
  <c r="N23" i="10" s="1"/>
  <c r="N24" i="10" s="1"/>
  <c r="N25" i="10" s="1"/>
  <c r="N26" i="10" s="1"/>
  <c r="N27" i="10" s="1"/>
  <c r="N28" i="10" s="1"/>
  <c r="N29" i="10" s="1"/>
  <c r="N30" i="10" s="1"/>
  <c r="N31" i="10" s="1"/>
  <c r="N32" i="10" s="1"/>
  <c r="N33" i="10" s="1"/>
  <c r="N34" i="10" s="1"/>
  <c r="N35" i="10" s="1"/>
  <c r="N36" i="10" s="1"/>
  <c r="N37" i="10" s="1"/>
  <c r="N38" i="10" s="1"/>
  <c r="N39" i="10" s="1"/>
  <c r="N40" i="10" s="1"/>
  <c r="N41" i="10" s="1"/>
  <c r="N42" i="10" s="1"/>
  <c r="N43" i="10" s="1"/>
  <c r="N44" i="10" s="1"/>
  <c r="N45" i="10" s="1"/>
  <c r="N46" i="10" s="1"/>
  <c r="N47" i="10" s="1"/>
  <c r="N48" i="10" s="1"/>
  <c r="N49" i="10" s="1"/>
  <c r="N50" i="10" s="1"/>
  <c r="N51" i="10" s="1"/>
  <c r="N52" i="10" s="1"/>
  <c r="N53" i="10" s="1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H22" i="10"/>
  <c r="C22" i="10"/>
  <c r="C5" i="11" s="1"/>
  <c r="B22" i="10"/>
  <c r="AN14" i="10"/>
  <c r="AN15" i="10" s="1"/>
  <c r="AH14" i="10"/>
  <c r="AH15" i="10" s="1"/>
  <c r="AW11" i="10"/>
  <c r="AR11" i="10"/>
  <c r="AN11" i="10"/>
  <c r="AN12" i="10" s="1"/>
  <c r="AL11" i="10"/>
  <c r="AH11" i="10"/>
  <c r="AH12" i="10" s="1"/>
  <c r="AF11" i="10"/>
  <c r="Z11" i="10"/>
  <c r="T11" i="10"/>
  <c r="N11" i="10"/>
  <c r="H11" i="10"/>
  <c r="B11" i="10"/>
  <c r="AO9" i="10"/>
  <c r="AO10" i="10" s="1"/>
  <c r="AI9" i="10"/>
  <c r="AI10" i="10" s="1"/>
  <c r="AR8" i="10"/>
  <c r="AS34" i="10" s="1"/>
  <c r="AN8" i="10"/>
  <c r="AN9" i="10" s="1"/>
  <c r="AH8" i="10"/>
  <c r="AH9" i="10" s="1"/>
  <c r="T8" i="10"/>
  <c r="U34" i="10" s="1"/>
  <c r="N8" i="10"/>
  <c r="O34" i="10" s="1"/>
  <c r="H8" i="10"/>
  <c r="U7" i="10"/>
  <c r="C2" i="10"/>
  <c r="I30" i="9"/>
  <c r="H30" i="9"/>
  <c r="G30" i="9" s="1"/>
  <c r="F30" i="9"/>
  <c r="C30" i="9"/>
  <c r="I21" i="9"/>
  <c r="H21" i="9"/>
  <c r="G21" i="9"/>
  <c r="F21" i="9"/>
  <c r="C21" i="9"/>
  <c r="E19" i="9"/>
  <c r="K6" i="9"/>
  <c r="E22" i="8"/>
  <c r="B22" i="8"/>
  <c r="K6" i="8"/>
  <c r="BI20" i="13" a="1"/>
  <c r="BI19" i="13" a="1"/>
  <c r="AN38" i="10" l="1"/>
  <c r="AB22" i="10"/>
  <c r="AY22" i="10"/>
  <c r="I34" i="10"/>
  <c r="J17" i="11" s="1"/>
  <c r="I8" i="10"/>
  <c r="AH23" i="10"/>
  <c r="D12" i="14"/>
  <c r="E13" i="14" s="1"/>
  <c r="AN36" i="10"/>
  <c r="AL17" i="11"/>
  <c r="D22" i="10"/>
  <c r="AN40" i="10"/>
  <c r="D38" i="14"/>
  <c r="E39" i="14" s="1"/>
  <c r="H71" i="7"/>
  <c r="I72" i="7" s="1"/>
  <c r="D72" i="7" s="1"/>
  <c r="I43" i="10"/>
  <c r="I16" i="8"/>
  <c r="U22" i="10"/>
  <c r="X5" i="11" s="1"/>
  <c r="U23" i="10"/>
  <c r="X6" i="11" s="1"/>
  <c r="U24" i="10"/>
  <c r="X7" i="11" s="1"/>
  <c r="AH24" i="10"/>
  <c r="AB25" i="10"/>
  <c r="U26" i="10"/>
  <c r="X9" i="11" s="1"/>
  <c r="AH26" i="10"/>
  <c r="AB27" i="10"/>
  <c r="U28" i="10"/>
  <c r="X11" i="11" s="1"/>
  <c r="AH28" i="10"/>
  <c r="AB29" i="10"/>
  <c r="U30" i="10"/>
  <c r="X13" i="11" s="1"/>
  <c r="AH30" i="10"/>
  <c r="AB31" i="10"/>
  <c r="U32" i="10"/>
  <c r="X15" i="11" s="1"/>
  <c r="AH32" i="10"/>
  <c r="AB33" i="10"/>
  <c r="AN34" i="10"/>
  <c r="AN35" i="10"/>
  <c r="I36" i="10"/>
  <c r="AN39" i="10"/>
  <c r="I40" i="10"/>
  <c r="J23" i="11" s="1"/>
  <c r="I44" i="10"/>
  <c r="AL5" i="11"/>
  <c r="AE6" i="11"/>
  <c r="AL10" i="11"/>
  <c r="I37" i="10"/>
  <c r="I41" i="10"/>
  <c r="O22" i="10"/>
  <c r="Q5" i="11" s="1"/>
  <c r="AS22" i="10"/>
  <c r="AT22" i="10" s="1"/>
  <c r="AB24" i="10"/>
  <c r="U25" i="10"/>
  <c r="X8" i="11" s="1"/>
  <c r="AH25" i="10"/>
  <c r="AB26" i="10"/>
  <c r="U27" i="10"/>
  <c r="X10" i="11" s="1"/>
  <c r="AB28" i="10"/>
  <c r="U29" i="10"/>
  <c r="X12" i="11" s="1"/>
  <c r="AH29" i="10"/>
  <c r="AB30" i="10"/>
  <c r="U31" i="10"/>
  <c r="X14" i="11" s="1"/>
  <c r="AH31" i="10"/>
  <c r="AB32" i="10"/>
  <c r="U33" i="10"/>
  <c r="X16" i="11" s="1"/>
  <c r="AH33" i="10"/>
  <c r="AN37" i="10"/>
  <c r="I38" i="10"/>
  <c r="J21" i="11" s="1"/>
  <c r="AN41" i="10"/>
  <c r="I42" i="10"/>
  <c r="I7" i="7"/>
  <c r="D21" i="14"/>
  <c r="I35" i="10"/>
  <c r="I39" i="10"/>
  <c r="BB18" i="13"/>
  <c r="G191" i="13" s="1"/>
  <c r="BB25" i="13"/>
  <c r="G188" i="13" s="1"/>
  <c r="BB23" i="13"/>
  <c r="R48" i="13"/>
  <c r="G176" i="13"/>
  <c r="K17" i="13"/>
  <c r="N17" i="13" s="1"/>
  <c r="O17" i="13" s="1"/>
  <c r="Q17" i="13" s="1"/>
  <c r="BB17" i="13"/>
  <c r="G190" i="13" s="1"/>
  <c r="AV24" i="13"/>
  <c r="BB24" i="13"/>
  <c r="AG60" i="13"/>
  <c r="AR60" i="13" s="1"/>
  <c r="BB60" i="13"/>
  <c r="AG47" i="13"/>
  <c r="AR47" i="13" s="1"/>
  <c r="BB47" i="13"/>
  <c r="AG58" i="13"/>
  <c r="AK58" i="13" s="1"/>
  <c r="BB58" i="13"/>
  <c r="AK67" i="13"/>
  <c r="BB67" i="13"/>
  <c r="AK70" i="13"/>
  <c r="BB70" i="13"/>
  <c r="AK71" i="13"/>
  <c r="BB71" i="13"/>
  <c r="AK72" i="13"/>
  <c r="BB72" i="13"/>
  <c r="AG57" i="13"/>
  <c r="AK57" i="13" s="1"/>
  <c r="BB57" i="13"/>
  <c r="AK69" i="13"/>
  <c r="BB69" i="13"/>
  <c r="AK91" i="13"/>
  <c r="BB91" i="13"/>
  <c r="AG31" i="13"/>
  <c r="AK31" i="13" s="1"/>
  <c r="BB31" i="13"/>
  <c r="AG32" i="13"/>
  <c r="AR32" i="13" s="1"/>
  <c r="BB32" i="13"/>
  <c r="AG34" i="13"/>
  <c r="AK34" i="13" s="1"/>
  <c r="BB34" i="13"/>
  <c r="AG45" i="13"/>
  <c r="AK45" i="13" s="1"/>
  <c r="BB45" i="13"/>
  <c r="AG48" i="13"/>
  <c r="AR48" i="13" s="1"/>
  <c r="BB48" i="13"/>
  <c r="AK63" i="13"/>
  <c r="BB63" i="13"/>
  <c r="AK68" i="13"/>
  <c r="BB68" i="13"/>
  <c r="AU128" i="13"/>
  <c r="AW128" i="13" s="1"/>
  <c r="AV18" i="13"/>
  <c r="G178" i="13" s="1"/>
  <c r="F30" i="6" s="1"/>
  <c r="F31" i="6" s="1"/>
  <c r="AV25" i="13"/>
  <c r="G175" i="13" s="1"/>
  <c r="M30" i="6" s="1"/>
  <c r="M31" i="6" s="1"/>
  <c r="AV17" i="13"/>
  <c r="AV23" i="13"/>
  <c r="V32" i="13"/>
  <c r="AV31" i="13"/>
  <c r="V90" i="13"/>
  <c r="AV63" i="13"/>
  <c r="R32" i="13"/>
  <c r="R59" i="13"/>
  <c r="R46" i="13"/>
  <c r="AG73" i="13"/>
  <c r="AR73" i="13" s="1"/>
  <c r="AC33" i="13"/>
  <c r="AE33" i="13" s="1"/>
  <c r="AB41" i="13"/>
  <c r="AD41" i="13" s="1"/>
  <c r="BL42" i="13"/>
  <c r="N25" i="13"/>
  <c r="R25" i="13" s="1"/>
  <c r="AJ101" i="13"/>
  <c r="AJ103" i="13"/>
  <c r="AL103" i="13" s="1"/>
  <c r="AU103" i="13" s="1"/>
  <c r="AJ105" i="13"/>
  <c r="AL105" i="13" s="1"/>
  <c r="AU105" i="13" s="1"/>
  <c r="AJ107" i="13"/>
  <c r="AL107" i="13" s="1"/>
  <c r="AU107" i="13" s="1"/>
  <c r="AJ109" i="13"/>
  <c r="AL109" i="13" s="1"/>
  <c r="AU109" i="13" s="1"/>
  <c r="AJ111" i="13"/>
  <c r="AL111" i="13" s="1"/>
  <c r="AU111" i="13" s="1"/>
  <c r="AJ113" i="13"/>
  <c r="AL113" i="13" s="1"/>
  <c r="AU113" i="13" s="1"/>
  <c r="AJ115" i="13"/>
  <c r="AL115" i="13" s="1"/>
  <c r="AU115" i="13" s="1"/>
  <c r="AJ117" i="13"/>
  <c r="AL117" i="13" s="1"/>
  <c r="AU117" i="13" s="1"/>
  <c r="AJ119" i="13"/>
  <c r="AL119" i="13" s="1"/>
  <c r="AU119" i="13" s="1"/>
  <c r="AJ121" i="13"/>
  <c r="AL121" i="13" s="1"/>
  <c r="AU121" i="13" s="1"/>
  <c r="AJ123" i="13"/>
  <c r="AL123" i="13" s="1"/>
  <c r="AU123" i="13" s="1"/>
  <c r="AJ125" i="13"/>
  <c r="AL125" i="13" s="1"/>
  <c r="AU125" i="13" s="1"/>
  <c r="AJ127" i="13"/>
  <c r="AL127" i="13" s="1"/>
  <c r="AU127" i="13" s="1"/>
  <c r="AJ129" i="13"/>
  <c r="AC47" i="13"/>
  <c r="AE47" i="13" s="1"/>
  <c r="AI47" i="13" s="1"/>
  <c r="R58" i="13"/>
  <c r="AK99" i="13"/>
  <c r="AC26" i="13"/>
  <c r="AE26" i="13" s="1"/>
  <c r="R34" i="13"/>
  <c r="AB50" i="13"/>
  <c r="AD50" i="13" s="1"/>
  <c r="AC59" i="13"/>
  <c r="AE59" i="13" s="1"/>
  <c r="AJ97" i="13"/>
  <c r="L161" i="13"/>
  <c r="R47" i="13"/>
  <c r="AB51" i="13"/>
  <c r="AO51" i="13" s="1"/>
  <c r="AB52" i="13"/>
  <c r="AD52" i="13" s="1"/>
  <c r="R57" i="13"/>
  <c r="AF64" i="13"/>
  <c r="AQ64" i="13" s="1"/>
  <c r="AF74" i="13"/>
  <c r="AQ74" i="13" s="1"/>
  <c r="AG90" i="13"/>
  <c r="AR90" i="13" s="1"/>
  <c r="O41" i="13"/>
  <c r="Q41" i="13" s="1"/>
  <c r="O55" i="13"/>
  <c r="Q55" i="13" s="1"/>
  <c r="AC18" i="13"/>
  <c r="AG18" i="13" s="1"/>
  <c r="AK18" i="13" s="1"/>
  <c r="F155" i="13" s="1"/>
  <c r="BL36" i="13"/>
  <c r="V67" i="13"/>
  <c r="AV67" i="13" s="1"/>
  <c r="AB22" i="13"/>
  <c r="AD22" i="13" s="1"/>
  <c r="AB38" i="13"/>
  <c r="AD38" i="13" s="1"/>
  <c r="BL41" i="13"/>
  <c r="AB42" i="13"/>
  <c r="AD42" i="13" s="1"/>
  <c r="AB43" i="13"/>
  <c r="AO43" i="13" s="1"/>
  <c r="AR58" i="13"/>
  <c r="AC60" i="13"/>
  <c r="AE60" i="13" s="1"/>
  <c r="AG72" i="13"/>
  <c r="AR72" i="13" s="1"/>
  <c r="AF76" i="13"/>
  <c r="AQ76" i="13" s="1"/>
  <c r="V84" i="13"/>
  <c r="AV84" i="13" s="1"/>
  <c r="AK100" i="13"/>
  <c r="AM100" i="13" s="1"/>
  <c r="AX100" i="13" s="1"/>
  <c r="BD100" i="13" s="1"/>
  <c r="AJ102" i="13"/>
  <c r="AL102" i="13" s="1"/>
  <c r="AU102" i="13" s="1"/>
  <c r="AJ104" i="13"/>
  <c r="AL104" i="13" s="1"/>
  <c r="AU104" i="13" s="1"/>
  <c r="AJ106" i="13"/>
  <c r="AL106" i="13" s="1"/>
  <c r="AU106" i="13" s="1"/>
  <c r="AJ108" i="13"/>
  <c r="AL108" i="13" s="1"/>
  <c r="AU108" i="13" s="1"/>
  <c r="AJ110" i="13"/>
  <c r="AL110" i="13" s="1"/>
  <c r="AU110" i="13" s="1"/>
  <c r="AJ112" i="13"/>
  <c r="AL112" i="13" s="1"/>
  <c r="AU112" i="13" s="1"/>
  <c r="AJ114" i="13"/>
  <c r="AL114" i="13" s="1"/>
  <c r="AU114" i="13" s="1"/>
  <c r="AJ116" i="13"/>
  <c r="AL116" i="13" s="1"/>
  <c r="AU116" i="13" s="1"/>
  <c r="AJ118" i="13"/>
  <c r="AL118" i="13" s="1"/>
  <c r="AU118" i="13" s="1"/>
  <c r="AJ120" i="13"/>
  <c r="AJ122" i="13"/>
  <c r="AL122" i="13" s="1"/>
  <c r="AU122" i="13" s="1"/>
  <c r="AJ124" i="13"/>
  <c r="AL124" i="13" s="1"/>
  <c r="AU124" i="13" s="1"/>
  <c r="AJ126" i="13"/>
  <c r="AL126" i="13" s="1"/>
  <c r="AU126" i="13" s="1"/>
  <c r="AJ128" i="13"/>
  <c r="AJ130" i="13"/>
  <c r="AL130" i="13" s="1"/>
  <c r="AU130" i="13" s="1"/>
  <c r="AC57" i="13"/>
  <c r="AP57" i="13" s="1"/>
  <c r="N26" i="13"/>
  <c r="R26" i="13" s="1"/>
  <c r="AC35" i="13"/>
  <c r="AP35" i="13" s="1"/>
  <c r="BL39" i="13"/>
  <c r="BL40" i="13"/>
  <c r="AB49" i="13"/>
  <c r="AO49" i="13" s="1"/>
  <c r="AB54" i="13"/>
  <c r="AO54" i="13" s="1"/>
  <c r="AG63" i="13"/>
  <c r="AI63" i="13" s="1"/>
  <c r="AG84" i="13"/>
  <c r="AR84" i="13" s="1"/>
  <c r="O49" i="13"/>
  <c r="Q49" i="13" s="1"/>
  <c r="AB17" i="13"/>
  <c r="K22" i="13"/>
  <c r="AC32" i="13"/>
  <c r="AP32" i="13" s="1"/>
  <c r="BQ34" i="13"/>
  <c r="BW34" i="13" s="1"/>
  <c r="BS35" i="13"/>
  <c r="AB36" i="13"/>
  <c r="AO36" i="13" s="1"/>
  <c r="Q37" i="13"/>
  <c r="BX38" i="13"/>
  <c r="Q39" i="13"/>
  <c r="AB40" i="13"/>
  <c r="AO40" i="13" s="1"/>
  <c r="AC44" i="13"/>
  <c r="AB53" i="13"/>
  <c r="AB55" i="13"/>
  <c r="AO55" i="13" s="1"/>
  <c r="AG67" i="13"/>
  <c r="AG68" i="13"/>
  <c r="AR68" i="13" s="1"/>
  <c r="V69" i="13"/>
  <c r="AG71" i="13"/>
  <c r="AR71" i="13" s="1"/>
  <c r="AF75" i="13"/>
  <c r="AK96" i="13"/>
  <c r="E164" i="13"/>
  <c r="L155" i="13"/>
  <c r="L163" i="13"/>
  <c r="BX39" i="13"/>
  <c r="AC31" i="13"/>
  <c r="AE31" i="13" s="1"/>
  <c r="R33" i="13"/>
  <c r="R35" i="13"/>
  <c r="BU35" i="13"/>
  <c r="BS36" i="13"/>
  <c r="AB37" i="13"/>
  <c r="AO37" i="13" s="1"/>
  <c r="BS37" i="13"/>
  <c r="AB39" i="13"/>
  <c r="BS39" i="13"/>
  <c r="R44" i="13"/>
  <c r="AC48" i="13"/>
  <c r="AE48" i="13" s="1"/>
  <c r="AI48" i="13" s="1"/>
  <c r="AG59" i="13"/>
  <c r="AR59" i="13" s="1"/>
  <c r="BK70" i="13"/>
  <c r="AO93" i="13"/>
  <c r="AG70" i="13"/>
  <c r="AI70" i="13" s="1"/>
  <c r="AM70" i="13" s="1"/>
  <c r="AK73" i="13"/>
  <c r="AG91" i="13"/>
  <c r="AR91" i="13" s="1"/>
  <c r="AG92" i="13"/>
  <c r="AR92" i="13" s="1"/>
  <c r="AJ98" i="13"/>
  <c r="AL98" i="13" s="1"/>
  <c r="AU98" i="13" s="1"/>
  <c r="N165" i="13"/>
  <c r="L157" i="13"/>
  <c r="M20" i="13"/>
  <c r="O20" i="13" s="1"/>
  <c r="Q20" i="13" s="1"/>
  <c r="AB20" i="13"/>
  <c r="AO20" i="13" s="1"/>
  <c r="BX37" i="13"/>
  <c r="BU38" i="13"/>
  <c r="AB30" i="13"/>
  <c r="AO30" i="13" s="1"/>
  <c r="AC34" i="13"/>
  <c r="AE34" i="13" s="1"/>
  <c r="BX35" i="13"/>
  <c r="BU36" i="13"/>
  <c r="BU37" i="13"/>
  <c r="BS38" i="13"/>
  <c r="BU39" i="13"/>
  <c r="R56" i="13"/>
  <c r="AC58" i="13"/>
  <c r="L159" i="13"/>
  <c r="BI20" i="13"/>
  <c r="BI19" i="13"/>
  <c r="O21" i="13"/>
  <c r="Q21" i="13" s="1"/>
  <c r="K61" i="13"/>
  <c r="M30" i="13"/>
  <c r="O53" i="13"/>
  <c r="Q53" i="13" s="1"/>
  <c r="L18" i="13"/>
  <c r="N23" i="13"/>
  <c r="R23" i="13" s="1"/>
  <c r="N24" i="13"/>
  <c r="R24" i="13" s="1"/>
  <c r="O42" i="13"/>
  <c r="Q42" i="13" s="1"/>
  <c r="O52" i="13"/>
  <c r="Q52" i="13" s="1"/>
  <c r="AF65" i="13"/>
  <c r="V66" i="13"/>
  <c r="AF66" i="13" s="1"/>
  <c r="P61" i="13"/>
  <c r="O38" i="13"/>
  <c r="Q38" i="13" s="1"/>
  <c r="O40" i="13"/>
  <c r="Q40" i="13" s="1"/>
  <c r="AG46" i="13"/>
  <c r="AC46" i="13"/>
  <c r="BK56" i="13"/>
  <c r="O51" i="13"/>
  <c r="Q51" i="13" s="1"/>
  <c r="BK43" i="13"/>
  <c r="AB19" i="13"/>
  <c r="K19" i="13"/>
  <c r="AC23" i="13"/>
  <c r="AC24" i="13"/>
  <c r="AE24" i="13" s="1"/>
  <c r="O36" i="13"/>
  <c r="Q36" i="13" s="1"/>
  <c r="O43" i="13"/>
  <c r="Q43" i="13" s="1"/>
  <c r="AG44" i="13"/>
  <c r="R45" i="13"/>
  <c r="O50" i="13"/>
  <c r="Q50" i="13" s="1"/>
  <c r="AB21" i="13"/>
  <c r="AC25" i="13"/>
  <c r="AG33" i="13"/>
  <c r="AG35" i="13"/>
  <c r="BW35" i="13"/>
  <c r="BT36" i="13"/>
  <c r="BW37" i="13"/>
  <c r="BT38" i="13"/>
  <c r="BY38" i="13"/>
  <c r="BW39" i="13"/>
  <c r="Q54" i="13"/>
  <c r="AC56" i="13"/>
  <c r="R60" i="13"/>
  <c r="L61" i="13"/>
  <c r="AK92" i="13"/>
  <c r="N31" i="13"/>
  <c r="BT35" i="13"/>
  <c r="BY35" i="13"/>
  <c r="BT37" i="13"/>
  <c r="BY37" i="13"/>
  <c r="BW38" i="13"/>
  <c r="BT39" i="13"/>
  <c r="AC45" i="13"/>
  <c r="P93" i="13"/>
  <c r="AG56" i="13"/>
  <c r="O93" i="13"/>
  <c r="AG69" i="13"/>
  <c r="AF77" i="13"/>
  <c r="V78" i="13"/>
  <c r="AK90" i="13"/>
  <c r="AK84" i="13"/>
  <c r="K156" i="13"/>
  <c r="K158" i="13"/>
  <c r="K160" i="13"/>
  <c r="K162" i="13"/>
  <c r="K164" i="13"/>
  <c r="L156" i="13"/>
  <c r="L158" i="13"/>
  <c r="L160" i="13"/>
  <c r="L162" i="13"/>
  <c r="L164" i="13"/>
  <c r="J154" i="13"/>
  <c r="K155" i="13"/>
  <c r="K157" i="13"/>
  <c r="K159" i="13"/>
  <c r="K161" i="13"/>
  <c r="AS46" i="10"/>
  <c r="AT34" i="10"/>
  <c r="AS6" i="11"/>
  <c r="AN23" i="10"/>
  <c r="AS7" i="11"/>
  <c r="AN24" i="10"/>
  <c r="AS8" i="11"/>
  <c r="AN25" i="10"/>
  <c r="AS9" i="11"/>
  <c r="AN26" i="10"/>
  <c r="AS10" i="11"/>
  <c r="AN27" i="10"/>
  <c r="AS11" i="11"/>
  <c r="AN28" i="10"/>
  <c r="AS12" i="11"/>
  <c r="AN29" i="10"/>
  <c r="AS13" i="11"/>
  <c r="AN30" i="10"/>
  <c r="AS14" i="11"/>
  <c r="AN31" i="10"/>
  <c r="AS15" i="11"/>
  <c r="AN32" i="10"/>
  <c r="AS16" i="11"/>
  <c r="AN33" i="10"/>
  <c r="X17" i="11"/>
  <c r="V34" i="10"/>
  <c r="AZ26" i="11"/>
  <c r="BE26" i="11" s="1"/>
  <c r="J27" i="11"/>
  <c r="C29" i="11"/>
  <c r="Q17" i="11"/>
  <c r="P34" i="10"/>
  <c r="H23" i="10"/>
  <c r="V23" i="10"/>
  <c r="V24" i="10"/>
  <c r="V25" i="10"/>
  <c r="V27" i="10"/>
  <c r="V28" i="10"/>
  <c r="V29" i="10"/>
  <c r="V30" i="10"/>
  <c r="V31" i="10"/>
  <c r="V32" i="10"/>
  <c r="V33" i="10"/>
  <c r="C18" i="11"/>
  <c r="AH35" i="10"/>
  <c r="C19" i="11"/>
  <c r="AH36" i="10"/>
  <c r="C20" i="11"/>
  <c r="AH37" i="10"/>
  <c r="AH38" i="10"/>
  <c r="C22" i="11"/>
  <c r="AH39" i="10"/>
  <c r="C23" i="11"/>
  <c r="AH40" i="10"/>
  <c r="AH41" i="10"/>
  <c r="C25" i="11"/>
  <c r="AH42" i="10"/>
  <c r="C26" i="11"/>
  <c r="AZ27" i="11"/>
  <c r="O46" i="10"/>
  <c r="AE21" i="11"/>
  <c r="U42" i="10"/>
  <c r="U41" i="10"/>
  <c r="U40" i="10"/>
  <c r="U39" i="10"/>
  <c r="U38" i="10"/>
  <c r="U37" i="10"/>
  <c r="U36" i="10"/>
  <c r="U35" i="10"/>
  <c r="V22" i="10"/>
  <c r="AS5" i="11"/>
  <c r="AN22" i="10"/>
  <c r="AL14" i="10" s="1"/>
  <c r="AB34" i="10"/>
  <c r="C27" i="11"/>
  <c r="H16" i="8"/>
  <c r="AZ17" i="11"/>
  <c r="J18" i="11"/>
  <c r="AE18" i="11"/>
  <c r="AB35" i="10"/>
  <c r="AZ18" i="11"/>
  <c r="J19" i="11"/>
  <c r="AE19" i="11"/>
  <c r="AB36" i="10"/>
  <c r="AZ19" i="11"/>
  <c r="J20" i="11"/>
  <c r="AB37" i="10"/>
  <c r="AE20" i="11"/>
  <c r="AZ20" i="11"/>
  <c r="AZ21" i="11"/>
  <c r="J22" i="11"/>
  <c r="AE22" i="11"/>
  <c r="AB39" i="10"/>
  <c r="AZ22" i="11"/>
  <c r="AE23" i="11"/>
  <c r="AB40" i="10"/>
  <c r="AZ23" i="11"/>
  <c r="J24" i="11"/>
  <c r="AE24" i="11"/>
  <c r="AB41" i="10"/>
  <c r="AZ24" i="11"/>
  <c r="J25" i="11"/>
  <c r="AE25" i="11"/>
  <c r="AB42" i="10"/>
  <c r="AZ25" i="11"/>
  <c r="J26" i="11"/>
  <c r="C28" i="11"/>
  <c r="I22" i="10"/>
  <c r="B23" i="10"/>
  <c r="AW23" i="10"/>
  <c r="AV23" i="10" s="1"/>
  <c r="I23" i="10"/>
  <c r="I24" i="10"/>
  <c r="I25" i="10"/>
  <c r="I26" i="10"/>
  <c r="I27" i="10"/>
  <c r="I28" i="10"/>
  <c r="I29" i="10"/>
  <c r="I30" i="10"/>
  <c r="I31" i="10"/>
  <c r="I32" i="10"/>
  <c r="I33" i="10"/>
  <c r="H28" i="9" l="1"/>
  <c r="I18" i="8"/>
  <c r="P22" i="10"/>
  <c r="V26" i="10"/>
  <c r="I17" i="8"/>
  <c r="C9" i="7"/>
  <c r="I25" i="7" s="1"/>
  <c r="J25" i="7" s="1"/>
  <c r="K25" i="7" s="1"/>
  <c r="G187" i="13"/>
  <c r="G189" i="13"/>
  <c r="G186" i="13"/>
  <c r="H17" i="8"/>
  <c r="AM99" i="13"/>
  <c r="AX99" i="13" s="1"/>
  <c r="BD99" i="13" s="1"/>
  <c r="G161" i="13"/>
  <c r="AM128" i="13"/>
  <c r="G154" i="13"/>
  <c r="AL120" i="13"/>
  <c r="AU120" i="13" s="1"/>
  <c r="G156" i="13"/>
  <c r="AL101" i="13"/>
  <c r="AU101" i="13" s="1"/>
  <c r="G157" i="13"/>
  <c r="E22" i="14"/>
  <c r="C6" i="7" s="1"/>
  <c r="C14" i="7"/>
  <c r="E14" i="7" s="1"/>
  <c r="I20" i="8"/>
  <c r="AM96" i="13"/>
  <c r="AX96" i="13" s="1"/>
  <c r="BD96" i="13" s="1"/>
  <c r="G160" i="13"/>
  <c r="AL97" i="13"/>
  <c r="AU97" i="13" s="1"/>
  <c r="G158" i="13"/>
  <c r="AL129" i="13"/>
  <c r="AU129" i="13" s="1"/>
  <c r="G159" i="13"/>
  <c r="I176" i="13"/>
  <c r="N30" i="6"/>
  <c r="N31" i="6" s="1"/>
  <c r="AO17" i="13"/>
  <c r="AK48" i="13"/>
  <c r="AK60" i="13"/>
  <c r="AR34" i="13"/>
  <c r="AI34" i="13"/>
  <c r="AM34" i="13" s="1"/>
  <c r="AI60" i="13"/>
  <c r="G177" i="13"/>
  <c r="I177" i="13" s="1"/>
  <c r="AR31" i="13"/>
  <c r="BB13" i="13"/>
  <c r="BA128" i="13"/>
  <c r="BC128" i="13" s="1"/>
  <c r="AK47" i="13"/>
  <c r="AM47" i="13" s="1"/>
  <c r="AX47" i="13" s="1"/>
  <c r="BD47" i="13" s="1"/>
  <c r="AK32" i="13"/>
  <c r="AR45" i="13"/>
  <c r="AR57" i="13"/>
  <c r="AP26" i="13"/>
  <c r="BJ38" i="13" s="1"/>
  <c r="BL38" i="13" s="1"/>
  <c r="AD54" i="13"/>
  <c r="AF54" i="13" s="1"/>
  <c r="AQ54" i="13" s="1"/>
  <c r="AW116" i="13"/>
  <c r="AW108" i="13"/>
  <c r="AW115" i="13"/>
  <c r="AW122" i="13"/>
  <c r="AW106" i="13"/>
  <c r="AW121" i="13"/>
  <c r="AW105" i="13"/>
  <c r="AW120" i="13"/>
  <c r="AW112" i="13"/>
  <c r="AW104" i="13"/>
  <c r="AW127" i="13"/>
  <c r="AW119" i="13"/>
  <c r="AW111" i="13"/>
  <c r="AW103" i="13"/>
  <c r="AW124" i="13"/>
  <c r="AW123" i="13"/>
  <c r="AW107" i="13"/>
  <c r="AW130" i="13"/>
  <c r="AW114" i="13"/>
  <c r="AW113" i="13"/>
  <c r="AW98" i="13"/>
  <c r="AW126" i="13"/>
  <c r="AW118" i="13"/>
  <c r="AW110" i="13"/>
  <c r="AW102" i="13"/>
  <c r="AW125" i="13"/>
  <c r="AW117" i="13"/>
  <c r="AW109" i="13"/>
  <c r="AO38" i="13"/>
  <c r="AD55" i="13"/>
  <c r="AF55" i="13" s="1"/>
  <c r="AQ55" i="13" s="1"/>
  <c r="AO52" i="13"/>
  <c r="AG26" i="13"/>
  <c r="AI26" i="13" s="1"/>
  <c r="V70" i="13"/>
  <c r="AV69" i="13"/>
  <c r="V91" i="13"/>
  <c r="AV91" i="13" s="1"/>
  <c r="AV90" i="13"/>
  <c r="V33" i="13"/>
  <c r="AV32" i="13"/>
  <c r="AR63" i="13"/>
  <c r="AP31" i="13"/>
  <c r="AD37" i="13"/>
  <c r="AF37" i="13" s="1"/>
  <c r="AQ37" i="13" s="1"/>
  <c r="BU44" i="13"/>
  <c r="AI73" i="13"/>
  <c r="AM73" i="13" s="1"/>
  <c r="AI90" i="13"/>
  <c r="AM90" i="13" s="1"/>
  <c r="AX90" i="13" s="1"/>
  <c r="BD90" i="13" s="1"/>
  <c r="AI71" i="13"/>
  <c r="AM71" i="13" s="1"/>
  <c r="AP33" i="13"/>
  <c r="AO50" i="13"/>
  <c r="AO22" i="13"/>
  <c r="BJ54" i="13" s="1"/>
  <c r="BL54" i="13" s="1"/>
  <c r="AI72" i="13"/>
  <c r="AM72" i="13" s="1"/>
  <c r="AD49" i="13"/>
  <c r="AF49" i="13" s="1"/>
  <c r="AQ49" i="13" s="1"/>
  <c r="AO42" i="13"/>
  <c r="BJ35" i="13" s="1"/>
  <c r="BL35" i="13" s="1"/>
  <c r="AK59" i="13"/>
  <c r="AD30" i="13"/>
  <c r="AF30" i="13" s="1"/>
  <c r="AH30" i="13" s="1"/>
  <c r="BS34" i="13"/>
  <c r="BS42" i="13" s="1"/>
  <c r="BU34" i="13"/>
  <c r="BU42" i="13" s="1"/>
  <c r="AD20" i="13"/>
  <c r="AF20" i="13" s="1"/>
  <c r="AD43" i="13"/>
  <c r="AF43" i="13" s="1"/>
  <c r="AQ43" i="13" s="1"/>
  <c r="AO41" i="13"/>
  <c r="AH76" i="13"/>
  <c r="AJ76" i="13" s="1"/>
  <c r="AL76" i="13" s="1"/>
  <c r="AU76" i="13" s="1"/>
  <c r="AE32" i="13"/>
  <c r="AI32" i="13" s="1"/>
  <c r="AE18" i="13"/>
  <c r="AI18" i="13" s="1"/>
  <c r="AM18" i="13" s="1"/>
  <c r="AX18" i="13" s="1"/>
  <c r="BD18" i="13" s="1"/>
  <c r="AD51" i="13"/>
  <c r="AF51" i="13" s="1"/>
  <c r="AQ51" i="13" s="1"/>
  <c r="AE35" i="13"/>
  <c r="AI35" i="13" s="1"/>
  <c r="AP47" i="13"/>
  <c r="AI68" i="13"/>
  <c r="AM68" i="13" s="1"/>
  <c r="AX68" i="13" s="1"/>
  <c r="BD68" i="13" s="1"/>
  <c r="AJ133" i="13"/>
  <c r="AP60" i="13"/>
  <c r="AH64" i="13"/>
  <c r="AJ64" i="13" s="1"/>
  <c r="AL64" i="13" s="1"/>
  <c r="AU64" i="13" s="1"/>
  <c r="AE57" i="13"/>
  <c r="AI57" i="13" s="1"/>
  <c r="AM57" i="13" s="1"/>
  <c r="AX57" i="13" s="1"/>
  <c r="BD57" i="13" s="1"/>
  <c r="AI84" i="13"/>
  <c r="AM84" i="13" s="1"/>
  <c r="AX84" i="13" s="1"/>
  <c r="BD84" i="13" s="1"/>
  <c r="AK133" i="13"/>
  <c r="AI59" i="13"/>
  <c r="AD40" i="13"/>
  <c r="AF40" i="13" s="1"/>
  <c r="AQ40" i="13" s="1"/>
  <c r="AD36" i="13"/>
  <c r="AF36" i="13" s="1"/>
  <c r="AQ36" i="13" s="1"/>
  <c r="M22" i="13"/>
  <c r="AH74" i="13"/>
  <c r="AJ74" i="13" s="1"/>
  <c r="AL74" i="13" s="1"/>
  <c r="AU74" i="13" s="1"/>
  <c r="AI92" i="13"/>
  <c r="AM92" i="13" s="1"/>
  <c r="AX92" i="13" s="1"/>
  <c r="BD92" i="13" s="1"/>
  <c r="AP59" i="13"/>
  <c r="AP48" i="13"/>
  <c r="AK93" i="13"/>
  <c r="AI91" i="13"/>
  <c r="AM91" i="13" s="1"/>
  <c r="AR70" i="13"/>
  <c r="AP34" i="13"/>
  <c r="AB61" i="13"/>
  <c r="AE44" i="13"/>
  <c r="AI44" i="13" s="1"/>
  <c r="AP44" i="13"/>
  <c r="BX34" i="13"/>
  <c r="BY34" i="13"/>
  <c r="BT34" i="13"/>
  <c r="BT42" i="13" s="1"/>
  <c r="AE58" i="13"/>
  <c r="AI58" i="13" s="1"/>
  <c r="AM58" i="13" s="1"/>
  <c r="AX58" i="13" s="1"/>
  <c r="BD58" i="13" s="1"/>
  <c r="AP58" i="13"/>
  <c r="AQ75" i="13"/>
  <c r="AH75" i="13"/>
  <c r="AR67" i="13"/>
  <c r="AI67" i="13"/>
  <c r="AM67" i="13" s="1"/>
  <c r="AX67" i="13" s="1"/>
  <c r="BD67" i="13" s="1"/>
  <c r="L165" i="13"/>
  <c r="AG93" i="13"/>
  <c r="AE17" i="13"/>
  <c r="AF17" i="13" s="1"/>
  <c r="AI17" i="13" s="1"/>
  <c r="AO39" i="13"/>
  <c r="AD39" i="13"/>
  <c r="AF39" i="13" s="1"/>
  <c r="AQ39" i="13" s="1"/>
  <c r="E166" i="13"/>
  <c r="BO39" i="13" s="1"/>
  <c r="AO53" i="13"/>
  <c r="AD53" i="13"/>
  <c r="AF53" i="13" s="1"/>
  <c r="AQ53" i="13" s="1"/>
  <c r="AO21" i="13"/>
  <c r="O30" i="13"/>
  <c r="O61" i="13" s="1"/>
  <c r="M61" i="13"/>
  <c r="AQ77" i="13"/>
  <c r="AH77" i="13"/>
  <c r="AP45" i="13"/>
  <c r="AE45" i="13"/>
  <c r="AI45" i="13" s="1"/>
  <c r="AM45" i="13" s="1"/>
  <c r="AX45" i="13" s="1"/>
  <c r="BD45" i="13" s="1"/>
  <c r="N61" i="13"/>
  <c r="R31" i="13"/>
  <c r="R61" i="13" s="1"/>
  <c r="AD21" i="13"/>
  <c r="AK33" i="13"/>
  <c r="AR33" i="13"/>
  <c r="AF42" i="13"/>
  <c r="AQ42" i="13" s="1"/>
  <c r="K27" i="13"/>
  <c r="M19" i="13"/>
  <c r="AG61" i="13"/>
  <c r="J163" i="13"/>
  <c r="J161" i="13"/>
  <c r="J159" i="13"/>
  <c r="J157" i="13"/>
  <c r="J155" i="13"/>
  <c r="J162" i="13"/>
  <c r="J158" i="13"/>
  <c r="J160" i="13"/>
  <c r="J156" i="13"/>
  <c r="J164" i="13"/>
  <c r="V79" i="13"/>
  <c r="AF78" i="13"/>
  <c r="AK56" i="13"/>
  <c r="AR56" i="13"/>
  <c r="AG23" i="13"/>
  <c r="AP23" i="13"/>
  <c r="AF41" i="13"/>
  <c r="AQ41" i="13" s="1"/>
  <c r="AI31" i="13"/>
  <c r="AM48" i="13"/>
  <c r="AX48" i="13" s="1"/>
  <c r="BD48" i="13" s="1"/>
  <c r="AR69" i="13"/>
  <c r="AI69" i="13"/>
  <c r="AM69" i="13" s="1"/>
  <c r="AM63" i="13"/>
  <c r="AX63" i="13" s="1"/>
  <c r="BD63" i="13" s="1"/>
  <c r="AP56" i="13"/>
  <c r="AE56" i="13"/>
  <c r="AI56" i="13" s="1"/>
  <c r="AP25" i="13"/>
  <c r="BJ55" i="13" s="1"/>
  <c r="BL55" i="13" s="1"/>
  <c r="AG25" i="13"/>
  <c r="AE25" i="13"/>
  <c r="AK44" i="13"/>
  <c r="AR44" i="13"/>
  <c r="AO19" i="13"/>
  <c r="AD19" i="13"/>
  <c r="AF50" i="13"/>
  <c r="AQ50" i="13" s="1"/>
  <c r="AE46" i="13"/>
  <c r="AI46" i="13" s="1"/>
  <c r="AP46" i="13"/>
  <c r="AQ66" i="13"/>
  <c r="AH66" i="13"/>
  <c r="AC61" i="13"/>
  <c r="AF38" i="13"/>
  <c r="AQ38" i="13" s="1"/>
  <c r="AB27" i="13"/>
  <c r="K165" i="13"/>
  <c r="AK35" i="13"/>
  <c r="AR35" i="13"/>
  <c r="AF22" i="13"/>
  <c r="AP24" i="13"/>
  <c r="AG24" i="13"/>
  <c r="AC27" i="13"/>
  <c r="AR46" i="13"/>
  <c r="AK46" i="13"/>
  <c r="AQ65" i="13"/>
  <c r="AH65" i="13"/>
  <c r="AI33" i="13"/>
  <c r="AE23" i="13"/>
  <c r="L27" i="13"/>
  <c r="AP18" i="13"/>
  <c r="N18" i="13"/>
  <c r="AF52" i="13"/>
  <c r="AQ52" i="13" s="1"/>
  <c r="O4" i="13"/>
  <c r="J4" i="13"/>
  <c r="K4" i="13" s="1"/>
  <c r="J15" i="11"/>
  <c r="J11" i="11"/>
  <c r="J7" i="11"/>
  <c r="X24" i="11"/>
  <c r="V41" i="10"/>
  <c r="H20" i="8"/>
  <c r="J14" i="11"/>
  <c r="J10" i="11"/>
  <c r="J6" i="11"/>
  <c r="B24" i="10"/>
  <c r="A23" i="10"/>
  <c r="X21" i="11"/>
  <c r="V38" i="10"/>
  <c r="X25" i="11"/>
  <c r="V42" i="10"/>
  <c r="AW24" i="10"/>
  <c r="BF1" i="11"/>
  <c r="G16" i="9"/>
  <c r="I16" i="9"/>
  <c r="H16" i="9"/>
  <c r="J13" i="11"/>
  <c r="J9" i="11"/>
  <c r="J22" i="10"/>
  <c r="J5" i="11"/>
  <c r="I26" i="8"/>
  <c r="Z14" i="10"/>
  <c r="AR5" i="11"/>
  <c r="AL15" i="10"/>
  <c r="X18" i="11"/>
  <c r="V35" i="10"/>
  <c r="X22" i="11"/>
  <c r="V39" i="10"/>
  <c r="H18" i="8"/>
  <c r="X20" i="11"/>
  <c r="V37" i="10"/>
  <c r="J16" i="11"/>
  <c r="J12" i="11"/>
  <c r="J8" i="11"/>
  <c r="I28" i="9"/>
  <c r="F48" i="9" s="1"/>
  <c r="G49" i="9" s="1"/>
  <c r="X19" i="11"/>
  <c r="V36" i="10"/>
  <c r="X23" i="11"/>
  <c r="V40" i="10"/>
  <c r="Q29" i="11"/>
  <c r="O58" i="10"/>
  <c r="P46" i="10"/>
  <c r="AF14" i="10"/>
  <c r="H24" i="10"/>
  <c r="G23" i="10"/>
  <c r="J23" i="10" s="1"/>
  <c r="H17" i="9"/>
  <c r="G17" i="9"/>
  <c r="I17" i="9"/>
  <c r="AS58" i="10"/>
  <c r="AT46" i="10"/>
  <c r="B38" i="8" l="1"/>
  <c r="C39" i="8" s="1"/>
  <c r="AW101" i="13"/>
  <c r="AM32" i="13"/>
  <c r="AH54" i="13"/>
  <c r="AJ54" i="13" s="1"/>
  <c r="AL54" i="13" s="1"/>
  <c r="AU54" i="13" s="1"/>
  <c r="AM133" i="13"/>
  <c r="AW129" i="13"/>
  <c r="AL133" i="13"/>
  <c r="AW97" i="13"/>
  <c r="H29" i="9"/>
  <c r="T14" i="10"/>
  <c r="AM60" i="13"/>
  <c r="AX60" i="13" s="1"/>
  <c r="BD60" i="13" s="1"/>
  <c r="AM59" i="13"/>
  <c r="AX59" i="13" s="1"/>
  <c r="BD59" i="13" s="1"/>
  <c r="BA130" i="13"/>
  <c r="BC130" i="13" s="1"/>
  <c r="BA109" i="13"/>
  <c r="BC109" i="13" s="1"/>
  <c r="BA110" i="13"/>
  <c r="BC110" i="13" s="1"/>
  <c r="BA113" i="13"/>
  <c r="BC113" i="13" s="1"/>
  <c r="BA123" i="13"/>
  <c r="BC123" i="13" s="1"/>
  <c r="BA119" i="13"/>
  <c r="BC119" i="13" s="1"/>
  <c r="BA120" i="13"/>
  <c r="BC120" i="13" s="1"/>
  <c r="BA97" i="13"/>
  <c r="BC97" i="13" s="1"/>
  <c r="BA108" i="13"/>
  <c r="BC108" i="13" s="1"/>
  <c r="BA125" i="13"/>
  <c r="BC125" i="13" s="1"/>
  <c r="BA126" i="13"/>
  <c r="BC126" i="13" s="1"/>
  <c r="BA103" i="13"/>
  <c r="BC103" i="13" s="1"/>
  <c r="BA104" i="13"/>
  <c r="BC104" i="13" s="1"/>
  <c r="BA121" i="13"/>
  <c r="BC121" i="13" s="1"/>
  <c r="BA122" i="13"/>
  <c r="BC122" i="13" s="1"/>
  <c r="BA101" i="13"/>
  <c r="BC101" i="13" s="1"/>
  <c r="BA102" i="13"/>
  <c r="BC102" i="13" s="1"/>
  <c r="BA98" i="13"/>
  <c r="BC98" i="13" s="1"/>
  <c r="BA107" i="13"/>
  <c r="BC107" i="13" s="1"/>
  <c r="BA111" i="13"/>
  <c r="BC111" i="13" s="1"/>
  <c r="BA112" i="13"/>
  <c r="BC112" i="13" s="1"/>
  <c r="BA129" i="13"/>
  <c r="BC129" i="13" s="1"/>
  <c r="BA115" i="13"/>
  <c r="BC115" i="13" s="1"/>
  <c r="BA117" i="13"/>
  <c r="BC117" i="13" s="1"/>
  <c r="BA118" i="13"/>
  <c r="BC118" i="13" s="1"/>
  <c r="BA114" i="13"/>
  <c r="BC114" i="13" s="1"/>
  <c r="BA124" i="13"/>
  <c r="BC124" i="13" s="1"/>
  <c r="BA127" i="13"/>
  <c r="BC127" i="13" s="1"/>
  <c r="BA105" i="13"/>
  <c r="BC105" i="13" s="1"/>
  <c r="BA106" i="13"/>
  <c r="BC106" i="13" s="1"/>
  <c r="BA116" i="13"/>
  <c r="BC116" i="13" s="1"/>
  <c r="AK26" i="13"/>
  <c r="F163" i="13" s="1"/>
  <c r="AR26" i="13"/>
  <c r="BJ65" i="13" s="1"/>
  <c r="BL65" i="13" s="1"/>
  <c r="AX91" i="13"/>
  <c r="BD91" i="13" s="1"/>
  <c r="AX32" i="13"/>
  <c r="BD32" i="13" s="1"/>
  <c r="AX69" i="13"/>
  <c r="BD69" i="13" s="1"/>
  <c r="AW74" i="13"/>
  <c r="AW64" i="13"/>
  <c r="AW76" i="13"/>
  <c r="AW54" i="13"/>
  <c r="BJ37" i="13"/>
  <c r="BL37" i="13" s="1"/>
  <c r="V34" i="13"/>
  <c r="AV33" i="13"/>
  <c r="V71" i="13"/>
  <c r="AV70" i="13"/>
  <c r="AX70" i="13" s="1"/>
  <c r="BD70" i="13" s="1"/>
  <c r="BJ52" i="13"/>
  <c r="BL52" i="13" s="1"/>
  <c r="BJ49" i="13"/>
  <c r="BL49" i="13" s="1"/>
  <c r="AM33" i="13"/>
  <c r="BN38" i="13"/>
  <c r="BM38" i="13"/>
  <c r="BM37" i="13"/>
  <c r="BJ50" i="13"/>
  <c r="BL50" i="13" s="1"/>
  <c r="CB41" i="13"/>
  <c r="BM35" i="13"/>
  <c r="CB35" i="13"/>
  <c r="CB40" i="13"/>
  <c r="BM42" i="13"/>
  <c r="BM40" i="13"/>
  <c r="BM39" i="13"/>
  <c r="CB34" i="13"/>
  <c r="CB36" i="13"/>
  <c r="BM34" i="13"/>
  <c r="AM35" i="13"/>
  <c r="CB46" i="13"/>
  <c r="AH53" i="13"/>
  <c r="AJ53" i="13" s="1"/>
  <c r="AL53" i="13" s="1"/>
  <c r="AU53" i="13" s="1"/>
  <c r="AH43" i="13"/>
  <c r="AJ43" i="13" s="1"/>
  <c r="AL43" i="13" s="1"/>
  <c r="AU43" i="13" s="1"/>
  <c r="AR61" i="13"/>
  <c r="O22" i="13"/>
  <c r="Q22" i="13" s="1"/>
  <c r="BJ48" i="13"/>
  <c r="BL48" i="13" s="1"/>
  <c r="AH39" i="13"/>
  <c r="AJ39" i="13" s="1"/>
  <c r="AL39" i="13" s="1"/>
  <c r="AU39" i="13" s="1"/>
  <c r="AD61" i="13"/>
  <c r="AM56" i="13"/>
  <c r="AX56" i="13" s="1"/>
  <c r="BD56" i="13" s="1"/>
  <c r="AI93" i="13"/>
  <c r="AR93" i="13"/>
  <c r="AO61" i="13"/>
  <c r="CB38" i="13"/>
  <c r="AP61" i="13"/>
  <c r="BJ47" i="13"/>
  <c r="BL47" i="13" s="1"/>
  <c r="BJ34" i="13"/>
  <c r="BL34" i="13" s="1"/>
  <c r="AJ75" i="13"/>
  <c r="AL75" i="13" s="1"/>
  <c r="AU75" i="13" s="1"/>
  <c r="AK61" i="13"/>
  <c r="Q30" i="13"/>
  <c r="Q61" i="13" s="1"/>
  <c r="BM36" i="13"/>
  <c r="BM41" i="13"/>
  <c r="BO41" i="13"/>
  <c r="BN41" i="13"/>
  <c r="BO38" i="13"/>
  <c r="BO42" i="13"/>
  <c r="BO40" i="13"/>
  <c r="AH55" i="13"/>
  <c r="AJ55" i="13" s="1"/>
  <c r="AL55" i="13" s="1"/>
  <c r="AU55" i="13" s="1"/>
  <c r="CB37" i="13"/>
  <c r="AH52" i="13"/>
  <c r="AI23" i="13"/>
  <c r="CB39" i="13"/>
  <c r="AR24" i="13"/>
  <c r="BJ69" i="13" s="1"/>
  <c r="BL69" i="13" s="1"/>
  <c r="BN40" i="13"/>
  <c r="AK24" i="13"/>
  <c r="F161" i="13" s="1"/>
  <c r="BN36" i="13"/>
  <c r="AH50" i="13"/>
  <c r="AE27" i="13"/>
  <c r="AH41" i="13"/>
  <c r="P18" i="13"/>
  <c r="R18" i="13" s="1"/>
  <c r="R27" i="13" s="1"/>
  <c r="N27" i="13"/>
  <c r="AF61" i="13"/>
  <c r="AQ30" i="13"/>
  <c r="AQ61" i="13" s="1"/>
  <c r="AM44" i="13"/>
  <c r="AX44" i="13" s="1"/>
  <c r="BD44" i="13" s="1"/>
  <c r="AH22" i="13"/>
  <c r="AH38" i="13"/>
  <c r="AI25" i="13"/>
  <c r="CB42" i="13"/>
  <c r="AI61" i="13"/>
  <c r="AM31" i="13"/>
  <c r="AX31" i="13" s="1"/>
  <c r="BD31" i="13" s="1"/>
  <c r="AH37" i="13"/>
  <c r="J165" i="13"/>
  <c r="O165" i="13" s="1"/>
  <c r="O166" i="13" s="1"/>
  <c r="AQ20" i="13"/>
  <c r="BN34" i="13"/>
  <c r="AF21" i="13"/>
  <c r="AH21" i="13" s="1"/>
  <c r="AH40" i="13"/>
  <c r="AJ30" i="13"/>
  <c r="AJ17" i="13"/>
  <c r="BN39" i="13"/>
  <c r="AR23" i="13"/>
  <c r="BJ66" i="13" s="1"/>
  <c r="BL66" i="13" s="1"/>
  <c r="AK23" i="13"/>
  <c r="AG27" i="13"/>
  <c r="AF79" i="13"/>
  <c r="V80" i="13"/>
  <c r="O19" i="13"/>
  <c r="M27" i="13"/>
  <c r="BJ53" i="13"/>
  <c r="BL53" i="13" s="1"/>
  <c r="AP27" i="13"/>
  <c r="AJ65" i="13"/>
  <c r="AL65" i="13" s="1"/>
  <c r="AU65" i="13" s="1"/>
  <c r="AJ66" i="13"/>
  <c r="AL66" i="13" s="1"/>
  <c r="AU66" i="13" s="1"/>
  <c r="AM46" i="13"/>
  <c r="AX46" i="13" s="1"/>
  <c r="BD46" i="13" s="1"/>
  <c r="AD27" i="13"/>
  <c r="AF19" i="13"/>
  <c r="AH19" i="13" s="1"/>
  <c r="AQ17" i="13"/>
  <c r="BN42" i="13"/>
  <c r="AK25" i="13"/>
  <c r="F162" i="13" s="1"/>
  <c r="AR25" i="13"/>
  <c r="BJ68" i="13" s="1"/>
  <c r="BL68" i="13" s="1"/>
  <c r="AM93" i="13"/>
  <c r="AE61" i="13"/>
  <c r="BJ51" i="13"/>
  <c r="BL51" i="13" s="1"/>
  <c r="AH49" i="13"/>
  <c r="AQ78" i="13"/>
  <c r="AH78" i="13"/>
  <c r="AO27" i="13"/>
  <c r="AH51" i="13"/>
  <c r="AH42" i="13"/>
  <c r="AH20" i="13"/>
  <c r="AJ77" i="13"/>
  <c r="AL77" i="13" s="1"/>
  <c r="AU77" i="13" s="1"/>
  <c r="AI24" i="13"/>
  <c r="AH36" i="13"/>
  <c r="W5" i="11"/>
  <c r="T15" i="10"/>
  <c r="AS70" i="10"/>
  <c r="AT70" i="10" s="1"/>
  <c r="AT58" i="10"/>
  <c r="I29" i="9"/>
  <c r="AK5" i="11"/>
  <c r="AF15" i="10"/>
  <c r="AT5" i="11"/>
  <c r="AU5" i="11" s="1"/>
  <c r="AR6" i="11" s="1"/>
  <c r="I19" i="8"/>
  <c r="H19" i="8"/>
  <c r="AX6" i="11"/>
  <c r="CG6" i="12" s="1"/>
  <c r="AY23" i="10"/>
  <c r="H25" i="10"/>
  <c r="G24" i="10"/>
  <c r="I18" i="9"/>
  <c r="H18" i="9"/>
  <c r="G18" i="9"/>
  <c r="CA25" i="12"/>
  <c r="CA24" i="12"/>
  <c r="CA22" i="12"/>
  <c r="CA20" i="12"/>
  <c r="CA18" i="12"/>
  <c r="CA16" i="12"/>
  <c r="CA14" i="12"/>
  <c r="CA13" i="12"/>
  <c r="CA12" i="12"/>
  <c r="CA11" i="12"/>
  <c r="CA10" i="12"/>
  <c r="CA9" i="12"/>
  <c r="CA8" i="12"/>
  <c r="CA7" i="12"/>
  <c r="CA21" i="12"/>
  <c r="CA6" i="12"/>
  <c r="CA23" i="12"/>
  <c r="CA15" i="12"/>
  <c r="BW5" i="12"/>
  <c r="BY5" i="12" s="1"/>
  <c r="CA17" i="12"/>
  <c r="CA5" i="12"/>
  <c r="CC5" i="12" s="1"/>
  <c r="BZ6" i="12" s="1"/>
  <c r="CA19" i="12"/>
  <c r="B25" i="10"/>
  <c r="A24" i="10"/>
  <c r="AD5" i="11"/>
  <c r="Z15" i="10"/>
  <c r="AW25" i="10"/>
  <c r="AV24" i="10"/>
  <c r="H6" i="11"/>
  <c r="M6" i="12"/>
  <c r="Q41" i="11"/>
  <c r="P58" i="10"/>
  <c r="O70" i="10"/>
  <c r="A6" i="12"/>
  <c r="A6" i="11"/>
  <c r="D23" i="10"/>
  <c r="AR14" i="10" l="1"/>
  <c r="AR15" i="10" s="1"/>
  <c r="CC6" i="12"/>
  <c r="BZ7" i="12" s="1"/>
  <c r="CC7" i="12" s="1"/>
  <c r="BZ8" i="12" s="1"/>
  <c r="CC8" i="12" s="1"/>
  <c r="BZ9" i="12" s="1"/>
  <c r="CC9" i="12" s="1"/>
  <c r="BZ10" i="12" s="1"/>
  <c r="AM26" i="13"/>
  <c r="AX26" i="13" s="1"/>
  <c r="BD26" i="13" s="1"/>
  <c r="CC10" i="12"/>
  <c r="BZ11" i="12" s="1"/>
  <c r="CC11" i="12" s="1"/>
  <c r="BZ12" i="12" s="1"/>
  <c r="CC12" i="12" s="1"/>
  <c r="BZ13" i="12" s="1"/>
  <c r="CC13" i="12" s="1"/>
  <c r="BZ14" i="12" s="1"/>
  <c r="CC14" i="12" s="1"/>
  <c r="BZ15" i="12" s="1"/>
  <c r="CC15" i="12" s="1"/>
  <c r="BZ16" i="12" s="1"/>
  <c r="CC16" i="12" s="1"/>
  <c r="BZ17" i="12" s="1"/>
  <c r="CC17" i="12" s="1"/>
  <c r="BZ18" i="12" s="1"/>
  <c r="CC18" i="12" s="1"/>
  <c r="BZ19" i="12" s="1"/>
  <c r="CC19" i="12" s="1"/>
  <c r="BZ20" i="12" s="1"/>
  <c r="CC20" i="12" s="1"/>
  <c r="BZ21" i="12" s="1"/>
  <c r="CC21" i="12" s="1"/>
  <c r="BZ22" i="12" s="1"/>
  <c r="CC22" i="12" s="1"/>
  <c r="BZ23" i="12" s="1"/>
  <c r="CC23" i="12" s="1"/>
  <c r="BZ24" i="12" s="1"/>
  <c r="CC24" i="12" s="1"/>
  <c r="BZ25" i="12" s="1"/>
  <c r="CC25" i="12" s="1"/>
  <c r="BL43" i="13"/>
  <c r="BA74" i="13"/>
  <c r="BC74" i="13" s="1"/>
  <c r="BA54" i="13"/>
  <c r="BC54" i="13" s="1"/>
  <c r="BA76" i="13"/>
  <c r="BC76" i="13" s="1"/>
  <c r="BA64" i="13"/>
  <c r="BC64" i="13" s="1"/>
  <c r="AX33" i="13"/>
  <c r="BD33" i="13" s="1"/>
  <c r="AW55" i="13"/>
  <c r="AW65" i="13"/>
  <c r="AW39" i="13"/>
  <c r="AW43" i="13"/>
  <c r="AW77" i="13"/>
  <c r="AW75" i="13"/>
  <c r="AW53" i="13"/>
  <c r="AW66" i="13"/>
  <c r="V72" i="13"/>
  <c r="AV71" i="13"/>
  <c r="AX71" i="13" s="1"/>
  <c r="BD71" i="13" s="1"/>
  <c r="V35" i="13"/>
  <c r="AV35" i="13" s="1"/>
  <c r="AX35" i="13" s="1"/>
  <c r="BD35" i="13" s="1"/>
  <c r="AV34" i="13"/>
  <c r="BJ43" i="13"/>
  <c r="AO152" i="13"/>
  <c r="O27" i="13"/>
  <c r="AM24" i="13"/>
  <c r="AX24" i="13" s="1"/>
  <c r="BD24" i="13" s="1"/>
  <c r="BO51" i="13"/>
  <c r="BJ61" i="13"/>
  <c r="BL61" i="13" s="1"/>
  <c r="AQ22" i="13"/>
  <c r="BJ64" i="13" s="1"/>
  <c r="BL64" i="13" s="1"/>
  <c r="BM43" i="13"/>
  <c r="Q19" i="13"/>
  <c r="Q27" i="13" s="1"/>
  <c r="AF27" i="13"/>
  <c r="AJ36" i="13"/>
  <c r="AL36" i="13" s="1"/>
  <c r="AU36" i="13" s="1"/>
  <c r="AJ20" i="13"/>
  <c r="AJ78" i="13"/>
  <c r="AL78" i="13" s="1"/>
  <c r="AU78" i="13" s="1"/>
  <c r="AJ42" i="13"/>
  <c r="AL42" i="13" s="1"/>
  <c r="AU42" i="13" s="1"/>
  <c r="AI27" i="13"/>
  <c r="AJ21" i="13"/>
  <c r="AM61" i="13"/>
  <c r="AJ41" i="13"/>
  <c r="AL41" i="13" s="1"/>
  <c r="AU41" i="13" s="1"/>
  <c r="CB43" i="13"/>
  <c r="V81" i="13"/>
  <c r="AF80" i="13"/>
  <c r="AJ51" i="13"/>
  <c r="AL51" i="13" s="1"/>
  <c r="AU51" i="13" s="1"/>
  <c r="AJ49" i="13"/>
  <c r="AL49" i="13" s="1"/>
  <c r="AU49" i="13" s="1"/>
  <c r="F160" i="13"/>
  <c r="AK27" i="13"/>
  <c r="BL56" i="13"/>
  <c r="BO50" i="13"/>
  <c r="AL30" i="13"/>
  <c r="AU30" i="13" s="1"/>
  <c r="BN35" i="13"/>
  <c r="AQ21" i="13"/>
  <c r="BJ62" i="13" s="1"/>
  <c r="BL62" i="13" s="1"/>
  <c r="AJ37" i="13"/>
  <c r="AJ19" i="13"/>
  <c r="AH27" i="13"/>
  <c r="BJ56" i="13"/>
  <c r="AJ38" i="13"/>
  <c r="AL38" i="13" s="1"/>
  <c r="AU38" i="13" s="1"/>
  <c r="P27" i="13"/>
  <c r="AR18" i="13"/>
  <c r="AJ50" i="13"/>
  <c r="AL50" i="13" s="1"/>
  <c r="AU50" i="13" s="1"/>
  <c r="AM23" i="13"/>
  <c r="AX23" i="13" s="1"/>
  <c r="BD23" i="13" s="1"/>
  <c r="AQ19" i="13"/>
  <c r="AQ79" i="13"/>
  <c r="AH79" i="13"/>
  <c r="AM17" i="13"/>
  <c r="AX17" i="13" s="1"/>
  <c r="AH61" i="13"/>
  <c r="AJ40" i="13"/>
  <c r="AL40" i="13" s="1"/>
  <c r="AU40" i="13" s="1"/>
  <c r="AM25" i="13"/>
  <c r="AX25" i="13" s="1"/>
  <c r="BD25" i="13" s="1"/>
  <c r="AJ22" i="13"/>
  <c r="AJ52" i="13"/>
  <c r="AL52" i="13" s="1"/>
  <c r="AU52" i="13" s="1"/>
  <c r="BO25" i="12"/>
  <c r="BO24" i="12"/>
  <c r="BO23" i="12"/>
  <c r="BO22" i="12"/>
  <c r="BO21" i="12"/>
  <c r="BO20" i="12"/>
  <c r="BO19" i="12"/>
  <c r="BO18" i="12"/>
  <c r="BO17" i="12"/>
  <c r="BO16" i="12"/>
  <c r="BO15" i="12"/>
  <c r="BO12" i="12"/>
  <c r="BO8" i="12"/>
  <c r="BO13" i="12"/>
  <c r="BO9" i="12"/>
  <c r="BO5" i="12"/>
  <c r="BQ5" i="12" s="1"/>
  <c r="BN6" i="12" s="1"/>
  <c r="BO14" i="12"/>
  <c r="BO11" i="12"/>
  <c r="BO10" i="12"/>
  <c r="BO7" i="12"/>
  <c r="BK5" i="12"/>
  <c r="BM5" i="12" s="1"/>
  <c r="BO6" i="12"/>
  <c r="Q53" i="11"/>
  <c r="P70" i="10"/>
  <c r="N14" i="10" s="1"/>
  <c r="BC25" i="12"/>
  <c r="BC24" i="12"/>
  <c r="BC23" i="12"/>
  <c r="BC22" i="12"/>
  <c r="BC21" i="12"/>
  <c r="BC20" i="12"/>
  <c r="BC19" i="12"/>
  <c r="BC18" i="12"/>
  <c r="BC17" i="12"/>
  <c r="BC16" i="12"/>
  <c r="BC15" i="12"/>
  <c r="BC13" i="12"/>
  <c r="BC9" i="12"/>
  <c r="BC14" i="12"/>
  <c r="BC10" i="12"/>
  <c r="AY5" i="12"/>
  <c r="BA5" i="12" s="1"/>
  <c r="BC12" i="12"/>
  <c r="BC8" i="12"/>
  <c r="BC5" i="12"/>
  <c r="BE5" i="12" s="1"/>
  <c r="BB6" i="12" s="1"/>
  <c r="BC6" i="12"/>
  <c r="BC7" i="12"/>
  <c r="BC11" i="12"/>
  <c r="B26" i="10"/>
  <c r="A25" i="10"/>
  <c r="H26" i="10"/>
  <c r="G25" i="10"/>
  <c r="AM5" i="11"/>
  <c r="AN5" i="11" s="1"/>
  <c r="AK6" i="11" s="1"/>
  <c r="AX7" i="11"/>
  <c r="CG7" i="12" s="1"/>
  <c r="AY24" i="10"/>
  <c r="CD5" i="12"/>
  <c r="BV6" i="12"/>
  <c r="BY6" i="12" s="1"/>
  <c r="AT6" i="11"/>
  <c r="AU6" i="11" s="1"/>
  <c r="AR7" i="11" s="1"/>
  <c r="AQ25" i="12"/>
  <c r="AQ24" i="12"/>
  <c r="AQ22" i="12"/>
  <c r="AQ20" i="12"/>
  <c r="AQ18" i="12"/>
  <c r="AQ16" i="12"/>
  <c r="AQ14" i="12"/>
  <c r="AQ13" i="12"/>
  <c r="AQ12" i="12"/>
  <c r="AQ11" i="12"/>
  <c r="AQ10" i="12"/>
  <c r="AQ9" i="12"/>
  <c r="AQ8" i="12"/>
  <c r="AQ17" i="12"/>
  <c r="AQ19" i="12"/>
  <c r="AQ7" i="12"/>
  <c r="AQ6" i="12"/>
  <c r="AQ5" i="12"/>
  <c r="AQ23" i="12"/>
  <c r="AM5" i="12"/>
  <c r="AO5" i="12" s="1"/>
  <c r="AQ21" i="12"/>
  <c r="AQ15" i="12"/>
  <c r="T1" i="10"/>
  <c r="B28" i="9"/>
  <c r="A7" i="12"/>
  <c r="A7" i="11"/>
  <c r="D24" i="10"/>
  <c r="H7" i="11"/>
  <c r="M7" i="12"/>
  <c r="J24" i="10"/>
  <c r="AF5" i="11"/>
  <c r="AG5" i="11" s="1"/>
  <c r="AD6" i="11" s="1"/>
  <c r="H19" i="9"/>
  <c r="G19" i="9"/>
  <c r="I19" i="9"/>
  <c r="B48" i="9" s="1"/>
  <c r="C49" i="9" s="1"/>
  <c r="AW26" i="10"/>
  <c r="AV25" i="10"/>
  <c r="Y5" i="11"/>
  <c r="Z5" i="11" s="1"/>
  <c r="W6" i="11" s="1"/>
  <c r="BQ6" i="12" l="1"/>
  <c r="BN7" i="12" s="1"/>
  <c r="BQ7" i="12" s="1"/>
  <c r="BN8" i="12" s="1"/>
  <c r="BQ8" i="12" s="1"/>
  <c r="BN9" i="12" s="1"/>
  <c r="BQ9" i="12" s="1"/>
  <c r="BN10" i="12" s="1"/>
  <c r="BQ10" i="12" s="1"/>
  <c r="BN11" i="12" s="1"/>
  <c r="BQ11" i="12" s="1"/>
  <c r="BN12" i="12" s="1"/>
  <c r="BQ12" i="12" s="1"/>
  <c r="BN13" i="12" s="1"/>
  <c r="BQ13" i="12" s="1"/>
  <c r="BN14" i="12" s="1"/>
  <c r="BQ14" i="12" s="1"/>
  <c r="BN15" i="12" s="1"/>
  <c r="BQ15" i="12" s="1"/>
  <c r="BN16" i="12" s="1"/>
  <c r="BQ16" i="12" s="1"/>
  <c r="BN17" i="12" s="1"/>
  <c r="BQ17" i="12" s="1"/>
  <c r="BN18" i="12" s="1"/>
  <c r="BQ18" i="12" s="1"/>
  <c r="BN19" i="12" s="1"/>
  <c r="BQ19" i="12" s="1"/>
  <c r="BN20" i="12" s="1"/>
  <c r="BQ20" i="12" s="1"/>
  <c r="BN21" i="12" s="1"/>
  <c r="BQ21" i="12" s="1"/>
  <c r="BN22" i="12" s="1"/>
  <c r="BQ22" i="12" s="1"/>
  <c r="BN23" i="12" s="1"/>
  <c r="BQ23" i="12" s="1"/>
  <c r="BN24" i="12" s="1"/>
  <c r="BQ24" i="12" s="1"/>
  <c r="BN25" i="12" s="1"/>
  <c r="BQ25" i="12" s="1"/>
  <c r="BE6" i="12"/>
  <c r="BB7" i="12" s="1"/>
  <c r="BE7" i="12" s="1"/>
  <c r="BB8" i="12" s="1"/>
  <c r="BE8" i="12" s="1"/>
  <c r="BB9" i="12" s="1"/>
  <c r="BE9" i="12" s="1"/>
  <c r="BB10" i="12" s="1"/>
  <c r="BE10" i="12" s="1"/>
  <c r="BB11" i="12" s="1"/>
  <c r="BE11" i="12" s="1"/>
  <c r="BB12" i="12" s="1"/>
  <c r="BE12" i="12" s="1"/>
  <c r="BB13" i="12" s="1"/>
  <c r="BE13" i="12" s="1"/>
  <c r="BB14" i="12" s="1"/>
  <c r="BE14" i="12" s="1"/>
  <c r="BB15" i="12" s="1"/>
  <c r="BE15" i="12" s="1"/>
  <c r="BB16" i="12" s="1"/>
  <c r="BE16" i="12" s="1"/>
  <c r="BB17" i="12" s="1"/>
  <c r="BE17" i="12" s="1"/>
  <c r="BB18" i="12" s="1"/>
  <c r="BE18" i="12" s="1"/>
  <c r="BB19" i="12" s="1"/>
  <c r="BE19" i="12" s="1"/>
  <c r="BB20" i="12" s="1"/>
  <c r="BE20" i="12" s="1"/>
  <c r="BB21" i="12" s="1"/>
  <c r="BE21" i="12" s="1"/>
  <c r="BB22" i="12" s="1"/>
  <c r="BE22" i="12" s="1"/>
  <c r="BB23" i="12" s="1"/>
  <c r="BE23" i="12" s="1"/>
  <c r="BB24" i="12" s="1"/>
  <c r="BE24" i="12" s="1"/>
  <c r="BB25" i="12" s="1"/>
  <c r="BE25" i="12" s="1"/>
  <c r="AX34" i="13"/>
  <c r="BD34" i="13" s="1"/>
  <c r="BD17" i="13"/>
  <c r="BA75" i="13"/>
  <c r="BC75" i="13" s="1"/>
  <c r="BA77" i="13"/>
  <c r="BC77" i="13" s="1"/>
  <c r="BA55" i="13"/>
  <c r="BC55" i="13" s="1"/>
  <c r="BA53" i="13"/>
  <c r="BC53" i="13" s="1"/>
  <c r="BA39" i="13"/>
  <c r="BC39" i="13" s="1"/>
  <c r="BA65" i="13"/>
  <c r="BC65" i="13" s="1"/>
  <c r="BA66" i="13"/>
  <c r="BC66" i="13" s="1"/>
  <c r="BA43" i="13"/>
  <c r="BC43" i="13" s="1"/>
  <c r="AW52" i="13"/>
  <c r="AW30" i="13"/>
  <c r="AW38" i="13"/>
  <c r="AW49" i="13"/>
  <c r="AW36" i="13"/>
  <c r="AW50" i="13"/>
  <c r="AW51" i="13"/>
  <c r="AW41" i="13"/>
  <c r="AW42" i="13"/>
  <c r="AW40" i="13"/>
  <c r="AW78" i="13"/>
  <c r="V73" i="13"/>
  <c r="AV72" i="13"/>
  <c r="AX72" i="13" s="1"/>
  <c r="BD72" i="13" s="1"/>
  <c r="AQ27" i="13"/>
  <c r="AJ61" i="13"/>
  <c r="AM27" i="13"/>
  <c r="AL37" i="13"/>
  <c r="AU37" i="13" s="1"/>
  <c r="BJ67" i="13"/>
  <c r="BL67" i="13" s="1"/>
  <c r="AR27" i="13"/>
  <c r="AF81" i="13"/>
  <c r="V82" i="13"/>
  <c r="F159" i="13"/>
  <c r="BO36" i="13"/>
  <c r="AL22" i="13"/>
  <c r="AU22" i="13" s="1"/>
  <c r="G172" i="13" s="1"/>
  <c r="J30" i="6" s="1"/>
  <c r="J31" i="6" s="1"/>
  <c r="AJ79" i="13"/>
  <c r="AL79" i="13" s="1"/>
  <c r="AU79" i="13" s="1"/>
  <c r="AJ27" i="13"/>
  <c r="AL19" i="13"/>
  <c r="AU19" i="13" s="1"/>
  <c r="F158" i="13"/>
  <c r="BO35" i="13"/>
  <c r="F157" i="13"/>
  <c r="BO34" i="13"/>
  <c r="AQ80" i="13"/>
  <c r="AH80" i="13"/>
  <c r="AL21" i="13"/>
  <c r="AU21" i="13" s="1"/>
  <c r="G171" i="13" s="1"/>
  <c r="I30" i="6" s="1"/>
  <c r="I31" i="6" s="1"/>
  <c r="AL20" i="13"/>
  <c r="AU20" i="13" s="1"/>
  <c r="Y6" i="11"/>
  <c r="Z6" i="11" s="1"/>
  <c r="W7" i="11" s="1"/>
  <c r="P5" i="11"/>
  <c r="N15" i="10"/>
  <c r="F37" i="9"/>
  <c r="G38" i="9" s="1"/>
  <c r="E28" i="9"/>
  <c r="AM6" i="11"/>
  <c r="AN6" i="11" s="1"/>
  <c r="AK7" i="11" s="1"/>
  <c r="C29" i="9"/>
  <c r="H8" i="11"/>
  <c r="M8" i="12"/>
  <c r="J25" i="10"/>
  <c r="AX8" i="11"/>
  <c r="CG8" i="12" s="1"/>
  <c r="AY25" i="10"/>
  <c r="AS5" i="12"/>
  <c r="AP6" i="12" s="1"/>
  <c r="AS6" i="12" s="1"/>
  <c r="AP7" i="12" s="1"/>
  <c r="AS7" i="12" s="1"/>
  <c r="AP8" i="12" s="1"/>
  <c r="AS8" i="12" s="1"/>
  <c r="AP9" i="12" s="1"/>
  <c r="AS9" i="12" s="1"/>
  <c r="AP10" i="12" s="1"/>
  <c r="AS10" i="12" s="1"/>
  <c r="AP11" i="12" s="1"/>
  <c r="AS11" i="12" s="1"/>
  <c r="AP12" i="12" s="1"/>
  <c r="AS12" i="12" s="1"/>
  <c r="AP13" i="12" s="1"/>
  <c r="AS13" i="12" s="1"/>
  <c r="AP14" i="12" s="1"/>
  <c r="AS14" i="12" s="1"/>
  <c r="AP15" i="12" s="1"/>
  <c r="AS15" i="12" s="1"/>
  <c r="AP16" i="12" s="1"/>
  <c r="AS16" i="12" s="1"/>
  <c r="AP17" i="12" s="1"/>
  <c r="AS17" i="12" s="1"/>
  <c r="AP18" i="12" s="1"/>
  <c r="AS18" i="12" s="1"/>
  <c r="AP19" i="12" s="1"/>
  <c r="AS19" i="12" s="1"/>
  <c r="AP20" i="12" s="1"/>
  <c r="AS20" i="12" s="1"/>
  <c r="AP21" i="12" s="1"/>
  <c r="AS21" i="12" s="1"/>
  <c r="AP22" i="12" s="1"/>
  <c r="AS22" i="12" s="1"/>
  <c r="AP23" i="12" s="1"/>
  <c r="AS23" i="12" s="1"/>
  <c r="AP24" i="12" s="1"/>
  <c r="AS24" i="12" s="1"/>
  <c r="AP25" i="12" s="1"/>
  <c r="AS25" i="12" s="1"/>
  <c r="C28" i="9"/>
  <c r="H27" i="10"/>
  <c r="G26" i="10"/>
  <c r="BJ6" i="12"/>
  <c r="BM6" i="12" s="1"/>
  <c r="BR5" i="12"/>
  <c r="AF6" i="11"/>
  <c r="AG6" i="11" s="1"/>
  <c r="AD7" i="11" s="1"/>
  <c r="AL6" i="12"/>
  <c r="AO6" i="12" s="1"/>
  <c r="AT7" i="11"/>
  <c r="AU7" i="11" s="1"/>
  <c r="AR8" i="11" s="1"/>
  <c r="B27" i="10"/>
  <c r="A26" i="10"/>
  <c r="H20" i="9"/>
  <c r="G20" i="9"/>
  <c r="I20" i="9"/>
  <c r="AW27" i="10"/>
  <c r="AV26" i="10"/>
  <c r="BV7" i="12"/>
  <c r="BY7" i="12" s="1"/>
  <c r="CD6" i="12"/>
  <c r="A8" i="12"/>
  <c r="A8" i="11"/>
  <c r="D25" i="10"/>
  <c r="AX6" i="12"/>
  <c r="BA6" i="12" s="1"/>
  <c r="BF5" i="12"/>
  <c r="AT5" i="12" l="1"/>
  <c r="G170" i="13"/>
  <c r="AV73" i="13"/>
  <c r="AX73" i="13" s="1"/>
  <c r="BD73" i="13" s="1"/>
  <c r="BD13" i="13" s="1"/>
  <c r="BA78" i="13"/>
  <c r="BC78" i="13" s="1"/>
  <c r="BA40" i="13"/>
  <c r="BC40" i="13" s="1"/>
  <c r="BA50" i="13"/>
  <c r="BC50" i="13" s="1"/>
  <c r="BA30" i="13"/>
  <c r="BC30" i="13" s="1"/>
  <c r="BA41" i="13"/>
  <c r="BC41" i="13" s="1"/>
  <c r="BA49" i="13"/>
  <c r="BC49" i="13" s="1"/>
  <c r="BA51" i="13"/>
  <c r="BC51" i="13" s="1"/>
  <c r="BA38" i="13"/>
  <c r="BC38" i="13" s="1"/>
  <c r="BA42" i="13"/>
  <c r="BC42" i="13" s="1"/>
  <c r="BA36" i="13"/>
  <c r="BC36" i="13" s="1"/>
  <c r="BA52" i="13"/>
  <c r="BC52" i="13" s="1"/>
  <c r="AW79" i="13"/>
  <c r="AW20" i="13"/>
  <c r="AW22" i="13"/>
  <c r="AW21" i="13"/>
  <c r="AW19" i="13"/>
  <c r="AL61" i="13"/>
  <c r="AW37" i="13"/>
  <c r="AJ80" i="13"/>
  <c r="AL80" i="13" s="1"/>
  <c r="AU80" i="13" s="1"/>
  <c r="V83" i="13"/>
  <c r="AF82" i="13"/>
  <c r="AQ81" i="13"/>
  <c r="AH81" i="13"/>
  <c r="AL27" i="13"/>
  <c r="AT8" i="11"/>
  <c r="AU8" i="11" s="1"/>
  <c r="AR9" i="11" s="1"/>
  <c r="Y7" i="11"/>
  <c r="AX9" i="11"/>
  <c r="CG9" i="12" s="1"/>
  <c r="AY26" i="10"/>
  <c r="AF7" i="11"/>
  <c r="AG7" i="11" s="1"/>
  <c r="AD8" i="11" s="1"/>
  <c r="M9" i="12"/>
  <c r="H9" i="11"/>
  <c r="J26" i="10"/>
  <c r="AM7" i="11"/>
  <c r="AN7" i="11" s="1"/>
  <c r="AK8" i="11" s="1"/>
  <c r="R5" i="11"/>
  <c r="S5" i="11" s="1"/>
  <c r="P6" i="11" s="1"/>
  <c r="AW28" i="10"/>
  <c r="AV27" i="10"/>
  <c r="A9" i="12"/>
  <c r="A9" i="11"/>
  <c r="D26" i="10"/>
  <c r="H28" i="10"/>
  <c r="G27" i="10"/>
  <c r="BF6" i="12"/>
  <c r="AX7" i="12"/>
  <c r="BA7" i="12" s="1"/>
  <c r="D28" i="9"/>
  <c r="D29" i="9" s="1"/>
  <c r="D30" i="9" s="1"/>
  <c r="F41" i="9"/>
  <c r="G42" i="9" s="1"/>
  <c r="B28" i="10"/>
  <c r="A27" i="10"/>
  <c r="AL7" i="12"/>
  <c r="AO7" i="12" s="1"/>
  <c r="AT6" i="12"/>
  <c r="BV8" i="12"/>
  <c r="BY8" i="12" s="1"/>
  <c r="CD7" i="12"/>
  <c r="BJ7" i="12"/>
  <c r="BM7" i="12" s="1"/>
  <c r="BR6" i="12"/>
  <c r="AE62" i="12"/>
  <c r="AE58" i="12"/>
  <c r="AE54" i="12"/>
  <c r="AE63" i="12"/>
  <c r="AE59" i="12"/>
  <c r="AE55" i="12"/>
  <c r="AE51" i="12"/>
  <c r="AE49" i="12"/>
  <c r="AE47" i="12"/>
  <c r="AE45" i="12"/>
  <c r="AE43" i="12"/>
  <c r="AE41" i="12"/>
  <c r="AE39" i="12"/>
  <c r="AE37" i="12"/>
  <c r="AE35" i="12"/>
  <c r="AE33" i="12"/>
  <c r="AE64" i="12"/>
  <c r="AE60" i="12"/>
  <c r="AE56" i="12"/>
  <c r="AE52" i="12"/>
  <c r="AE50" i="12"/>
  <c r="AE42" i="12"/>
  <c r="AE34" i="12"/>
  <c r="AE61" i="12"/>
  <c r="AE57" i="12"/>
  <c r="AE53" i="12"/>
  <c r="AE44" i="12"/>
  <c r="AE36" i="12"/>
  <c r="AE32" i="12"/>
  <c r="AE30" i="12"/>
  <c r="AE28" i="12"/>
  <c r="AE40" i="12"/>
  <c r="AE27" i="12"/>
  <c r="AE25" i="12"/>
  <c r="AE38" i="12"/>
  <c r="AE24" i="12"/>
  <c r="AE22" i="12"/>
  <c r="AE20" i="12"/>
  <c r="AE18" i="12"/>
  <c r="AE16" i="12"/>
  <c r="AE14" i="12"/>
  <c r="AE13" i="12"/>
  <c r="AE12" i="12"/>
  <c r="AE11" i="12"/>
  <c r="AE10" i="12"/>
  <c r="AE9" i="12"/>
  <c r="AE8" i="12"/>
  <c r="AE48" i="12"/>
  <c r="AE31" i="12"/>
  <c r="AE46" i="12"/>
  <c r="AE21" i="12"/>
  <c r="AE7" i="12"/>
  <c r="AE6" i="12"/>
  <c r="AE23" i="12"/>
  <c r="AE15" i="12"/>
  <c r="AA5" i="12"/>
  <c r="AC5" i="12" s="1"/>
  <c r="AE26" i="12"/>
  <c r="AE17" i="12"/>
  <c r="AE29" i="12"/>
  <c r="AE19" i="12"/>
  <c r="B16" i="9"/>
  <c r="AE5" i="12"/>
  <c r="AV14" i="13" l="1"/>
  <c r="H30" i="6"/>
  <c r="H31" i="6" s="1"/>
  <c r="AX13" i="13"/>
  <c r="G174" i="13"/>
  <c r="L30" i="6" s="1"/>
  <c r="L31" i="6" s="1"/>
  <c r="G173" i="13"/>
  <c r="AV13" i="13"/>
  <c r="BA79" i="13"/>
  <c r="BC79" i="13" s="1"/>
  <c r="BA37" i="13"/>
  <c r="BC37" i="13" s="1"/>
  <c r="BA22" i="13"/>
  <c r="BA20" i="13"/>
  <c r="BA21" i="13"/>
  <c r="BA19" i="13"/>
  <c r="AW80" i="13"/>
  <c r="V85" i="13"/>
  <c r="AF83" i="13"/>
  <c r="AJ81" i="13"/>
  <c r="AL81" i="13" s="1"/>
  <c r="AU81" i="13" s="1"/>
  <c r="AQ82" i="13"/>
  <c r="AH82" i="13"/>
  <c r="AF8" i="11"/>
  <c r="AG8" i="11" s="1"/>
  <c r="AD9" i="11" s="1"/>
  <c r="AT9" i="11"/>
  <c r="AU9" i="11" s="1"/>
  <c r="AR10" i="11" s="1"/>
  <c r="BV9" i="12"/>
  <c r="BY9" i="12" s="1"/>
  <c r="CD8" i="12"/>
  <c r="BF7" i="12"/>
  <c r="AX8" i="12"/>
  <c r="BA8" i="12" s="1"/>
  <c r="C19" i="9"/>
  <c r="B29" i="10"/>
  <c r="A28" i="10"/>
  <c r="R6" i="11"/>
  <c r="S6" i="11" s="1"/>
  <c r="P7" i="11" s="1"/>
  <c r="Z7" i="11"/>
  <c r="W8" i="11" s="1"/>
  <c r="A10" i="11"/>
  <c r="A10" i="12"/>
  <c r="D27" i="10"/>
  <c r="AW29" i="10"/>
  <c r="AV28" i="10"/>
  <c r="AM8" i="11"/>
  <c r="AN8" i="11" s="1"/>
  <c r="AK9" i="11" s="1"/>
  <c r="Z6" i="12"/>
  <c r="AC6" i="12" s="1"/>
  <c r="C18" i="9"/>
  <c r="BR7" i="12"/>
  <c r="BJ8" i="12"/>
  <c r="BM8" i="12" s="1"/>
  <c r="M10" i="12"/>
  <c r="H10" i="11"/>
  <c r="J27" i="10"/>
  <c r="B37" i="9"/>
  <c r="E16" i="9"/>
  <c r="AG5" i="12"/>
  <c r="AD6" i="12" s="1"/>
  <c r="AG6" i="12" s="1"/>
  <c r="AD7" i="12" s="1"/>
  <c r="AG7" i="12" s="1"/>
  <c r="AD8" i="12" s="1"/>
  <c r="AG8" i="12" s="1"/>
  <c r="AD9" i="12" s="1"/>
  <c r="AG9" i="12" s="1"/>
  <c r="AD10" i="12" s="1"/>
  <c r="AG10" i="12" s="1"/>
  <c r="AD11" i="12" s="1"/>
  <c r="AG11" i="12" s="1"/>
  <c r="AD12" i="12" s="1"/>
  <c r="AG12" i="12" s="1"/>
  <c r="AD13" i="12" s="1"/>
  <c r="AG13" i="12" s="1"/>
  <c r="AD14" i="12" s="1"/>
  <c r="AG14" i="12" s="1"/>
  <c r="AD15" i="12" s="1"/>
  <c r="AG15" i="12" s="1"/>
  <c r="AD16" i="12" s="1"/>
  <c r="AG16" i="12" s="1"/>
  <c r="AD17" i="12" s="1"/>
  <c r="AG17" i="12" s="1"/>
  <c r="AD18" i="12" s="1"/>
  <c r="AG18" i="12" s="1"/>
  <c r="AD19" i="12" s="1"/>
  <c r="AG19" i="12" s="1"/>
  <c r="AD20" i="12" s="1"/>
  <c r="AG20" i="12" s="1"/>
  <c r="AD21" i="12" s="1"/>
  <c r="AG21" i="12" s="1"/>
  <c r="AD22" i="12" s="1"/>
  <c r="AG22" i="12" s="1"/>
  <c r="AD23" i="12" s="1"/>
  <c r="AG23" i="12" s="1"/>
  <c r="AD24" i="12" s="1"/>
  <c r="AG24" i="12" s="1"/>
  <c r="AD25" i="12" s="1"/>
  <c r="AG25" i="12" s="1"/>
  <c r="AD26" i="12" s="1"/>
  <c r="AG26" i="12" s="1"/>
  <c r="AD27" i="12" s="1"/>
  <c r="AG27" i="12" s="1"/>
  <c r="AD28" i="12" s="1"/>
  <c r="AG28" i="12" s="1"/>
  <c r="AD29" i="12" s="1"/>
  <c r="AG29" i="12" s="1"/>
  <c r="AD30" i="12" s="1"/>
  <c r="AG30" i="12" s="1"/>
  <c r="AD31" i="12" s="1"/>
  <c r="AG31" i="12" s="1"/>
  <c r="AD32" i="12" s="1"/>
  <c r="AG32" i="12" s="1"/>
  <c r="AD33" i="12" s="1"/>
  <c r="AG33" i="12" s="1"/>
  <c r="AD34" i="12" s="1"/>
  <c r="AG34" i="12" s="1"/>
  <c r="AD35" i="12" s="1"/>
  <c r="AG35" i="12" s="1"/>
  <c r="AD36" i="12" s="1"/>
  <c r="AG36" i="12" s="1"/>
  <c r="AD37" i="12" s="1"/>
  <c r="AG37" i="12" s="1"/>
  <c r="AD38" i="12" s="1"/>
  <c r="AG38" i="12" s="1"/>
  <c r="AD39" i="12" s="1"/>
  <c r="AG39" i="12" s="1"/>
  <c r="AD40" i="12" s="1"/>
  <c r="AG40" i="12" s="1"/>
  <c r="AD41" i="12" s="1"/>
  <c r="AG41" i="12" s="1"/>
  <c r="AD42" i="12" s="1"/>
  <c r="AG42" i="12" s="1"/>
  <c r="AD43" i="12" s="1"/>
  <c r="AG43" i="12" s="1"/>
  <c r="AD44" i="12" s="1"/>
  <c r="AG44" i="12" s="1"/>
  <c r="AD45" i="12" s="1"/>
  <c r="AG45" i="12" s="1"/>
  <c r="AD46" i="12" s="1"/>
  <c r="AG46" i="12" s="1"/>
  <c r="AD47" i="12" s="1"/>
  <c r="AG47" i="12" s="1"/>
  <c r="AD48" i="12" s="1"/>
  <c r="AG48" i="12" s="1"/>
  <c r="AD49" i="12" s="1"/>
  <c r="AG49" i="12" s="1"/>
  <c r="AD50" i="12" s="1"/>
  <c r="AG50" i="12" s="1"/>
  <c r="AD51" i="12" s="1"/>
  <c r="AG51" i="12" s="1"/>
  <c r="AD52" i="12" s="1"/>
  <c r="AG52" i="12" s="1"/>
  <c r="AD53" i="12" s="1"/>
  <c r="AG53" i="12" s="1"/>
  <c r="AD54" i="12" s="1"/>
  <c r="AG54" i="12" s="1"/>
  <c r="AD55" i="12" s="1"/>
  <c r="AG55" i="12" s="1"/>
  <c r="AD56" i="12" s="1"/>
  <c r="AG56" i="12" s="1"/>
  <c r="AD57" i="12" s="1"/>
  <c r="AG57" i="12" s="1"/>
  <c r="AD58" i="12" s="1"/>
  <c r="AG58" i="12" s="1"/>
  <c r="AD59" i="12" s="1"/>
  <c r="AG59" i="12" s="1"/>
  <c r="AD60" i="12" s="1"/>
  <c r="AG60" i="12" s="1"/>
  <c r="AD61" i="12" s="1"/>
  <c r="AG61" i="12" s="1"/>
  <c r="AD62" i="12" s="1"/>
  <c r="AG62" i="12" s="1"/>
  <c r="AD63" i="12" s="1"/>
  <c r="AG63" i="12" s="1"/>
  <c r="AD64" i="12" s="1"/>
  <c r="AG64" i="12" s="1"/>
  <c r="C16" i="9"/>
  <c r="C17" i="9"/>
  <c r="C20" i="9"/>
  <c r="AL8" i="12"/>
  <c r="AO8" i="12" s="1"/>
  <c r="AT7" i="12"/>
  <c r="H29" i="10"/>
  <c r="G28" i="10"/>
  <c r="AX10" i="11"/>
  <c r="CG10" i="12" s="1"/>
  <c r="AY27" i="10"/>
  <c r="BC21" i="13" l="1"/>
  <c r="G184" i="13"/>
  <c r="BC22" i="13"/>
  <c r="G185" i="13"/>
  <c r="BC20" i="13"/>
  <c r="G183" i="13"/>
  <c r="I7" i="14"/>
  <c r="I8" i="14" s="1"/>
  <c r="B175" i="13"/>
  <c r="K30" i="6"/>
  <c r="K31" i="6" s="1"/>
  <c r="BC19" i="13"/>
  <c r="BA80" i="13"/>
  <c r="BC80" i="13" s="1"/>
  <c r="AW81" i="13"/>
  <c r="AJ82" i="13"/>
  <c r="AL82" i="13" s="1"/>
  <c r="AU82" i="13" s="1"/>
  <c r="AQ83" i="13"/>
  <c r="AH83" i="13"/>
  <c r="V86" i="13"/>
  <c r="AF85" i="13"/>
  <c r="AF9" i="11"/>
  <c r="AG9" i="11" s="1"/>
  <c r="AD10" i="11" s="1"/>
  <c r="AH5" i="12"/>
  <c r="A11" i="12"/>
  <c r="A11" i="11"/>
  <c r="D28" i="10"/>
  <c r="BF8" i="12"/>
  <c r="AX9" i="12"/>
  <c r="BA9" i="12" s="1"/>
  <c r="AT10" i="11"/>
  <c r="AU10" i="11" s="1"/>
  <c r="AR11" i="11" s="1"/>
  <c r="H11" i="11"/>
  <c r="M11" i="12"/>
  <c r="J28" i="10"/>
  <c r="C38" i="9"/>
  <c r="B30" i="10"/>
  <c r="A29" i="10"/>
  <c r="BR8" i="12"/>
  <c r="BJ9" i="12"/>
  <c r="BM9" i="12" s="1"/>
  <c r="Y8" i="11"/>
  <c r="H30" i="10"/>
  <c r="G29" i="10"/>
  <c r="AM9" i="11"/>
  <c r="AN9" i="11" s="1"/>
  <c r="AK10" i="11" s="1"/>
  <c r="R7" i="11"/>
  <c r="S7" i="11"/>
  <c r="P8" i="11" s="1"/>
  <c r="AL9" i="12"/>
  <c r="AO9" i="12" s="1"/>
  <c r="AT8" i="12"/>
  <c r="AW30" i="10"/>
  <c r="AV29" i="10"/>
  <c r="B41" i="9"/>
  <c r="C42" i="9" s="1"/>
  <c r="D16" i="9"/>
  <c r="D17" i="9" s="1"/>
  <c r="D18" i="9" s="1"/>
  <c r="Z7" i="12"/>
  <c r="AC7" i="12" s="1"/>
  <c r="AH6" i="12"/>
  <c r="AX11" i="11"/>
  <c r="CG11" i="12" s="1"/>
  <c r="AY28" i="10"/>
  <c r="CD9" i="12"/>
  <c r="BV10" i="12"/>
  <c r="BY10" i="12" s="1"/>
  <c r="B176" i="13" l="1"/>
  <c r="J26" i="7"/>
  <c r="J27" i="7" s="1"/>
  <c r="BA81" i="13"/>
  <c r="BC81" i="13" s="1"/>
  <c r="AW82" i="13"/>
  <c r="AQ85" i="13"/>
  <c r="AH85" i="13"/>
  <c r="AJ83" i="13"/>
  <c r="AL83" i="13" s="1"/>
  <c r="AU83" i="13" s="1"/>
  <c r="AF86" i="13"/>
  <c r="V87" i="13"/>
  <c r="AF10" i="11"/>
  <c r="AG10" i="11" s="1"/>
  <c r="AD11" i="11" s="1"/>
  <c r="AL10" i="12"/>
  <c r="AO10" i="12" s="1"/>
  <c r="AT9" i="12"/>
  <c r="AM10" i="11"/>
  <c r="AN10" i="11" s="1"/>
  <c r="AK11" i="11" s="1"/>
  <c r="B31" i="10"/>
  <c r="A30" i="10"/>
  <c r="BV11" i="12"/>
  <c r="BY11" i="12" s="1"/>
  <c r="CD10" i="12"/>
  <c r="H12" i="11"/>
  <c r="M12" i="12"/>
  <c r="J29" i="10"/>
  <c r="Z8" i="12"/>
  <c r="AC8" i="12" s="1"/>
  <c r="AH7" i="12"/>
  <c r="H31" i="10"/>
  <c r="G30" i="10"/>
  <c r="AT11" i="11"/>
  <c r="AU11" i="11" s="1"/>
  <c r="AR12" i="11" s="1"/>
  <c r="BF9" i="12"/>
  <c r="AX10" i="12"/>
  <c r="BA10" i="12" s="1"/>
  <c r="AX12" i="11"/>
  <c r="CG12" i="12" s="1"/>
  <c r="AY29" i="10"/>
  <c r="R8" i="11"/>
  <c r="S8" i="11" s="1"/>
  <c r="P9" i="11" s="1"/>
  <c r="BR9" i="12"/>
  <c r="BJ10" i="12"/>
  <c r="BM10" i="12" s="1"/>
  <c r="AW31" i="10"/>
  <c r="AV30" i="10"/>
  <c r="D19" i="9"/>
  <c r="Z8" i="11"/>
  <c r="W9" i="11" s="1"/>
  <c r="A12" i="12"/>
  <c r="A12" i="11"/>
  <c r="D29" i="10"/>
  <c r="BA82" i="13" l="1"/>
  <c r="AW83" i="13"/>
  <c r="AQ86" i="13"/>
  <c r="AH86" i="13"/>
  <c r="AF87" i="13"/>
  <c r="V88" i="13"/>
  <c r="AJ85" i="13"/>
  <c r="AL85" i="13" s="1"/>
  <c r="AU85" i="13" s="1"/>
  <c r="AM11" i="11"/>
  <c r="AN11" i="11" s="1"/>
  <c r="AK12" i="11" s="1"/>
  <c r="AF11" i="11"/>
  <c r="AG11" i="11" s="1"/>
  <c r="AD12" i="11" s="1"/>
  <c r="AX13" i="11"/>
  <c r="CG13" i="12" s="1"/>
  <c r="AY30" i="10"/>
  <c r="R9" i="11"/>
  <c r="S9" i="11" s="1"/>
  <c r="P10" i="11" s="1"/>
  <c r="BF10" i="12"/>
  <c r="AX11" i="12"/>
  <c r="BA11" i="12" s="1"/>
  <c r="B32" i="10"/>
  <c r="A31" i="10"/>
  <c r="AL11" i="12"/>
  <c r="AO11" i="12" s="1"/>
  <c r="AT10" i="12"/>
  <c r="Y9" i="11"/>
  <c r="Z9" i="11" s="1"/>
  <c r="W10" i="11" s="1"/>
  <c r="AW32" i="10"/>
  <c r="AV31" i="10"/>
  <c r="H13" i="11"/>
  <c r="M13" i="12"/>
  <c r="J30" i="10"/>
  <c r="Z9" i="12"/>
  <c r="AC9" i="12" s="1"/>
  <c r="AH8" i="12"/>
  <c r="D20" i="9"/>
  <c r="D21" i="9" s="1"/>
  <c r="AT12" i="11"/>
  <c r="AU12" i="11" s="1"/>
  <c r="AR13" i="11" s="1"/>
  <c r="A13" i="11"/>
  <c r="A13" i="12"/>
  <c r="D30" i="10"/>
  <c r="BR10" i="12"/>
  <c r="BJ11" i="12"/>
  <c r="BM11" i="12" s="1"/>
  <c r="H32" i="10"/>
  <c r="G31" i="10"/>
  <c r="BV12" i="12"/>
  <c r="BY12" i="12" s="1"/>
  <c r="CD11" i="12"/>
  <c r="BC82" i="13" l="1"/>
  <c r="BA83" i="13"/>
  <c r="AW85" i="13"/>
  <c r="AF88" i="13"/>
  <c r="V89" i="13"/>
  <c r="AF89" i="13" s="1"/>
  <c r="AQ87" i="13"/>
  <c r="AH87" i="13"/>
  <c r="AJ86" i="13"/>
  <c r="AL86" i="13" s="1"/>
  <c r="AU86" i="13" s="1"/>
  <c r="AF12" i="11"/>
  <c r="AG12" i="11" s="1"/>
  <c r="AD13" i="11" s="1"/>
  <c r="Y10" i="11"/>
  <c r="Z10" i="11" s="1"/>
  <c r="W11" i="11" s="1"/>
  <c r="AM12" i="11"/>
  <c r="AN12" i="11" s="1"/>
  <c r="AK13" i="11" s="1"/>
  <c r="BR11" i="12"/>
  <c r="BJ12" i="12"/>
  <c r="BM12" i="12" s="1"/>
  <c r="AH9" i="12"/>
  <c r="Z10" i="12"/>
  <c r="AC10" i="12" s="1"/>
  <c r="AX14" i="11"/>
  <c r="CG14" i="12" s="1"/>
  <c r="AY31" i="10"/>
  <c r="BF11" i="12"/>
  <c r="AX12" i="12"/>
  <c r="BA12" i="12" s="1"/>
  <c r="A14" i="11"/>
  <c r="A14" i="12"/>
  <c r="D31" i="10"/>
  <c r="R10" i="11"/>
  <c r="S10" i="11" s="1"/>
  <c r="P11" i="11" s="1"/>
  <c r="BV13" i="12"/>
  <c r="BY13" i="12" s="1"/>
  <c r="CD12" i="12"/>
  <c r="AT13" i="11"/>
  <c r="AU13" i="11"/>
  <c r="AR14" i="11" s="1"/>
  <c r="B33" i="10"/>
  <c r="A32" i="10"/>
  <c r="M14" i="12"/>
  <c r="H14" i="11"/>
  <c r="J31" i="10"/>
  <c r="H33" i="10"/>
  <c r="G32" i="10"/>
  <c r="AW33" i="10"/>
  <c r="AV32" i="10"/>
  <c r="AL12" i="12"/>
  <c r="AO12" i="12" s="1"/>
  <c r="AT11" i="12"/>
  <c r="BC83" i="13" l="1"/>
  <c r="BA85" i="13"/>
  <c r="AW86" i="13"/>
  <c r="AJ87" i="13"/>
  <c r="AL87" i="13" s="1"/>
  <c r="AU87" i="13" s="1"/>
  <c r="AQ89" i="13"/>
  <c r="AH89" i="13"/>
  <c r="AF93" i="13"/>
  <c r="AQ88" i="13"/>
  <c r="AH88" i="13"/>
  <c r="BN37" i="13"/>
  <c r="Y11" i="11"/>
  <c r="Z11" i="11" s="1"/>
  <c r="W12" i="11" s="1"/>
  <c r="AM13" i="11"/>
  <c r="AN13" i="11" s="1"/>
  <c r="AK14" i="11" s="1"/>
  <c r="AF13" i="11"/>
  <c r="AG13" i="11" s="1"/>
  <c r="AD14" i="11" s="1"/>
  <c r="AW34" i="10"/>
  <c r="AV33" i="10"/>
  <c r="R11" i="11"/>
  <c r="S11" i="11" s="1"/>
  <c r="P12" i="11" s="1"/>
  <c r="BR12" i="12"/>
  <c r="BJ13" i="12"/>
  <c r="BM13" i="12" s="1"/>
  <c r="Z11" i="12"/>
  <c r="AC11" i="12" s="1"/>
  <c r="AH10" i="12"/>
  <c r="AL13" i="12"/>
  <c r="AO13" i="12" s="1"/>
  <c r="AT12" i="12"/>
  <c r="H34" i="10"/>
  <c r="G33" i="10"/>
  <c r="A15" i="12"/>
  <c r="A15" i="11"/>
  <c r="D32" i="10"/>
  <c r="AT14" i="11"/>
  <c r="AU14" i="11"/>
  <c r="AR15" i="11" s="1"/>
  <c r="M15" i="12"/>
  <c r="H15" i="11"/>
  <c r="J32" i="10"/>
  <c r="BF12" i="12"/>
  <c r="AX13" i="12"/>
  <c r="BA13" i="12" s="1"/>
  <c r="AX15" i="11"/>
  <c r="CG15" i="12" s="1"/>
  <c r="AY32" i="10"/>
  <c r="B34" i="10"/>
  <c r="A33" i="10"/>
  <c r="CD13" i="12"/>
  <c r="BV14" i="12"/>
  <c r="BY14" i="12" s="1"/>
  <c r="BC85" i="13" l="1"/>
  <c r="BA86" i="13"/>
  <c r="AW87" i="13"/>
  <c r="AJ88" i="13"/>
  <c r="AL88" i="13" s="1"/>
  <c r="AU88" i="13" s="1"/>
  <c r="AJ89" i="13"/>
  <c r="AH93" i="13"/>
  <c r="AQ93" i="13"/>
  <c r="AQ152" i="13" s="1"/>
  <c r="AQ153" i="13" s="1"/>
  <c r="BJ63" i="13"/>
  <c r="BL63" i="13" s="1"/>
  <c r="BL70" i="13" s="1"/>
  <c r="AF14" i="11"/>
  <c r="AG14" i="11" s="1"/>
  <c r="AD15" i="11" s="1"/>
  <c r="AM14" i="11"/>
  <c r="AN14" i="11" s="1"/>
  <c r="AK15" i="11" s="1"/>
  <c r="Y12" i="11"/>
  <c r="Z12" i="11" s="1"/>
  <c r="W13" i="11" s="1"/>
  <c r="AX16" i="11"/>
  <c r="CG16" i="12" s="1"/>
  <c r="AY33" i="10"/>
  <c r="A16" i="12"/>
  <c r="A16" i="11"/>
  <c r="D33" i="10"/>
  <c r="BF13" i="12"/>
  <c r="AX14" i="12"/>
  <c r="BA14" i="12" s="1"/>
  <c r="BR13" i="12"/>
  <c r="BJ14" i="12"/>
  <c r="BM14" i="12" s="1"/>
  <c r="AT15" i="11"/>
  <c r="AU15" i="11" s="1"/>
  <c r="AR16" i="11" s="1"/>
  <c r="AW35" i="10"/>
  <c r="AV34" i="10"/>
  <c r="M16" i="12"/>
  <c r="H16" i="11"/>
  <c r="J33" i="10"/>
  <c r="R12" i="11"/>
  <c r="S12" i="11" s="1"/>
  <c r="P13" i="11" s="1"/>
  <c r="A34" i="10"/>
  <c r="B35" i="10"/>
  <c r="AL14" i="12"/>
  <c r="AO14" i="12" s="1"/>
  <c r="AT13" i="12"/>
  <c r="BV15" i="12"/>
  <c r="BY15" i="12" s="1"/>
  <c r="CD14" i="12"/>
  <c r="H35" i="10"/>
  <c r="G34" i="10"/>
  <c r="Z12" i="12"/>
  <c r="AC12" i="12" s="1"/>
  <c r="AH11" i="12"/>
  <c r="BC86" i="13" l="1"/>
  <c r="BA87" i="13"/>
  <c r="AW88" i="13"/>
  <c r="AJ93" i="13"/>
  <c r="F156" i="13"/>
  <c r="F164" i="13" s="1"/>
  <c r="BO37" i="13"/>
  <c r="AL89" i="13"/>
  <c r="AU89" i="13" s="1"/>
  <c r="AF15" i="11"/>
  <c r="AG15" i="11" s="1"/>
  <c r="AD16" i="11" s="1"/>
  <c r="AT16" i="11"/>
  <c r="AU16" i="11" s="1"/>
  <c r="AR17" i="11" s="1"/>
  <c r="AM15" i="11"/>
  <c r="AN15" i="11" s="1"/>
  <c r="AK16" i="11" s="1"/>
  <c r="R13" i="11"/>
  <c r="S13" i="11" s="1"/>
  <c r="P14" i="11" s="1"/>
  <c r="H36" i="10"/>
  <c r="G35" i="10"/>
  <c r="AL15" i="12"/>
  <c r="AO15" i="12" s="1"/>
  <c r="AT14" i="12"/>
  <c r="AX17" i="11"/>
  <c r="CG17" i="12" s="1"/>
  <c r="AY34" i="10"/>
  <c r="BJ15" i="12"/>
  <c r="BM15" i="12" s="1"/>
  <c r="BR14" i="12"/>
  <c r="B36" i="10"/>
  <c r="A35" i="10"/>
  <c r="AW36" i="10"/>
  <c r="AV35" i="10"/>
  <c r="Y13" i="11"/>
  <c r="Z13" i="11" s="1"/>
  <c r="W14" i="11" s="1"/>
  <c r="M17" i="12"/>
  <c r="H17" i="11"/>
  <c r="J34" i="10"/>
  <c r="Z13" i="12"/>
  <c r="AC13" i="12" s="1"/>
  <c r="AH12" i="12"/>
  <c r="CD15" i="12"/>
  <c r="BV16" i="12"/>
  <c r="BY16" i="12" s="1"/>
  <c r="A17" i="12"/>
  <c r="A17" i="11"/>
  <c r="D34" i="10"/>
  <c r="AX15" i="12"/>
  <c r="BA15" i="12" s="1"/>
  <c r="BF14" i="12"/>
  <c r="BC87" i="13" l="1"/>
  <c r="G169" i="13"/>
  <c r="AU13" i="13"/>
  <c r="AU14" i="13"/>
  <c r="F166" i="13"/>
  <c r="BA88" i="13"/>
  <c r="BC88" i="13" s="1"/>
  <c r="AL93" i="13"/>
  <c r="Y14" i="11"/>
  <c r="AM16" i="11"/>
  <c r="AN16" i="11" s="1"/>
  <c r="AK17" i="11" s="1"/>
  <c r="AF16" i="11"/>
  <c r="AG16" i="11" s="1"/>
  <c r="AD17" i="11" s="1"/>
  <c r="AX18" i="11"/>
  <c r="CG18" i="12" s="1"/>
  <c r="AY35" i="10"/>
  <c r="R14" i="11"/>
  <c r="S14" i="11" s="1"/>
  <c r="P15" i="11" s="1"/>
  <c r="AT17" i="11"/>
  <c r="AU17" i="11" s="1"/>
  <c r="AR18" i="11" s="1"/>
  <c r="AW37" i="10"/>
  <c r="AV36" i="10"/>
  <c r="BJ16" i="12"/>
  <c r="BM16" i="12" s="1"/>
  <c r="BR15" i="12"/>
  <c r="AT15" i="12"/>
  <c r="AL16" i="12"/>
  <c r="AO16" i="12" s="1"/>
  <c r="AH13" i="12"/>
  <c r="Z14" i="12"/>
  <c r="AC14" i="12" s="1"/>
  <c r="A18" i="12"/>
  <c r="A18" i="11"/>
  <c r="D35" i="10"/>
  <c r="M18" i="12"/>
  <c r="H18" i="11"/>
  <c r="J35" i="10"/>
  <c r="BF15" i="12"/>
  <c r="AX16" i="12"/>
  <c r="BA16" i="12" s="1"/>
  <c r="CD16" i="12"/>
  <c r="BV17" i="12"/>
  <c r="BY17" i="12" s="1"/>
  <c r="B37" i="10"/>
  <c r="A36" i="10"/>
  <c r="H37" i="10"/>
  <c r="G36" i="10"/>
  <c r="G30" i="6" l="1"/>
  <c r="O30" i="6" s="1"/>
  <c r="B170" i="13"/>
  <c r="B171" i="13" s="1"/>
  <c r="AW89" i="13"/>
  <c r="AW13" i="13" s="1"/>
  <c r="AF17" i="11"/>
  <c r="AG17" i="11" s="1"/>
  <c r="AD18" i="11" s="1"/>
  <c r="AM17" i="11"/>
  <c r="AN17" i="11" s="1"/>
  <c r="AK18" i="11" s="1"/>
  <c r="A19" i="12"/>
  <c r="A19" i="11"/>
  <c r="D36" i="10"/>
  <c r="AX17" i="12"/>
  <c r="BA17" i="12" s="1"/>
  <c r="BF16" i="12"/>
  <c r="Z15" i="12"/>
  <c r="AC15" i="12" s="1"/>
  <c r="AH14" i="12"/>
  <c r="AT18" i="11"/>
  <c r="AU18" i="11" s="1"/>
  <c r="AR19" i="11" s="1"/>
  <c r="B38" i="10"/>
  <c r="A37" i="10"/>
  <c r="BJ17" i="12"/>
  <c r="BM17" i="12" s="1"/>
  <c r="BR16" i="12"/>
  <c r="AX19" i="11"/>
  <c r="CG19" i="12" s="1"/>
  <c r="AY36" i="10"/>
  <c r="M19" i="12"/>
  <c r="H19" i="11"/>
  <c r="J36" i="10"/>
  <c r="CD17" i="12"/>
  <c r="BV18" i="12"/>
  <c r="BY18" i="12" s="1"/>
  <c r="AT16" i="12"/>
  <c r="AL17" i="12"/>
  <c r="AO17" i="12" s="1"/>
  <c r="R15" i="11"/>
  <c r="S15" i="11" s="1"/>
  <c r="P16" i="11" s="1"/>
  <c r="H38" i="10"/>
  <c r="G37" i="10"/>
  <c r="AW38" i="10"/>
  <c r="AV37" i="10"/>
  <c r="Z14" i="11"/>
  <c r="W15" i="11" s="1"/>
  <c r="G31" i="6" l="1"/>
  <c r="G34" i="6"/>
  <c r="BA89" i="13"/>
  <c r="R16" i="11"/>
  <c r="S16" i="11" s="1"/>
  <c r="P17" i="11" s="1"/>
  <c r="AT19" i="11"/>
  <c r="AU19" i="11" s="1"/>
  <c r="AR20" i="11" s="1"/>
  <c r="AM18" i="11"/>
  <c r="AN18" i="11" s="1"/>
  <c r="AK19" i="11" s="1"/>
  <c r="AF18" i="11"/>
  <c r="AG18" i="11" s="1"/>
  <c r="AD19" i="11" s="1"/>
  <c r="M20" i="12"/>
  <c r="H20" i="11"/>
  <c r="J37" i="10"/>
  <c r="AT17" i="12"/>
  <c r="AL18" i="12"/>
  <c r="AO18" i="12" s="1"/>
  <c r="A20" i="12"/>
  <c r="A20" i="11"/>
  <c r="D37" i="10"/>
  <c r="AW39" i="10"/>
  <c r="AV38" i="10"/>
  <c r="BJ18" i="12"/>
  <c r="BM18" i="12" s="1"/>
  <c r="BR17" i="12"/>
  <c r="H39" i="10"/>
  <c r="G38" i="10"/>
  <c r="B39" i="10"/>
  <c r="A38" i="10"/>
  <c r="AH15" i="12"/>
  <c r="Z16" i="12"/>
  <c r="AC16" i="12" s="1"/>
  <c r="BF17" i="12"/>
  <c r="AX18" i="12"/>
  <c r="BA18" i="12" s="1"/>
  <c r="Y15" i="11"/>
  <c r="AX20" i="11"/>
  <c r="CG20" i="12" s="1"/>
  <c r="AY37" i="10"/>
  <c r="CD18" i="12"/>
  <c r="BV19" i="12"/>
  <c r="BY19" i="12" s="1"/>
  <c r="BA13" i="13" l="1"/>
  <c r="G182" i="13"/>
  <c r="G192" i="13" s="1"/>
  <c r="O31" i="6"/>
  <c r="BC89" i="13"/>
  <c r="BC13" i="13" s="1"/>
  <c r="AF19" i="11"/>
  <c r="AG19" i="11" s="1"/>
  <c r="AD20" i="11" s="1"/>
  <c r="AM19" i="11"/>
  <c r="AN19" i="11" s="1"/>
  <c r="AK20" i="11" s="1"/>
  <c r="R17" i="11"/>
  <c r="S17" i="11" s="1"/>
  <c r="P18" i="11" s="1"/>
  <c r="A21" i="12"/>
  <c r="A21" i="11"/>
  <c r="D38" i="10"/>
  <c r="B40" i="10"/>
  <c r="A39" i="10"/>
  <c r="BJ19" i="12"/>
  <c r="BM19" i="12" s="1"/>
  <c r="BR18" i="12"/>
  <c r="AH16" i="12"/>
  <c r="Z17" i="12"/>
  <c r="AC17" i="12" s="1"/>
  <c r="M21" i="12"/>
  <c r="H21" i="11"/>
  <c r="J38" i="10"/>
  <c r="AX21" i="11"/>
  <c r="CG21" i="12" s="1"/>
  <c r="AY38" i="10"/>
  <c r="AX19" i="12"/>
  <c r="BA19" i="12" s="1"/>
  <c r="BF18" i="12"/>
  <c r="AT20" i="11"/>
  <c r="AU20" i="11" s="1"/>
  <c r="AR21" i="11" s="1"/>
  <c r="CD19" i="12"/>
  <c r="BV20" i="12"/>
  <c r="BY20" i="12" s="1"/>
  <c r="Z15" i="11"/>
  <c r="W16" i="11" s="1"/>
  <c r="H40" i="10"/>
  <c r="G39" i="10"/>
  <c r="AW40" i="10"/>
  <c r="AV39" i="10"/>
  <c r="AT18" i="12"/>
  <c r="AL19" i="12"/>
  <c r="AO19" i="12" s="1"/>
  <c r="H192" i="13" l="1"/>
  <c r="R18" i="11"/>
  <c r="S18" i="11" s="1"/>
  <c r="P19" i="11" s="1"/>
  <c r="AM20" i="11"/>
  <c r="AN20" i="11" s="1"/>
  <c r="AK21" i="11" s="1"/>
  <c r="AF20" i="11"/>
  <c r="AG20" i="11" s="1"/>
  <c r="AD21" i="11" s="1"/>
  <c r="H41" i="10"/>
  <c r="G40" i="10"/>
  <c r="Y16" i="11"/>
  <c r="Z16" i="11" s="1"/>
  <c r="W17" i="11" s="1"/>
  <c r="BJ20" i="12"/>
  <c r="BM20" i="12" s="1"/>
  <c r="BR19" i="12"/>
  <c r="AW41" i="10"/>
  <c r="AV40" i="10"/>
  <c r="CD20" i="12"/>
  <c r="BV21" i="12"/>
  <c r="BY21" i="12" s="1"/>
  <c r="A22" i="12"/>
  <c r="A22" i="11"/>
  <c r="D39" i="10"/>
  <c r="AX22" i="11"/>
  <c r="CG22" i="12" s="1"/>
  <c r="AY39" i="10"/>
  <c r="AH17" i="12"/>
  <c r="Z18" i="12"/>
  <c r="AC18" i="12" s="1"/>
  <c r="AT19" i="12"/>
  <c r="AL20" i="12"/>
  <c r="AO20" i="12" s="1"/>
  <c r="M22" i="12"/>
  <c r="H22" i="11"/>
  <c r="J39" i="10"/>
  <c r="BF19" i="12"/>
  <c r="AX20" i="12"/>
  <c r="BA20" i="12" s="1"/>
  <c r="B41" i="10"/>
  <c r="A40" i="10"/>
  <c r="AT21" i="11"/>
  <c r="AU21" i="11" s="1"/>
  <c r="AR22" i="11" s="1"/>
  <c r="AF21" i="11" l="1"/>
  <c r="AG21" i="11" s="1"/>
  <c r="AD22" i="11" s="1"/>
  <c r="AM21" i="11"/>
  <c r="AN21" i="11" s="1"/>
  <c r="AK22" i="11" s="1"/>
  <c r="AT22" i="11"/>
  <c r="AU22" i="11" s="1"/>
  <c r="AR23" i="11" s="1"/>
  <c r="R19" i="11"/>
  <c r="S19" i="11" s="1"/>
  <c r="P20" i="11" s="1"/>
  <c r="B42" i="10"/>
  <c r="A41" i="10"/>
  <c r="AH18" i="12"/>
  <c r="Z19" i="12"/>
  <c r="AC19" i="12" s="1"/>
  <c r="BJ21" i="12"/>
  <c r="BM21" i="12" s="1"/>
  <c r="BR20" i="12"/>
  <c r="H42" i="10"/>
  <c r="G41" i="10"/>
  <c r="A23" i="12"/>
  <c r="A23" i="11"/>
  <c r="D40" i="10"/>
  <c r="CD21" i="12"/>
  <c r="BV22" i="12"/>
  <c r="BY22" i="12" s="1"/>
  <c r="M23" i="12"/>
  <c r="H23" i="11"/>
  <c r="J40" i="10"/>
  <c r="AX21" i="12"/>
  <c r="BA21" i="12" s="1"/>
  <c r="BF20" i="12"/>
  <c r="AX23" i="11"/>
  <c r="CG23" i="12" s="1"/>
  <c r="AY40" i="10"/>
  <c r="Y17" i="11"/>
  <c r="Z17" i="11" s="1"/>
  <c r="W18" i="11" s="1"/>
  <c r="AT20" i="12"/>
  <c r="AL21" i="12"/>
  <c r="AO21" i="12" s="1"/>
  <c r="AW42" i="10"/>
  <c r="AV41" i="10"/>
  <c r="Y18" i="11" l="1"/>
  <c r="Z18" i="11" s="1"/>
  <c r="W19" i="11" s="1"/>
  <c r="AM22" i="11"/>
  <c r="AN22" i="11" s="1"/>
  <c r="AK23" i="11" s="1"/>
  <c r="AF22" i="11"/>
  <c r="AG22" i="11" s="1"/>
  <c r="AD23" i="11" s="1"/>
  <c r="AT21" i="12"/>
  <c r="AL22" i="12"/>
  <c r="AO22" i="12" s="1"/>
  <c r="AH19" i="12"/>
  <c r="Z20" i="12"/>
  <c r="AC20" i="12" s="1"/>
  <c r="R20" i="11"/>
  <c r="S20" i="11" s="1"/>
  <c r="P21" i="11" s="1"/>
  <c r="H43" i="10"/>
  <c r="G42" i="10"/>
  <c r="M24" i="12"/>
  <c r="H24" i="11"/>
  <c r="J41" i="10"/>
  <c r="AX24" i="11"/>
  <c r="CG24" i="12" s="1"/>
  <c r="AY41" i="10"/>
  <c r="A24" i="12"/>
  <c r="A24" i="11"/>
  <c r="D41" i="10"/>
  <c r="AT23" i="11"/>
  <c r="AU23" i="11" s="1"/>
  <c r="AR24" i="11" s="1"/>
  <c r="AW43" i="10"/>
  <c r="AV42" i="10"/>
  <c r="BF21" i="12"/>
  <c r="AX22" i="12"/>
  <c r="BA22" i="12" s="1"/>
  <c r="CD22" i="12"/>
  <c r="BV23" i="12"/>
  <c r="BY23" i="12" s="1"/>
  <c r="BJ22" i="12"/>
  <c r="BM22" i="12" s="1"/>
  <c r="BR21" i="12"/>
  <c r="B43" i="10"/>
  <c r="A42" i="10"/>
  <c r="AF23" i="11" l="1"/>
  <c r="AG23" i="11" s="1"/>
  <c r="AD24" i="11" s="1"/>
  <c r="AM23" i="11"/>
  <c r="AN23" i="11" s="1"/>
  <c r="AK24" i="11" s="1"/>
  <c r="AT24" i="11"/>
  <c r="AU24" i="11" s="1"/>
  <c r="AR25" i="11" s="1"/>
  <c r="Y19" i="11"/>
  <c r="Z19" i="11" s="1"/>
  <c r="W20" i="11" s="1"/>
  <c r="A25" i="12"/>
  <c r="A25" i="11"/>
  <c r="D42" i="10"/>
  <c r="AT22" i="12"/>
  <c r="AL23" i="12"/>
  <c r="AO23" i="12" s="1"/>
  <c r="CD23" i="12"/>
  <c r="BV24" i="12"/>
  <c r="BY24" i="12" s="1"/>
  <c r="AW44" i="10"/>
  <c r="AV44" i="10" s="1"/>
  <c r="AV43" i="10"/>
  <c r="M25" i="12"/>
  <c r="H25" i="11"/>
  <c r="J42" i="10"/>
  <c r="AH20" i="12"/>
  <c r="Z21" i="12"/>
  <c r="AC21" i="12" s="1"/>
  <c r="BJ23" i="12"/>
  <c r="BM23" i="12" s="1"/>
  <c r="BR22" i="12"/>
  <c r="R21" i="11"/>
  <c r="S21" i="11" s="1"/>
  <c r="P22" i="11" s="1"/>
  <c r="AX25" i="11"/>
  <c r="CG25" i="12" s="1"/>
  <c r="AY42" i="10"/>
  <c r="B44" i="10"/>
  <c r="A43" i="10"/>
  <c r="AX23" i="12"/>
  <c r="BA23" i="12" s="1"/>
  <c r="BF22" i="12"/>
  <c r="H44" i="10"/>
  <c r="G44" i="10" s="1"/>
  <c r="G43" i="10"/>
  <c r="R22" i="11" l="1"/>
  <c r="S22" i="11" s="1"/>
  <c r="P23" i="11" s="1"/>
  <c r="AM24" i="11"/>
  <c r="AN24" i="11" s="1"/>
  <c r="AK25" i="11" s="1"/>
  <c r="AF24" i="11"/>
  <c r="AG24" i="11" s="1"/>
  <c r="AD25" i="11" s="1"/>
  <c r="AX27" i="11"/>
  <c r="CG27" i="12" s="1"/>
  <c r="AY44" i="10"/>
  <c r="Y20" i="11"/>
  <c r="Z20" i="11" s="1"/>
  <c r="W21" i="11" s="1"/>
  <c r="BF23" i="12"/>
  <c r="AX24" i="12"/>
  <c r="BA24" i="12" s="1"/>
  <c r="BJ24" i="12"/>
  <c r="BM24" i="12" s="1"/>
  <c r="BR23" i="12"/>
  <c r="BV25" i="12"/>
  <c r="BY25" i="12" s="1"/>
  <c r="CD25" i="12" s="1"/>
  <c r="CD24" i="12"/>
  <c r="M27" i="12"/>
  <c r="H27" i="11"/>
  <c r="J44" i="10"/>
  <c r="M26" i="12"/>
  <c r="H26" i="11"/>
  <c r="J43" i="10"/>
  <c r="A26" i="12"/>
  <c r="A26" i="11"/>
  <c r="D43" i="10"/>
  <c r="AH21" i="12"/>
  <c r="Z22" i="12"/>
  <c r="AC22" i="12" s="1"/>
  <c r="AT25" i="11"/>
  <c r="AU25" i="11" s="1"/>
  <c r="B45" i="10"/>
  <c r="A44" i="10"/>
  <c r="AX26" i="11"/>
  <c r="CG26" i="12" s="1"/>
  <c r="AY43" i="10"/>
  <c r="AT23" i="12"/>
  <c r="AL24" i="12"/>
  <c r="AO24" i="12" s="1"/>
  <c r="AW14" i="10" l="1"/>
  <c r="H14" i="10"/>
  <c r="AF25" i="11"/>
  <c r="AG25" i="11" s="1"/>
  <c r="AM25" i="11"/>
  <c r="AN25" i="11" s="1"/>
  <c r="Y21" i="11"/>
  <c r="Z21" i="11" s="1"/>
  <c r="W22" i="11" s="1"/>
  <c r="R23" i="11"/>
  <c r="S23" i="11" s="1"/>
  <c r="P24" i="11" s="1"/>
  <c r="A27" i="12"/>
  <c r="A27" i="11"/>
  <c r="D44" i="10"/>
  <c r="AH22" i="12"/>
  <c r="Z23" i="12"/>
  <c r="AC23" i="12" s="1"/>
  <c r="I5" i="11"/>
  <c r="E19" i="8"/>
  <c r="H15" i="10"/>
  <c r="AY5" i="11"/>
  <c r="E20" i="8"/>
  <c r="AW15" i="10"/>
  <c r="B20" i="8" s="1"/>
  <c r="B46" i="10"/>
  <c r="A45" i="10"/>
  <c r="AT24" i="12"/>
  <c r="AL25" i="12"/>
  <c r="AO25" i="12" s="1"/>
  <c r="AT25" i="12" s="1"/>
  <c r="AX25" i="12"/>
  <c r="BA25" i="12" s="1"/>
  <c r="BF25" i="12" s="1"/>
  <c r="BF24" i="12"/>
  <c r="BJ25" i="12"/>
  <c r="BM25" i="12" s="1"/>
  <c r="BR25" i="12" s="1"/>
  <c r="BR24" i="12"/>
  <c r="Y22" i="11" l="1"/>
  <c r="Z22" i="11" s="1"/>
  <c r="W23" i="11" s="1"/>
  <c r="B47" i="10"/>
  <c r="A46" i="10"/>
  <c r="R24" i="11"/>
  <c r="S24" i="11" s="1"/>
  <c r="P25" i="11" s="1"/>
  <c r="CM24" i="12"/>
  <c r="CM27" i="12"/>
  <c r="CM25" i="12"/>
  <c r="CM22" i="12"/>
  <c r="CM20" i="12"/>
  <c r="CM18" i="12"/>
  <c r="CM16" i="12"/>
  <c r="CM14" i="12"/>
  <c r="CM13" i="12"/>
  <c r="CM12" i="12"/>
  <c r="CM11" i="12"/>
  <c r="CM10" i="12"/>
  <c r="CM9" i="12"/>
  <c r="CM8" i="12"/>
  <c r="CM7" i="12"/>
  <c r="CM23" i="12"/>
  <c r="CM15" i="12"/>
  <c r="CM26" i="12"/>
  <c r="CM17" i="12"/>
  <c r="CM6" i="12"/>
  <c r="CM5" i="12"/>
  <c r="CO5" i="12" s="1"/>
  <c r="CL6" i="12" s="1"/>
  <c r="CM19" i="12"/>
  <c r="CI5" i="12"/>
  <c r="CK5" i="12" s="1"/>
  <c r="CM21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2" i="12"/>
  <c r="S8" i="12"/>
  <c r="S13" i="12"/>
  <c r="S9" i="12"/>
  <c r="S5" i="12"/>
  <c r="U5" i="12" s="1"/>
  <c r="R6" i="12" s="1"/>
  <c r="S7" i="12"/>
  <c r="S11" i="12"/>
  <c r="S6" i="12"/>
  <c r="O5" i="12"/>
  <c r="Q5" i="12" s="1"/>
  <c r="S10" i="12"/>
  <c r="B19" i="8"/>
  <c r="S14" i="12"/>
  <c r="K5" i="11"/>
  <c r="L5" i="11" s="1"/>
  <c r="I6" i="11" s="1"/>
  <c r="A28" i="12"/>
  <c r="A28" i="11"/>
  <c r="D45" i="10"/>
  <c r="BA5" i="11"/>
  <c r="BB5" i="11" s="1"/>
  <c r="AY6" i="11" s="1"/>
  <c r="AH23" i="12"/>
  <c r="Z24" i="12"/>
  <c r="AC24" i="12" s="1"/>
  <c r="D30" i="14" l="1"/>
  <c r="E31" i="14" s="1"/>
  <c r="CO6" i="12"/>
  <c r="CL7" i="12" s="1"/>
  <c r="U6" i="12"/>
  <c r="R7" i="12" s="1"/>
  <c r="U7" i="12" s="1"/>
  <c r="R8" i="12" s="1"/>
  <c r="U8" i="12" s="1"/>
  <c r="R9" i="12" s="1"/>
  <c r="U9" i="12" s="1"/>
  <c r="R10" i="12" s="1"/>
  <c r="U10" i="12" s="1"/>
  <c r="R11" i="12" s="1"/>
  <c r="U11" i="12" s="1"/>
  <c r="R12" i="12" s="1"/>
  <c r="U12" i="12" s="1"/>
  <c r="R13" i="12" s="1"/>
  <c r="U13" i="12" s="1"/>
  <c r="R14" i="12" s="1"/>
  <c r="U14" i="12" s="1"/>
  <c r="R15" i="12" s="1"/>
  <c r="U15" i="12" s="1"/>
  <c r="R16" i="12" s="1"/>
  <c r="U16" i="12" s="1"/>
  <c r="R17" i="12" s="1"/>
  <c r="U17" i="12" s="1"/>
  <c r="R18" i="12" s="1"/>
  <c r="U18" i="12" s="1"/>
  <c r="R19" i="12" s="1"/>
  <c r="U19" i="12" s="1"/>
  <c r="R20" i="12" s="1"/>
  <c r="U20" i="12" s="1"/>
  <c r="R21" i="12" s="1"/>
  <c r="U21" i="12" s="1"/>
  <c r="R22" i="12" s="1"/>
  <c r="U22" i="12" s="1"/>
  <c r="R23" i="12" s="1"/>
  <c r="U23" i="12" s="1"/>
  <c r="R24" i="12" s="1"/>
  <c r="U24" i="12" s="1"/>
  <c r="R25" i="12" s="1"/>
  <c r="U25" i="12" s="1"/>
  <c r="R26" i="12" s="1"/>
  <c r="U26" i="12" s="1"/>
  <c r="R27" i="12" s="1"/>
  <c r="U27" i="12" s="1"/>
  <c r="BA6" i="11"/>
  <c r="BB6" i="11" s="1"/>
  <c r="AY7" i="11" s="1"/>
  <c r="Y23" i="11"/>
  <c r="Z23" i="11" s="1"/>
  <c r="W24" i="11" s="1"/>
  <c r="Z25" i="12"/>
  <c r="AC25" i="12" s="1"/>
  <c r="AH24" i="12"/>
  <c r="K6" i="11"/>
  <c r="L6" i="11" s="1"/>
  <c r="I7" i="11" s="1"/>
  <c r="B48" i="10"/>
  <c r="A47" i="10"/>
  <c r="N6" i="12"/>
  <c r="Q6" i="12" s="1"/>
  <c r="V5" i="12"/>
  <c r="A29" i="12"/>
  <c r="A29" i="11"/>
  <c r="D46" i="10"/>
  <c r="CO7" i="12"/>
  <c r="CL8" i="12" s="1"/>
  <c r="CO8" i="12" s="1"/>
  <c r="CL9" i="12" s="1"/>
  <c r="CO9" i="12" s="1"/>
  <c r="CL10" i="12" s="1"/>
  <c r="CO10" i="12" s="1"/>
  <c r="CL11" i="12" s="1"/>
  <c r="CO11" i="12" s="1"/>
  <c r="CL12" i="12" s="1"/>
  <c r="CO12" i="12" s="1"/>
  <c r="CL13" i="12" s="1"/>
  <c r="CO13" i="12" s="1"/>
  <c r="CL14" i="12" s="1"/>
  <c r="CO14" i="12" s="1"/>
  <c r="CL15" i="12" s="1"/>
  <c r="CO15" i="12" s="1"/>
  <c r="CL16" i="12" s="1"/>
  <c r="CO16" i="12" s="1"/>
  <c r="CL17" i="12" s="1"/>
  <c r="CO17" i="12" s="1"/>
  <c r="CL18" i="12" s="1"/>
  <c r="CO18" i="12" s="1"/>
  <c r="CL19" i="12" s="1"/>
  <c r="CO19" i="12" s="1"/>
  <c r="CL20" i="12" s="1"/>
  <c r="CO20" i="12" s="1"/>
  <c r="CL21" i="12" s="1"/>
  <c r="CO21" i="12" s="1"/>
  <c r="CL22" i="12" s="1"/>
  <c r="CO22" i="12" s="1"/>
  <c r="CL23" i="12" s="1"/>
  <c r="CO23" i="12" s="1"/>
  <c r="CL24" i="12" s="1"/>
  <c r="CO24" i="12" s="1"/>
  <c r="CL25" i="12" s="1"/>
  <c r="CO25" i="12" s="1"/>
  <c r="CL26" i="12" s="1"/>
  <c r="CO26" i="12" s="1"/>
  <c r="CL27" i="12" s="1"/>
  <c r="CO27" i="12" s="1"/>
  <c r="CH6" i="12"/>
  <c r="CK6" i="12" s="1"/>
  <c r="CP5" i="12"/>
  <c r="R25" i="11"/>
  <c r="S25" i="11" s="1"/>
  <c r="P26" i="11" s="1"/>
  <c r="K7" i="11" l="1"/>
  <c r="L7" i="11" s="1"/>
  <c r="I8" i="11" s="1"/>
  <c r="BA7" i="11"/>
  <c r="BB7" i="11" s="1"/>
  <c r="AY8" i="11" s="1"/>
  <c r="R26" i="11"/>
  <c r="S26" i="11" s="1"/>
  <c r="P27" i="11" s="1"/>
  <c r="A30" i="12"/>
  <c r="A30" i="11"/>
  <c r="D47" i="10"/>
  <c r="V6" i="12"/>
  <c r="N7" i="12"/>
  <c r="Q7" i="12" s="1"/>
  <c r="Y24" i="11"/>
  <c r="Z24" i="11" s="1"/>
  <c r="W25" i="11" s="1"/>
  <c r="CH7" i="12"/>
  <c r="CK7" i="12" s="1"/>
  <c r="CP6" i="12"/>
  <c r="B49" i="10"/>
  <c r="A48" i="10"/>
  <c r="AH25" i="12"/>
  <c r="Z26" i="12"/>
  <c r="AC26" i="12" s="1"/>
  <c r="BA8" i="11" l="1"/>
  <c r="BB8" i="11" s="1"/>
  <c r="AY9" i="11" s="1"/>
  <c r="K8" i="11"/>
  <c r="L8" i="11" s="1"/>
  <c r="I9" i="11" s="1"/>
  <c r="B50" i="10"/>
  <c r="A49" i="10"/>
  <c r="N8" i="12"/>
  <c r="Q8" i="12" s="1"/>
  <c r="V7" i="12"/>
  <c r="Y25" i="11"/>
  <c r="AH26" i="12"/>
  <c r="Z27" i="12"/>
  <c r="AC27" i="12" s="1"/>
  <c r="CH8" i="12"/>
  <c r="CK8" i="12" s="1"/>
  <c r="CP7" i="12"/>
  <c r="R27" i="11"/>
  <c r="S27" i="11" s="1"/>
  <c r="P28" i="11" s="1"/>
  <c r="A31" i="12"/>
  <c r="A31" i="11"/>
  <c r="D48" i="10"/>
  <c r="R28" i="11" l="1"/>
  <c r="S28" i="11" s="1"/>
  <c r="P29" i="11" s="1"/>
  <c r="K9" i="11"/>
  <c r="L9" i="11" s="1"/>
  <c r="I10" i="11" s="1"/>
  <c r="BA9" i="11"/>
  <c r="BB9" i="11" s="1"/>
  <c r="AY10" i="11" s="1"/>
  <c r="Z28" i="12"/>
  <c r="AC28" i="12" s="1"/>
  <c r="AH27" i="12"/>
  <c r="V8" i="12"/>
  <c r="N9" i="12"/>
  <c r="Q9" i="12" s="1"/>
  <c r="F28" i="9"/>
  <c r="F29" i="9"/>
  <c r="G29" i="9" s="1"/>
  <c r="A32" i="12"/>
  <c r="A32" i="11"/>
  <c r="D49" i="10"/>
  <c r="CH9" i="12"/>
  <c r="CK9" i="12" s="1"/>
  <c r="CP8" i="12"/>
  <c r="Z25" i="11"/>
  <c r="B51" i="10"/>
  <c r="A50" i="10"/>
  <c r="K10" i="11" l="1"/>
  <c r="L10" i="11" s="1"/>
  <c r="I11" i="11" s="1"/>
  <c r="BA10" i="11"/>
  <c r="BB10" i="11" s="1"/>
  <c r="AY11" i="11" s="1"/>
  <c r="R29" i="11"/>
  <c r="G28" i="9"/>
  <c r="F45" i="9"/>
  <c r="G46" i="9" s="1"/>
  <c r="J28" i="9"/>
  <c r="J29" i="9" s="1"/>
  <c r="J30" i="9" s="1"/>
  <c r="AH28" i="12"/>
  <c r="Z29" i="12"/>
  <c r="AC29" i="12" s="1"/>
  <c r="V9" i="12"/>
  <c r="N10" i="12"/>
  <c r="Q10" i="12" s="1"/>
  <c r="A33" i="11"/>
  <c r="A33" i="12"/>
  <c r="D50" i="10"/>
  <c r="CH10" i="12"/>
  <c r="CK10" i="12" s="1"/>
  <c r="CP9" i="12"/>
  <c r="B52" i="10"/>
  <c r="A51" i="10"/>
  <c r="BA11" i="11" l="1"/>
  <c r="BB11" i="11" s="1"/>
  <c r="AY12" i="11" s="1"/>
  <c r="K11" i="11"/>
  <c r="L11" i="11" s="1"/>
  <c r="I12" i="11" s="1"/>
  <c r="A34" i="12"/>
  <c r="A34" i="11"/>
  <c r="D51" i="10"/>
  <c r="B53" i="10"/>
  <c r="A52" i="10"/>
  <c r="Z30" i="12"/>
  <c r="AC30" i="12" s="1"/>
  <c r="AH29" i="12"/>
  <c r="CH11" i="12"/>
  <c r="CK11" i="12" s="1"/>
  <c r="CP10" i="12"/>
  <c r="V10" i="12"/>
  <c r="N11" i="12"/>
  <c r="Q11" i="12" s="1"/>
  <c r="S29" i="11"/>
  <c r="P30" i="11" s="1"/>
  <c r="K12" i="11" l="1"/>
  <c r="L12" i="11" s="1"/>
  <c r="I13" i="11" s="1"/>
  <c r="BA12" i="11"/>
  <c r="BB12" i="11" s="1"/>
  <c r="AY13" i="11" s="1"/>
  <c r="B54" i="10"/>
  <c r="A53" i="10"/>
  <c r="V11" i="12"/>
  <c r="N12" i="12"/>
  <c r="Q12" i="12" s="1"/>
  <c r="Z31" i="12"/>
  <c r="AC31" i="12" s="1"/>
  <c r="AH30" i="12"/>
  <c r="R30" i="11"/>
  <c r="S30" i="11"/>
  <c r="P31" i="11" s="1"/>
  <c r="CH12" i="12"/>
  <c r="CK12" i="12" s="1"/>
  <c r="CP11" i="12"/>
  <c r="A35" i="12"/>
  <c r="A35" i="11"/>
  <c r="D52" i="10"/>
  <c r="K13" i="11" l="1"/>
  <c r="L13" i="11" s="1"/>
  <c r="I14" i="11" s="1"/>
  <c r="A36" i="12"/>
  <c r="A36" i="11"/>
  <c r="D53" i="10"/>
  <c r="R31" i="11"/>
  <c r="S31" i="11" s="1"/>
  <c r="P32" i="11" s="1"/>
  <c r="V12" i="12"/>
  <c r="N13" i="12"/>
  <c r="Q13" i="12" s="1"/>
  <c r="BA13" i="11"/>
  <c r="CH13" i="12"/>
  <c r="CK13" i="12" s="1"/>
  <c r="CP12" i="12"/>
  <c r="Z32" i="12"/>
  <c r="AC32" i="12" s="1"/>
  <c r="AH31" i="12"/>
  <c r="B55" i="10"/>
  <c r="A54" i="10"/>
  <c r="R32" i="11" l="1"/>
  <c r="S32" i="11" s="1"/>
  <c r="P33" i="11" s="1"/>
  <c r="K14" i="11"/>
  <c r="L14" i="11" s="1"/>
  <c r="I15" i="11" s="1"/>
  <c r="A37" i="12"/>
  <c r="A37" i="11"/>
  <c r="D54" i="10"/>
  <c r="V13" i="12"/>
  <c r="N14" i="12"/>
  <c r="Q14" i="12" s="1"/>
  <c r="Z33" i="12"/>
  <c r="AC33" i="12" s="1"/>
  <c r="AH32" i="12"/>
  <c r="BB13" i="11"/>
  <c r="AY14" i="11" s="1"/>
  <c r="A55" i="10"/>
  <c r="B56" i="10"/>
  <c r="CH14" i="12"/>
  <c r="CK14" i="12" s="1"/>
  <c r="CP13" i="12"/>
  <c r="K15" i="11" l="1"/>
  <c r="L15" i="11" s="1"/>
  <c r="I16" i="11" s="1"/>
  <c r="Z34" i="12"/>
  <c r="AC34" i="12" s="1"/>
  <c r="AH33" i="12"/>
  <c r="A38" i="12"/>
  <c r="A38" i="11"/>
  <c r="D55" i="10"/>
  <c r="BA14" i="11"/>
  <c r="N15" i="12"/>
  <c r="Q15" i="12" s="1"/>
  <c r="V14" i="12"/>
  <c r="R33" i="11"/>
  <c r="S33" i="11" s="1"/>
  <c r="P34" i="11" s="1"/>
  <c r="B57" i="10"/>
  <c r="A56" i="10"/>
  <c r="CH15" i="12"/>
  <c r="CK15" i="12" s="1"/>
  <c r="CP14" i="12"/>
  <c r="BB14" i="11" l="1"/>
  <c r="AY15" i="11" s="1"/>
  <c r="BA15" i="11" s="1"/>
  <c r="R34" i="11"/>
  <c r="S34" i="11" s="1"/>
  <c r="P35" i="11" s="1"/>
  <c r="K16" i="11"/>
  <c r="L16" i="11" s="1"/>
  <c r="I17" i="11" s="1"/>
  <c r="CP15" i="12"/>
  <c r="CH16" i="12"/>
  <c r="CK16" i="12" s="1"/>
  <c r="A39" i="12"/>
  <c r="A39" i="11"/>
  <c r="D56" i="10"/>
  <c r="Z35" i="12"/>
  <c r="AC35" i="12" s="1"/>
  <c r="AH34" i="12"/>
  <c r="A57" i="10"/>
  <c r="B58" i="10"/>
  <c r="N16" i="12"/>
  <c r="Q16" i="12" s="1"/>
  <c r="V15" i="12"/>
  <c r="BB15" i="11" l="1"/>
  <c r="D34" i="14"/>
  <c r="E35" i="14" s="1"/>
  <c r="H68" i="7"/>
  <c r="K17" i="11"/>
  <c r="L17" i="11" s="1"/>
  <c r="I18" i="11" s="1"/>
  <c r="R35" i="11"/>
  <c r="S35" i="11" s="1"/>
  <c r="P36" i="11" s="1"/>
  <c r="AH35" i="12"/>
  <c r="Z36" i="12"/>
  <c r="AC36" i="12" s="1"/>
  <c r="A58" i="10"/>
  <c r="B59" i="10"/>
  <c r="N17" i="12"/>
  <c r="Q17" i="12" s="1"/>
  <c r="V16" i="12"/>
  <c r="A40" i="12"/>
  <c r="A40" i="11"/>
  <c r="D57" i="10"/>
  <c r="CP16" i="12"/>
  <c r="CH17" i="12"/>
  <c r="CK17" i="12" s="1"/>
  <c r="AY16" i="11" l="1"/>
  <c r="BA16" i="11" s="1"/>
  <c r="D77" i="7"/>
  <c r="E77" i="7" s="1"/>
  <c r="I69" i="7"/>
  <c r="K18" i="11"/>
  <c r="L18" i="11" s="1"/>
  <c r="I19" i="11" s="1"/>
  <c r="A41" i="12"/>
  <c r="A41" i="11"/>
  <c r="D58" i="10"/>
  <c r="N18" i="12"/>
  <c r="Q18" i="12" s="1"/>
  <c r="V17" i="12"/>
  <c r="CP17" i="12"/>
  <c r="CH18" i="12"/>
  <c r="CK18" i="12" s="1"/>
  <c r="R36" i="11"/>
  <c r="S36" i="11" s="1"/>
  <c r="P37" i="11" s="1"/>
  <c r="Z37" i="12"/>
  <c r="AC37" i="12" s="1"/>
  <c r="AH36" i="12"/>
  <c r="B60" i="10"/>
  <c r="A59" i="10"/>
  <c r="BB16" i="11" l="1"/>
  <c r="AY17" i="11" s="1"/>
  <c r="BA17" i="11" s="1"/>
  <c r="BB17" i="11" s="1"/>
  <c r="AY18" i="11" s="1"/>
  <c r="R37" i="11"/>
  <c r="S37" i="11" s="1"/>
  <c r="P38" i="11" s="1"/>
  <c r="BA18" i="11"/>
  <c r="BB18" i="11" s="1"/>
  <c r="K19" i="11"/>
  <c r="L19" i="11" s="1"/>
  <c r="I20" i="11" s="1"/>
  <c r="B61" i="10"/>
  <c r="A60" i="10"/>
  <c r="N19" i="12"/>
  <c r="Q19" i="12" s="1"/>
  <c r="V18" i="12"/>
  <c r="CP18" i="12"/>
  <c r="CH19" i="12"/>
  <c r="CK19" i="12" s="1"/>
  <c r="AH37" i="12"/>
  <c r="Z38" i="12"/>
  <c r="AC38" i="12" s="1"/>
  <c r="A42" i="12"/>
  <c r="A42" i="11"/>
  <c r="D59" i="10"/>
  <c r="AY19" i="11" l="1"/>
  <c r="BA19" i="11" s="1"/>
  <c r="BB19" i="11" s="1"/>
  <c r="AY20" i="11" s="1"/>
  <c r="K20" i="11"/>
  <c r="L20" i="11" s="1"/>
  <c r="I21" i="11" s="1"/>
  <c r="R38" i="11"/>
  <c r="S38" i="11" s="1"/>
  <c r="P39" i="11" s="1"/>
  <c r="A43" i="12"/>
  <c r="A43" i="11"/>
  <c r="D60" i="10"/>
  <c r="B62" i="10"/>
  <c r="A61" i="10"/>
  <c r="CP19" i="12"/>
  <c r="CH20" i="12"/>
  <c r="CK20" i="12" s="1"/>
  <c r="Z39" i="12"/>
  <c r="AC39" i="12" s="1"/>
  <c r="AH38" i="12"/>
  <c r="N20" i="12"/>
  <c r="Q20" i="12" s="1"/>
  <c r="V19" i="12"/>
  <c r="K21" i="11" l="1"/>
  <c r="L21" i="11" s="1"/>
  <c r="I22" i="11" s="1"/>
  <c r="A44" i="11"/>
  <c r="A44" i="12"/>
  <c r="D61" i="10"/>
  <c r="B63" i="10"/>
  <c r="A62" i="10"/>
  <c r="R39" i="11"/>
  <c r="S39" i="11" s="1"/>
  <c r="P40" i="11" s="1"/>
  <c r="BA20" i="11"/>
  <c r="BB20" i="11" s="1"/>
  <c r="AY21" i="11" s="1"/>
  <c r="N21" i="12"/>
  <c r="Q21" i="12" s="1"/>
  <c r="V20" i="12"/>
  <c r="Z40" i="12"/>
  <c r="AC40" i="12" s="1"/>
  <c r="AH39" i="12"/>
  <c r="CP20" i="12"/>
  <c r="CH21" i="12"/>
  <c r="CK21" i="12" s="1"/>
  <c r="BA21" i="11" l="1"/>
  <c r="BB21" i="11" s="1"/>
  <c r="AY22" i="11" s="1"/>
  <c r="K22" i="11"/>
  <c r="L22" i="11" s="1"/>
  <c r="I23" i="11" s="1"/>
  <c r="A45" i="12"/>
  <c r="A45" i="11"/>
  <c r="D62" i="10"/>
  <c r="R40" i="11"/>
  <c r="S40" i="11" s="1"/>
  <c r="P41" i="11" s="1"/>
  <c r="Z41" i="12"/>
  <c r="AC41" i="12" s="1"/>
  <c r="AH40" i="12"/>
  <c r="B64" i="10"/>
  <c r="A63" i="10"/>
  <c r="N22" i="12"/>
  <c r="Q22" i="12" s="1"/>
  <c r="V21" i="12"/>
  <c r="CP21" i="12"/>
  <c r="CH22" i="12"/>
  <c r="CK22" i="12" s="1"/>
  <c r="R41" i="11" l="1"/>
  <c r="S41" i="11" s="1"/>
  <c r="P42" i="11" s="1"/>
  <c r="K23" i="11"/>
  <c r="L23" i="11" s="1"/>
  <c r="I24" i="11" s="1"/>
  <c r="BA22" i="11"/>
  <c r="BB22" i="11" s="1"/>
  <c r="AY23" i="11" s="1"/>
  <c r="B65" i="10"/>
  <c r="A64" i="10"/>
  <c r="CP22" i="12"/>
  <c r="CH23" i="12"/>
  <c r="CK23" i="12" s="1"/>
  <c r="N23" i="12"/>
  <c r="Q23" i="12" s="1"/>
  <c r="V22" i="12"/>
  <c r="Z42" i="12"/>
  <c r="AC42" i="12" s="1"/>
  <c r="AH41" i="12"/>
  <c r="A46" i="11"/>
  <c r="A46" i="12"/>
  <c r="D63" i="10"/>
  <c r="K24" i="11" l="1"/>
  <c r="L24" i="11" s="1"/>
  <c r="I25" i="11" s="1"/>
  <c r="BA23" i="11"/>
  <c r="BB23" i="11" s="1"/>
  <c r="AY24" i="11" s="1"/>
  <c r="A47" i="12"/>
  <c r="A47" i="11"/>
  <c r="D64" i="10"/>
  <c r="N24" i="12"/>
  <c r="Q24" i="12" s="1"/>
  <c r="V23" i="12"/>
  <c r="B66" i="10"/>
  <c r="A65" i="10"/>
  <c r="CP23" i="12"/>
  <c r="CH24" i="12"/>
  <c r="CK24" i="12" s="1"/>
  <c r="Z43" i="12"/>
  <c r="AC43" i="12" s="1"/>
  <c r="AH42" i="12"/>
  <c r="R42" i="11"/>
  <c r="S42" i="11" s="1"/>
  <c r="P43" i="11" s="1"/>
  <c r="K25" i="11" l="1"/>
  <c r="L25" i="11" s="1"/>
  <c r="I26" i="11" s="1"/>
  <c r="A48" i="12"/>
  <c r="A48" i="11"/>
  <c r="D65" i="10"/>
  <c r="N25" i="12"/>
  <c r="Q25" i="12" s="1"/>
  <c r="V24" i="12"/>
  <c r="Z44" i="12"/>
  <c r="AC44" i="12" s="1"/>
  <c r="AH43" i="12"/>
  <c r="CP24" i="12"/>
  <c r="CH25" i="12"/>
  <c r="CK25" i="12" s="1"/>
  <c r="B67" i="10"/>
  <c r="A66" i="10"/>
  <c r="BA24" i="11"/>
  <c r="BB24" i="11" s="1"/>
  <c r="AY25" i="11" s="1"/>
  <c r="R43" i="11"/>
  <c r="K26" i="11" l="1"/>
  <c r="L26" i="11" s="1"/>
  <c r="I27" i="11" s="1"/>
  <c r="B68" i="10"/>
  <c r="A68" i="10" s="1"/>
  <c r="A67" i="10"/>
  <c r="Z45" i="12"/>
  <c r="AC45" i="12" s="1"/>
  <c r="AH44" i="12"/>
  <c r="CP25" i="12"/>
  <c r="CH26" i="12"/>
  <c r="CK26" i="12" s="1"/>
  <c r="S43" i="11"/>
  <c r="P44" i="11" s="1"/>
  <c r="BA25" i="11"/>
  <c r="N26" i="12"/>
  <c r="Q26" i="12" s="1"/>
  <c r="V25" i="12"/>
  <c r="A49" i="12"/>
  <c r="A49" i="11"/>
  <c r="D66" i="10"/>
  <c r="K27" i="11" l="1"/>
  <c r="L27" i="11" s="1"/>
  <c r="CP26" i="12"/>
  <c r="CH27" i="12"/>
  <c r="CK27" i="12" s="1"/>
  <c r="CP27" i="12" s="1"/>
  <c r="BB25" i="11"/>
  <c r="AY26" i="11" s="1"/>
  <c r="A51" i="12"/>
  <c r="A51" i="11"/>
  <c r="D68" i="10"/>
  <c r="A50" i="12"/>
  <c r="A50" i="11"/>
  <c r="D67" i="10"/>
  <c r="R44" i="11"/>
  <c r="S44" i="11" s="1"/>
  <c r="P45" i="11" s="1"/>
  <c r="N27" i="12"/>
  <c r="Q27" i="12" s="1"/>
  <c r="V27" i="12" s="1"/>
  <c r="V26" i="12"/>
  <c r="AH45" i="12"/>
  <c r="Z46" i="12"/>
  <c r="AC46" i="12" s="1"/>
  <c r="R45" i="11" l="1"/>
  <c r="S45" i="11" s="1"/>
  <c r="P46" i="11" s="1"/>
  <c r="Z47" i="12"/>
  <c r="AC47" i="12" s="1"/>
  <c r="AH46" i="12"/>
  <c r="BA26" i="11"/>
  <c r="B14" i="10"/>
  <c r="R46" i="11" l="1"/>
  <c r="S46" i="11" s="1"/>
  <c r="P47" i="11" s="1"/>
  <c r="B5" i="11"/>
  <c r="B15" i="10"/>
  <c r="Z48" i="12"/>
  <c r="AC48" i="12" s="1"/>
  <c r="AH47" i="12"/>
  <c r="BB26" i="11"/>
  <c r="AY27" i="11" s="1"/>
  <c r="D5" i="11" l="1"/>
  <c r="E5" i="11" s="1"/>
  <c r="B6" i="11" s="1"/>
  <c r="BA27" i="11"/>
  <c r="R47" i="11"/>
  <c r="S47" i="11" s="1"/>
  <c r="P48" i="11" s="1"/>
  <c r="G51" i="12"/>
  <c r="G49" i="12"/>
  <c r="G47" i="12"/>
  <c r="G45" i="12"/>
  <c r="G43" i="12"/>
  <c r="G41" i="12"/>
  <c r="G39" i="12"/>
  <c r="G37" i="12"/>
  <c r="G35" i="12"/>
  <c r="G44" i="12"/>
  <c r="G36" i="12"/>
  <c r="G33" i="12"/>
  <c r="G32" i="12"/>
  <c r="G30" i="12"/>
  <c r="G28" i="12"/>
  <c r="G27" i="12"/>
  <c r="G26" i="12"/>
  <c r="G25" i="12"/>
  <c r="G46" i="12"/>
  <c r="G38" i="12"/>
  <c r="G48" i="12"/>
  <c r="C20" i="8" s="1"/>
  <c r="G24" i="12"/>
  <c r="G23" i="12"/>
  <c r="G22" i="12"/>
  <c r="G21" i="12"/>
  <c r="G20" i="12"/>
  <c r="G19" i="12"/>
  <c r="G18" i="12"/>
  <c r="G17" i="12"/>
  <c r="G16" i="12"/>
  <c r="G42" i="12"/>
  <c r="G29" i="12"/>
  <c r="G34" i="12"/>
  <c r="G13" i="12"/>
  <c r="G9" i="12"/>
  <c r="G40" i="12"/>
  <c r="G14" i="12"/>
  <c r="G10" i="12"/>
  <c r="C5" i="12"/>
  <c r="E5" i="12" s="1"/>
  <c r="G50" i="12"/>
  <c r="G31" i="12"/>
  <c r="G15" i="12"/>
  <c r="G12" i="12"/>
  <c r="G11" i="12"/>
  <c r="G8" i="12"/>
  <c r="G6" i="12"/>
  <c r="G5" i="12"/>
  <c r="G7" i="12"/>
  <c r="B16" i="8"/>
  <c r="Z49" i="12"/>
  <c r="AC49" i="12" s="1"/>
  <c r="AH48" i="12"/>
  <c r="C18" i="8" l="1"/>
  <c r="R48" i="11"/>
  <c r="S48" i="11" s="1"/>
  <c r="P49" i="11" s="1"/>
  <c r="G22" i="8"/>
  <c r="E16" i="8"/>
  <c r="B27" i="8"/>
  <c r="BB27" i="11"/>
  <c r="Z50" i="12"/>
  <c r="AC50" i="12" s="1"/>
  <c r="AH49" i="12"/>
  <c r="I5" i="12"/>
  <c r="F6" i="12" s="1"/>
  <c r="I6" i="12" s="1"/>
  <c r="F7" i="12" s="1"/>
  <c r="I7" i="12" s="1"/>
  <c r="F8" i="12" s="1"/>
  <c r="I8" i="12" s="1"/>
  <c r="F9" i="12" s="1"/>
  <c r="I9" i="12" s="1"/>
  <c r="F10" i="12" s="1"/>
  <c r="I10" i="12" s="1"/>
  <c r="F11" i="12" s="1"/>
  <c r="I11" i="12" s="1"/>
  <c r="F12" i="12" s="1"/>
  <c r="I12" i="12" s="1"/>
  <c r="F13" i="12" s="1"/>
  <c r="I13" i="12" s="1"/>
  <c r="F14" i="12" s="1"/>
  <c r="I14" i="12" s="1"/>
  <c r="F15" i="12" s="1"/>
  <c r="I15" i="12" s="1"/>
  <c r="F16" i="12" s="1"/>
  <c r="I16" i="12" s="1"/>
  <c r="F17" i="12" s="1"/>
  <c r="I17" i="12" s="1"/>
  <c r="F18" i="12" s="1"/>
  <c r="I18" i="12" s="1"/>
  <c r="F19" i="12" s="1"/>
  <c r="I19" i="12" s="1"/>
  <c r="F20" i="12" s="1"/>
  <c r="I20" i="12" s="1"/>
  <c r="F21" i="12" s="1"/>
  <c r="I21" i="12" s="1"/>
  <c r="F22" i="12" s="1"/>
  <c r="I22" i="12" s="1"/>
  <c r="F23" i="12" s="1"/>
  <c r="I23" i="12" s="1"/>
  <c r="F24" i="12" s="1"/>
  <c r="I24" i="12" s="1"/>
  <c r="F25" i="12" s="1"/>
  <c r="I25" i="12" s="1"/>
  <c r="F26" i="12" s="1"/>
  <c r="I26" i="12" s="1"/>
  <c r="F27" i="12" s="1"/>
  <c r="I27" i="12" s="1"/>
  <c r="F28" i="12" s="1"/>
  <c r="I28" i="12" s="1"/>
  <c r="F29" i="12" s="1"/>
  <c r="I29" i="12" s="1"/>
  <c r="F30" i="12" s="1"/>
  <c r="I30" i="12" s="1"/>
  <c r="F31" i="12" s="1"/>
  <c r="I31" i="12" s="1"/>
  <c r="F32" i="12" s="1"/>
  <c r="I32" i="12" s="1"/>
  <c r="F33" i="12" s="1"/>
  <c r="I33" i="12" s="1"/>
  <c r="F34" i="12" s="1"/>
  <c r="I34" i="12" s="1"/>
  <c r="F35" i="12" s="1"/>
  <c r="I35" i="12" s="1"/>
  <c r="F36" i="12" s="1"/>
  <c r="I36" i="12" s="1"/>
  <c r="F37" i="12" s="1"/>
  <c r="I37" i="12" s="1"/>
  <c r="F38" i="12" s="1"/>
  <c r="I38" i="12" s="1"/>
  <c r="F39" i="12" s="1"/>
  <c r="I39" i="12" s="1"/>
  <c r="F40" i="12" s="1"/>
  <c r="I40" i="12" s="1"/>
  <c r="F41" i="12" s="1"/>
  <c r="I41" i="12" s="1"/>
  <c r="F42" i="12" s="1"/>
  <c r="I42" i="12" s="1"/>
  <c r="F43" i="12" s="1"/>
  <c r="I43" i="12" s="1"/>
  <c r="F44" i="12" s="1"/>
  <c r="I44" i="12" s="1"/>
  <c r="F45" i="12" s="1"/>
  <c r="I45" i="12" s="1"/>
  <c r="F46" i="12" s="1"/>
  <c r="I46" i="12" s="1"/>
  <c r="F47" i="12" s="1"/>
  <c r="I47" i="12" s="1"/>
  <c r="F48" i="12" s="1"/>
  <c r="I48" i="12" s="1"/>
  <c r="F49" i="12" s="1"/>
  <c r="I49" i="12" s="1"/>
  <c r="F50" i="12" s="1"/>
  <c r="I50" i="12" s="1"/>
  <c r="F51" i="12" s="1"/>
  <c r="I51" i="12" s="1"/>
  <c r="C16" i="8"/>
  <c r="C17" i="8"/>
  <c r="B6" i="12"/>
  <c r="E6" i="12" s="1"/>
  <c r="J5" i="12"/>
  <c r="C19" i="8"/>
  <c r="D6" i="11"/>
  <c r="B31" i="8" l="1"/>
  <c r="C32" i="8" s="1"/>
  <c r="R49" i="11"/>
  <c r="S49" i="11" s="1"/>
  <c r="P50" i="11" s="1"/>
  <c r="J6" i="12"/>
  <c r="B7" i="12"/>
  <c r="E7" i="12" s="1"/>
  <c r="E6" i="11"/>
  <c r="B7" i="11" s="1"/>
  <c r="Z51" i="12"/>
  <c r="AC51" i="12" s="1"/>
  <c r="AH50" i="12"/>
  <c r="C28" i="8"/>
  <c r="D16" i="8"/>
  <c r="D17" i="8" s="1"/>
  <c r="D18" i="8" s="1"/>
  <c r="R50" i="11" l="1"/>
  <c r="S50" i="11" s="1"/>
  <c r="P51" i="11" s="1"/>
  <c r="Z52" i="12"/>
  <c r="AC52" i="12" s="1"/>
  <c r="AH51" i="12"/>
  <c r="B8" i="12"/>
  <c r="E8" i="12" s="1"/>
  <c r="J7" i="12"/>
  <c r="D19" i="8"/>
  <c r="D7" i="11"/>
  <c r="E7" i="11" s="1"/>
  <c r="B8" i="11" s="1"/>
  <c r="D8" i="11" l="1"/>
  <c r="E8" i="11" s="1"/>
  <c r="B9" i="11" s="1"/>
  <c r="D20" i="8"/>
  <c r="AH52" i="12"/>
  <c r="Z53" i="12"/>
  <c r="AC53" i="12" s="1"/>
  <c r="R51" i="11"/>
  <c r="S51" i="11" s="1"/>
  <c r="P52" i="11" s="1"/>
  <c r="J8" i="12"/>
  <c r="B9" i="12"/>
  <c r="E9" i="12" s="1"/>
  <c r="D21" i="8" l="1"/>
  <c r="D22" i="8" s="1"/>
  <c r="J30" i="14"/>
  <c r="D19" i="7"/>
  <c r="E19" i="7" s="1"/>
  <c r="R52" i="11"/>
  <c r="S52" i="11" s="1"/>
  <c r="P53" i="11" s="1"/>
  <c r="D9" i="11"/>
  <c r="E9" i="11" s="1"/>
  <c r="B10" i="11" s="1"/>
  <c r="J9" i="12"/>
  <c r="B10" i="12"/>
  <c r="E10" i="12" s="1"/>
  <c r="AH53" i="12"/>
  <c r="Z54" i="12"/>
  <c r="AC54" i="12" s="1"/>
  <c r="D10" i="11" l="1"/>
  <c r="E10" i="11" s="1"/>
  <c r="B11" i="11" s="1"/>
  <c r="R53" i="11"/>
  <c r="S53" i="11" s="1"/>
  <c r="P54" i="11" s="1"/>
  <c r="S54" i="11" s="1"/>
  <c r="P55" i="11" s="1"/>
  <c r="S55" i="11" s="1"/>
  <c r="P56" i="11" s="1"/>
  <c r="S56" i="11" s="1"/>
  <c r="P57" i="11" s="1"/>
  <c r="S57" i="11" s="1"/>
  <c r="P58" i="11" s="1"/>
  <c r="S58" i="11" s="1"/>
  <c r="P59" i="11" s="1"/>
  <c r="S59" i="11" s="1"/>
  <c r="P60" i="11" s="1"/>
  <c r="S60" i="11" s="1"/>
  <c r="P61" i="11" s="1"/>
  <c r="S61" i="11" s="1"/>
  <c r="P62" i="11" s="1"/>
  <c r="S62" i="11" s="1"/>
  <c r="P63" i="11" s="1"/>
  <c r="S63" i="11" s="1"/>
  <c r="P64" i="11" s="1"/>
  <c r="S64" i="11" s="1"/>
  <c r="Z55" i="12"/>
  <c r="AC55" i="12" s="1"/>
  <c r="AH54" i="12"/>
  <c r="J10" i="12"/>
  <c r="B11" i="12"/>
  <c r="E11" i="12" s="1"/>
  <c r="D11" i="11" l="1"/>
  <c r="E11" i="11" s="1"/>
  <c r="B12" i="11" s="1"/>
  <c r="J11" i="12"/>
  <c r="B12" i="12"/>
  <c r="E12" i="12" s="1"/>
  <c r="F20" i="9"/>
  <c r="F16" i="9"/>
  <c r="F17" i="9"/>
  <c r="F18" i="9"/>
  <c r="F19" i="9"/>
  <c r="Z56" i="12"/>
  <c r="AC56" i="12" s="1"/>
  <c r="AH55" i="12"/>
  <c r="D12" i="11" l="1"/>
  <c r="J12" i="12"/>
  <c r="B13" i="12"/>
  <c r="E13" i="12" s="1"/>
  <c r="AH56" i="12"/>
  <c r="Z57" i="12"/>
  <c r="AC57" i="12" s="1"/>
  <c r="B45" i="9"/>
  <c r="C46" i="9" s="1"/>
  <c r="J16" i="9"/>
  <c r="J17" i="9" s="1"/>
  <c r="J18" i="9" s="1"/>
  <c r="J13" i="12" l="1"/>
  <c r="B14" i="12"/>
  <c r="E14" i="12" s="1"/>
  <c r="J19" i="9"/>
  <c r="K18" i="9"/>
  <c r="AH57" i="12"/>
  <c r="Z58" i="12"/>
  <c r="AC58" i="12" s="1"/>
  <c r="E12" i="11"/>
  <c r="B13" i="11" s="1"/>
  <c r="D13" i="11" l="1"/>
  <c r="Z59" i="12"/>
  <c r="AC59" i="12" s="1"/>
  <c r="AH58" i="12"/>
  <c r="J14" i="12"/>
  <c r="B15" i="12"/>
  <c r="E15" i="12" s="1"/>
  <c r="J20" i="9"/>
  <c r="J21" i="9" s="1"/>
  <c r="K19" i="9"/>
  <c r="Z60" i="12" l="1"/>
  <c r="AC60" i="12" s="1"/>
  <c r="AH59" i="12"/>
  <c r="J15" i="12"/>
  <c r="B16" i="12"/>
  <c r="E16" i="12" s="1"/>
  <c r="E13" i="11"/>
  <c r="B14" i="11" s="1"/>
  <c r="D14" i="11" l="1"/>
  <c r="B17" i="12"/>
  <c r="E17" i="12" s="1"/>
  <c r="J16" i="12"/>
  <c r="AH60" i="12"/>
  <c r="Z61" i="12"/>
  <c r="AC61" i="12" s="1"/>
  <c r="J17" i="12" l="1"/>
  <c r="B18" i="12"/>
  <c r="E18" i="12" s="1"/>
  <c r="AH61" i="12"/>
  <c r="Z62" i="12"/>
  <c r="AC62" i="12" s="1"/>
  <c r="E14" i="11"/>
  <c r="B15" i="11" s="1"/>
  <c r="B19" i="12" l="1"/>
  <c r="E19" i="12" s="1"/>
  <c r="J18" i="12"/>
  <c r="D15" i="11"/>
  <c r="E15" i="11" s="1"/>
  <c r="B16" i="11" s="1"/>
  <c r="Z63" i="12"/>
  <c r="AC63" i="12" s="1"/>
  <c r="AH62" i="12"/>
  <c r="D16" i="11" l="1"/>
  <c r="E16" i="11" s="1"/>
  <c r="B17" i="11" s="1"/>
  <c r="Z64" i="12"/>
  <c r="AC64" i="12" s="1"/>
  <c r="AH64" i="12" s="1"/>
  <c r="AH63" i="12"/>
  <c r="J19" i="12"/>
  <c r="B20" i="12"/>
  <c r="E20" i="12" s="1"/>
  <c r="D17" i="11" l="1"/>
  <c r="E17" i="11" s="1"/>
  <c r="B18" i="11" s="1"/>
  <c r="J20" i="12"/>
  <c r="B21" i="12"/>
  <c r="E21" i="12" s="1"/>
  <c r="D18" i="11" l="1"/>
  <c r="E18" i="11" s="1"/>
  <c r="B19" i="11" s="1"/>
  <c r="J21" i="12"/>
  <c r="B22" i="12"/>
  <c r="E22" i="12" s="1"/>
  <c r="D19" i="11" l="1"/>
  <c r="E19" i="11" s="1"/>
  <c r="B20" i="11" s="1"/>
  <c r="J22" i="12"/>
  <c r="B23" i="12"/>
  <c r="E23" i="12" s="1"/>
  <c r="D20" i="11" l="1"/>
  <c r="E20" i="11" s="1"/>
  <c r="B21" i="11" s="1"/>
  <c r="J23" i="12"/>
  <c r="B24" i="12"/>
  <c r="E24" i="12" s="1"/>
  <c r="D21" i="11" l="1"/>
  <c r="E21" i="11" s="1"/>
  <c r="B22" i="11" s="1"/>
  <c r="B25" i="12"/>
  <c r="E25" i="12" s="1"/>
  <c r="J24" i="12"/>
  <c r="D22" i="11" l="1"/>
  <c r="E22" i="11" s="1"/>
  <c r="B23" i="11" s="1"/>
  <c r="B26" i="12"/>
  <c r="E26" i="12" s="1"/>
  <c r="J25" i="12"/>
  <c r="D23" i="11" l="1"/>
  <c r="E23" i="11" s="1"/>
  <c r="B24" i="11" s="1"/>
  <c r="J26" i="12"/>
  <c r="B27" i="12"/>
  <c r="E27" i="12" s="1"/>
  <c r="D24" i="11" l="1"/>
  <c r="B28" i="12"/>
  <c r="E28" i="12" s="1"/>
  <c r="J27" i="12"/>
  <c r="B29" i="12" l="1"/>
  <c r="E29" i="12" s="1"/>
  <c r="J28" i="12"/>
  <c r="E24" i="11"/>
  <c r="B25" i="11" s="1"/>
  <c r="D25" i="11" l="1"/>
  <c r="J29" i="12"/>
  <c r="B30" i="12"/>
  <c r="E30" i="12" s="1"/>
  <c r="B31" i="12" l="1"/>
  <c r="E31" i="12" s="1"/>
  <c r="J30" i="12"/>
  <c r="E25" i="11"/>
  <c r="B26" i="11" s="1"/>
  <c r="D26" i="11" l="1"/>
  <c r="J31" i="12"/>
  <c r="B32" i="12"/>
  <c r="E32" i="12" s="1"/>
  <c r="B33" i="12" l="1"/>
  <c r="E33" i="12" s="1"/>
  <c r="J32" i="12"/>
  <c r="E26" i="11"/>
  <c r="B27" i="11" s="1"/>
  <c r="D27" i="11" l="1"/>
  <c r="E27" i="11" s="1"/>
  <c r="B28" i="11" s="1"/>
  <c r="B34" i="12"/>
  <c r="E34" i="12" s="1"/>
  <c r="J33" i="12"/>
  <c r="D28" i="11" l="1"/>
  <c r="E28" i="11" s="1"/>
  <c r="B29" i="11" s="1"/>
  <c r="J34" i="12"/>
  <c r="B35" i="12"/>
  <c r="E35" i="12" s="1"/>
  <c r="D29" i="11" l="1"/>
  <c r="E29" i="11" s="1"/>
  <c r="B30" i="11" s="1"/>
  <c r="B36" i="12"/>
  <c r="E36" i="12" s="1"/>
  <c r="J35" i="12"/>
  <c r="D30" i="11" l="1"/>
  <c r="E30" i="11" s="1"/>
  <c r="B31" i="11" s="1"/>
  <c r="J36" i="12"/>
  <c r="B37" i="12"/>
  <c r="E37" i="12" s="1"/>
  <c r="D31" i="11" l="1"/>
  <c r="E31" i="11" s="1"/>
  <c r="B32" i="11" s="1"/>
  <c r="B38" i="12"/>
  <c r="E38" i="12" s="1"/>
  <c r="J37" i="12"/>
  <c r="D32" i="11" l="1"/>
  <c r="E32" i="11" s="1"/>
  <c r="B33" i="11" s="1"/>
  <c r="J38" i="12"/>
  <c r="B39" i="12"/>
  <c r="E39" i="12" s="1"/>
  <c r="D33" i="11" l="1"/>
  <c r="E33" i="11" s="1"/>
  <c r="B34" i="11" s="1"/>
  <c r="B40" i="12"/>
  <c r="E40" i="12" s="1"/>
  <c r="J39" i="12"/>
  <c r="D34" i="11" l="1"/>
  <c r="E34" i="11" s="1"/>
  <c r="B35" i="11" s="1"/>
  <c r="J40" i="12"/>
  <c r="B41" i="12"/>
  <c r="E41" i="12" s="1"/>
  <c r="B42" i="12" l="1"/>
  <c r="E42" i="12" s="1"/>
  <c r="J41" i="12"/>
  <c r="D35" i="11"/>
  <c r="E35" i="11" s="1"/>
  <c r="B36" i="11" s="1"/>
  <c r="D36" i="11" l="1"/>
  <c r="E36" i="11" s="1"/>
  <c r="B37" i="11" s="1"/>
  <c r="J42" i="12"/>
  <c r="B43" i="12"/>
  <c r="E43" i="12" s="1"/>
  <c r="B44" i="12" l="1"/>
  <c r="E44" i="12" s="1"/>
  <c r="J43" i="12"/>
  <c r="D37" i="11"/>
  <c r="E37" i="11" s="1"/>
  <c r="B38" i="11" s="1"/>
  <c r="D38" i="11" l="1"/>
  <c r="J44" i="12"/>
  <c r="B45" i="12"/>
  <c r="E45" i="12" s="1"/>
  <c r="B46" i="12" l="1"/>
  <c r="E46" i="12" s="1"/>
  <c r="J45" i="12"/>
  <c r="E38" i="11"/>
  <c r="B39" i="11" s="1"/>
  <c r="D39" i="11" l="1"/>
  <c r="J46" i="12"/>
  <c r="B47" i="12"/>
  <c r="E47" i="12" s="1"/>
  <c r="B48" i="12" l="1"/>
  <c r="E48" i="12" s="1"/>
  <c r="J47" i="12"/>
  <c r="E39" i="11"/>
  <c r="B40" i="11" s="1"/>
  <c r="D40" i="11" l="1"/>
  <c r="E40" i="11" s="1"/>
  <c r="B41" i="11" s="1"/>
  <c r="J48" i="12"/>
  <c r="B49" i="12"/>
  <c r="E49" i="12" s="1"/>
  <c r="D41" i="11" l="1"/>
  <c r="E41" i="11" s="1"/>
  <c r="B42" i="11" s="1"/>
  <c r="B50" i="12"/>
  <c r="E50" i="12" s="1"/>
  <c r="J49" i="12"/>
  <c r="D42" i="11" l="1"/>
  <c r="E42" i="11" s="1"/>
  <c r="B43" i="11" s="1"/>
  <c r="J50" i="12"/>
  <c r="B51" i="12"/>
  <c r="E51" i="12" s="1"/>
  <c r="J51" i="12" s="1"/>
  <c r="D43" i="11" l="1"/>
  <c r="E43" i="11" s="1"/>
  <c r="B44" i="11" s="1"/>
  <c r="D44" i="11" l="1"/>
  <c r="E44" i="11" s="1"/>
  <c r="B45" i="11" s="1"/>
  <c r="D45" i="11" l="1"/>
  <c r="E45" i="11" s="1"/>
  <c r="B46" i="11" s="1"/>
  <c r="D46" i="11" l="1"/>
  <c r="E46" i="11" s="1"/>
  <c r="B47" i="11" s="1"/>
  <c r="D47" i="11" l="1"/>
  <c r="E47" i="11" s="1"/>
  <c r="B48" i="11" s="1"/>
  <c r="D48" i="11" l="1"/>
  <c r="E48" i="11" s="1"/>
  <c r="B49" i="11" s="1"/>
  <c r="D49" i="11" l="1"/>
  <c r="E49" i="11" s="1"/>
  <c r="B50" i="11" s="1"/>
  <c r="D50" i="11" l="1"/>
  <c r="E50" i="11" l="1"/>
  <c r="B51" i="11" s="1"/>
  <c r="D51" i="11" l="1"/>
  <c r="E51" i="11" s="1"/>
  <c r="F16" i="8" l="1"/>
  <c r="F17" i="8"/>
  <c r="G17" i="8" s="1"/>
  <c r="F18" i="8"/>
  <c r="G18" i="8" s="1"/>
  <c r="F19" i="8"/>
  <c r="G19" i="8" s="1"/>
  <c r="F20" i="8"/>
  <c r="G20" i="8" s="1"/>
  <c r="K23" i="8" s="1"/>
  <c r="G16" i="8" l="1"/>
  <c r="B35" i="8"/>
  <c r="C36" i="8" s="1"/>
  <c r="J16" i="8"/>
  <c r="J17" i="8" s="1"/>
  <c r="J18" i="8" s="1"/>
  <c r="J19" i="8" l="1"/>
  <c r="K18" i="8"/>
  <c r="J20" i="8" l="1"/>
  <c r="K19" i="8"/>
  <c r="H66" i="7" l="1"/>
  <c r="H74" i="7" s="1"/>
  <c r="K20" i="8"/>
  <c r="K32" i="14"/>
  <c r="L32" i="14" s="1"/>
  <c r="E38" i="7"/>
  <c r="E36" i="7"/>
  <c r="E31" i="7"/>
  <c r="E30" i="7"/>
  <c r="E29" i="7"/>
  <c r="E28" i="7"/>
  <c r="E26" i="7"/>
  <c r="E25" i="7"/>
  <c r="E24" i="7"/>
  <c r="E23" i="7"/>
  <c r="E15" i="7"/>
  <c r="B58" i="7"/>
  <c r="B47" i="7"/>
  <c r="B40" i="7"/>
  <c r="D32" i="7"/>
  <c r="B32" i="7"/>
  <c r="B11" i="7"/>
  <c r="E32" i="7" l="1"/>
  <c r="B59" i="7"/>
  <c r="B60" i="7" s="1"/>
  <c r="B8" i="7" l="1"/>
  <c r="B20" i="7" l="1"/>
  <c r="B33" i="7" s="1"/>
  <c r="B61" i="7" s="1"/>
  <c r="F61" i="7" s="1"/>
  <c r="G60" i="7" s="1"/>
  <c r="J17" i="7"/>
  <c r="F45" i="5"/>
  <c r="E6" i="7" l="1"/>
  <c r="K21" i="7" l="1"/>
  <c r="A169" i="13"/>
  <c r="G11" i="7"/>
  <c r="B167" i="13"/>
  <c r="E9" i="7"/>
  <c r="F15" i="1"/>
  <c r="A174" i="13" l="1"/>
  <c r="F17" i="5"/>
  <c r="F19" i="5" s="1"/>
  <c r="F20" i="5" s="1"/>
  <c r="I19" i="6"/>
  <c r="M19" i="6"/>
  <c r="G19" i="6"/>
  <c r="E19" i="6"/>
  <c r="K18" i="6"/>
  <c r="H18" i="6"/>
  <c r="H17" i="6"/>
  <c r="H16" i="6"/>
  <c r="H15" i="6"/>
  <c r="H14" i="6"/>
  <c r="F19" i="6"/>
  <c r="J40" i="6" s="1"/>
  <c r="H11" i="6"/>
  <c r="H10" i="6"/>
  <c r="K9" i="6"/>
  <c r="H9" i="6"/>
  <c r="I23" i="6" l="1"/>
  <c r="F40" i="6"/>
  <c r="F41" i="6" s="1"/>
  <c r="E38" i="6"/>
  <c r="F20" i="6"/>
  <c r="L7" i="7"/>
  <c r="L6" i="7" s="1"/>
  <c r="M6" i="7" s="1"/>
  <c r="K11" i="6"/>
  <c r="L11" i="6" s="1"/>
  <c r="I169" i="13"/>
  <c r="K14" i="6"/>
  <c r="I172" i="13"/>
  <c r="K16" i="6"/>
  <c r="L16" i="6" s="1"/>
  <c r="I174" i="13"/>
  <c r="I178" i="13"/>
  <c r="K13" i="6"/>
  <c r="I171" i="13"/>
  <c r="K15" i="6"/>
  <c r="L15" i="6" s="1"/>
  <c r="I173" i="13"/>
  <c r="K17" i="6"/>
  <c r="L17" i="6" s="1"/>
  <c r="I175" i="13"/>
  <c r="L14" i="6"/>
  <c r="L9" i="6"/>
  <c r="L18" i="6"/>
  <c r="H12" i="6"/>
  <c r="K10" i="6"/>
  <c r="H13" i="6"/>
  <c r="L10" i="6" l="1"/>
  <c r="I2" i="14"/>
  <c r="I10" i="14" s="1"/>
  <c r="D46" i="14"/>
  <c r="E47" i="14" s="1"/>
  <c r="I34" i="6"/>
  <c r="N35" i="6"/>
  <c r="F35" i="6"/>
  <c r="H34" i="6"/>
  <c r="M35" i="6"/>
  <c r="K35" i="6"/>
  <c r="L35" i="6"/>
  <c r="J34" i="6"/>
  <c r="L13" i="6"/>
  <c r="E28" i="6"/>
  <c r="O27" i="6"/>
  <c r="N28" i="6"/>
  <c r="N32" i="6" s="1"/>
  <c r="F28" i="6"/>
  <c r="F32" i="6" s="1"/>
  <c r="H28" i="6"/>
  <c r="H33" i="6" s="1"/>
  <c r="J28" i="6"/>
  <c r="J33" i="6" s="1"/>
  <c r="M28" i="6"/>
  <c r="M32" i="6" s="1"/>
  <c r="L28" i="6"/>
  <c r="L32" i="6" s="1"/>
  <c r="G28" i="6"/>
  <c r="G33" i="6" s="1"/>
  <c r="I28" i="6"/>
  <c r="I33" i="6" s="1"/>
  <c r="K28" i="6"/>
  <c r="K32" i="6" s="1"/>
  <c r="K12" i="6"/>
  <c r="K19" i="6" s="1"/>
  <c r="I170" i="13"/>
  <c r="D42" i="14" s="1"/>
  <c r="H19" i="6"/>
  <c r="E40" i="6" s="1"/>
  <c r="J19" i="6"/>
  <c r="J21" i="6" l="1"/>
  <c r="I4" i="14"/>
  <c r="B71" i="7"/>
  <c r="D63" i="14"/>
  <c r="D70" i="7"/>
  <c r="G39" i="7" s="1"/>
  <c r="D10" i="7"/>
  <c r="D16" i="14"/>
  <c r="E17" i="14" s="1"/>
  <c r="C10" i="7"/>
  <c r="C7" i="7"/>
  <c r="K40" i="6"/>
  <c r="H40" i="6"/>
  <c r="H41" i="6" s="1"/>
  <c r="E41" i="6"/>
  <c r="O33" i="6"/>
  <c r="O32" i="6"/>
  <c r="O34" i="6"/>
  <c r="O35" i="6"/>
  <c r="E43" i="14"/>
  <c r="L12" i="6"/>
  <c r="L19" i="6" s="1"/>
  <c r="O28" i="6"/>
  <c r="K21" i="6"/>
  <c r="G40" i="6" l="1"/>
  <c r="G41" i="6" s="1"/>
  <c r="C70" i="7"/>
  <c r="E70" i="7" s="1"/>
  <c r="C71" i="7"/>
  <c r="P33" i="6"/>
  <c r="D11" i="7"/>
  <c r="D40" i="7"/>
  <c r="E37" i="7"/>
  <c r="D75" i="7"/>
  <c r="I26" i="7"/>
  <c r="H3" i="7"/>
  <c r="F20" i="7"/>
  <c r="H7" i="7" l="1"/>
  <c r="G13" i="7"/>
  <c r="D7" i="7"/>
  <c r="D80" i="7"/>
  <c r="D82" i="7" s="1"/>
  <c r="E72" i="7"/>
  <c r="E40" i="7"/>
  <c r="K26" i="7"/>
  <c r="I27" i="7"/>
  <c r="K27" i="7" s="1"/>
  <c r="C8" i="7"/>
  <c r="D8" i="7" l="1"/>
  <c r="F1" i="7"/>
  <c r="G17" i="7"/>
  <c r="E10" i="7"/>
  <c r="C11" i="7"/>
  <c r="C20" i="7" s="1"/>
  <c r="C33" i="7" s="1"/>
  <c r="C61" i="7" s="1"/>
  <c r="J12" i="7" l="1"/>
  <c r="I10" i="7"/>
  <c r="A175" i="13"/>
  <c r="E11" i="7"/>
  <c r="G2" i="7" s="1"/>
  <c r="H14" i="7" l="1"/>
  <c r="E7" i="7" l="1"/>
  <c r="D20" i="7"/>
  <c r="D33" i="7" s="1"/>
  <c r="A170" i="13" l="1"/>
  <c r="A171" i="13" s="1"/>
  <c r="A177" i="13" s="1"/>
  <c r="E8" i="7"/>
  <c r="E20" i="7" s="1"/>
  <c r="H13" i="7" l="1"/>
  <c r="G1" i="7"/>
  <c r="H2" i="7" s="1"/>
  <c r="E33" i="7"/>
  <c r="L10" i="13" l="1"/>
  <c r="CC37" i="13"/>
  <c r="CD37" i="13" s="1"/>
  <c r="BK58" i="13"/>
  <c r="AC12" i="13"/>
  <c r="CC39" i="13"/>
  <c r="CD39" i="13" s="1"/>
  <c r="CC42" i="13"/>
  <c r="CD42" i="13" s="1"/>
  <c r="K10" i="13" l="1"/>
  <c r="AB12" i="13"/>
  <c r="M10" i="13"/>
  <c r="P10" i="13"/>
  <c r="AG12" i="13"/>
  <c r="AD12" i="13"/>
  <c r="CC35" i="13"/>
  <c r="CD35" i="13" s="1"/>
  <c r="AP10" i="13"/>
  <c r="D86" i="7" l="1"/>
  <c r="N10" i="13"/>
  <c r="Q10" i="13"/>
  <c r="CC40" i="13"/>
  <c r="CD40" i="13" s="1"/>
  <c r="R10" i="13"/>
  <c r="CC38" i="13"/>
  <c r="CD38" i="13" s="1"/>
  <c r="BP51" i="13"/>
  <c r="BQ51" i="13" s="1"/>
  <c r="CC41" i="13"/>
  <c r="CD41" i="13" s="1"/>
  <c r="AR10" i="13"/>
  <c r="AH12" i="13"/>
  <c r="CC36" i="13"/>
  <c r="CD36" i="13" s="1"/>
  <c r="AK12" i="13"/>
  <c r="AE12" i="13"/>
  <c r="AO10" i="13"/>
  <c r="BJ57" i="13" s="1"/>
  <c r="O10" i="13"/>
  <c r="D46" i="7" l="1"/>
  <c r="E86" i="7"/>
  <c r="D87" i="7"/>
  <c r="D89" i="7" s="1"/>
  <c r="D98" i="7" s="1"/>
  <c r="BM44" i="13"/>
  <c r="AF12" i="13"/>
  <c r="AQ10" i="13"/>
  <c r="AL12" i="13"/>
  <c r="AJ12" i="13"/>
  <c r="AI12" i="13"/>
  <c r="E46" i="7" l="1"/>
  <c r="D47" i="7"/>
  <c r="AM12" i="13"/>
  <c r="CC34" i="13"/>
  <c r="CD34" i="13" s="1"/>
  <c r="BP50" i="13"/>
  <c r="BQ50" i="13" s="1"/>
  <c r="E47" i="7" l="1"/>
  <c r="BL57" i="13"/>
  <c r="D51" i="7" l="1"/>
  <c r="E51" i="7" s="1"/>
  <c r="D58" i="7" l="1"/>
  <c r="D59" i="7" l="1"/>
  <c r="E58" i="7"/>
  <c r="E67" i="7"/>
  <c r="B68" i="7"/>
  <c r="C66" i="7"/>
  <c r="E66" i="7" s="1"/>
  <c r="C65" i="7"/>
  <c r="E65" i="7" s="1"/>
  <c r="E59" i="7" l="1"/>
  <c r="E60" i="7" s="1"/>
  <c r="E61" i="7" s="1"/>
  <c r="F62" i="7" s="1"/>
  <c r="D60" i="7"/>
  <c r="D61" i="7" s="1"/>
  <c r="C68" i="7"/>
  <c r="C75" i="7" s="1"/>
  <c r="C80" i="7" s="1"/>
  <c r="C82" i="7" s="1"/>
  <c r="E68" i="7"/>
  <c r="F75" i="7" l="1"/>
  <c r="F76" i="7" s="1"/>
  <c r="C87" i="7"/>
  <c r="C89" i="7" s="1"/>
  <c r="C98" i="7" s="1"/>
  <c r="B69" i="7" l="1"/>
  <c r="B75" i="7" s="1"/>
  <c r="B80" i="7" s="1"/>
  <c r="B82" i="7" s="1"/>
  <c r="E69" i="7" l="1"/>
  <c r="E75" i="7" s="1"/>
  <c r="G80" i="7" s="1"/>
  <c r="B87" i="7"/>
  <c r="B89" i="7" s="1"/>
  <c r="B98" i="7" s="1"/>
  <c r="E82" i="7"/>
  <c r="E87" i="7" s="1"/>
  <c r="E89" i="7" s="1"/>
  <c r="E80" i="7" l="1"/>
  <c r="F80" i="7" s="1"/>
  <c r="F89" i="7"/>
  <c r="E98" i="7"/>
  <c r="E102" i="7" l="1"/>
  <c r="F37" i="7" s="1"/>
  <c r="G37" i="7" s="1"/>
  <c r="F98" i="7"/>
  <c r="BD12" i="13" l="1"/>
  <c r="BE12" i="13" s="1"/>
  <c r="B6" i="15" l="1"/>
  <c r="B62" i="16" l="1"/>
  <c r="BC12" i="13"/>
  <c r="B5" i="15" l="1"/>
  <c r="D62" i="16"/>
  <c r="B66" i="16"/>
  <c r="F62" i="16" l="1"/>
  <c r="D66" i="16"/>
  <c r="B64" i="16" l="1"/>
  <c r="D64" i="16" s="1"/>
  <c r="F64" i="16" s="1"/>
  <c r="F66" i="16" s="1"/>
  <c r="F67" i="16" s="1"/>
  <c r="G67" i="16" s="1"/>
  <c r="H57" i="16" s="1"/>
  <c r="B4" i="15" l="1"/>
  <c r="B22" i="15" s="1"/>
  <c r="B24" i="15" s="1"/>
  <c r="BX36" i="13"/>
  <c r="BY36" i="13"/>
  <c r="BW36" i="13"/>
  <c r="BW42" i="13"/>
  <c r="BW4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B16" authorId="0" shapeId="0" xr:uid="{D61537CE-95D4-42F4-A11F-48A57BCCABBD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In 80-81, rent agreement has not been renewed - so what to do?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B16" authorId="0" shapeId="0" xr:uid="{E1CFDF61-FB95-4D2B-883E-C66EF81F20A0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In 80-81, rent agreement has not been renewed - so what to do?
</t>
        </r>
      </text>
    </comment>
    <comment ref="B25" authorId="0" shapeId="0" xr:uid="{5AA81389-1C4A-46E8-806F-FA48878E3531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In 80-81, rent agreement has not been renewed - so what to do?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6" authorId="0" shapeId="0" xr:uid="{B7462513-2F1E-48E3-8D8C-2180619FB2BF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Manual figure of last year adjustment 
while adopting nfrs 
</t>
        </r>
      </text>
    </comment>
    <comment ref="C7" authorId="0" shapeId="0" xr:uid="{C4244606-784B-4868-9727-578FC80078F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Accumulated Depreciation upto 2081.06.30 as per GAAP reclassified
</t>
        </r>
      </text>
    </comment>
    <comment ref="D9" authorId="0" shapeId="0" xr:uid="{CC635953-3EB6-4694-9EBA-AA8271CE80A1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addition not recorded in q1</t>
        </r>
      </text>
    </comment>
    <comment ref="D13" authorId="0" shapeId="0" xr:uid="{41F2F866-AC8C-4701-8763-736783E402C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31 L ADJUSTED DURING STAT AUDIT not done
</t>
        </r>
      </text>
    </comment>
    <comment ref="D19" authorId="0" shapeId="0" xr:uid="{FE5667DF-C42A-491F-AF4F-A37C3D84D61D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Opening 
</t>
        </r>
      </text>
    </comment>
    <comment ref="D37" authorId="0" shapeId="0" xr:uid="{FA0E44D6-BDB8-4845-AC98-C70CB41B117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including opening 79-80 adjustments 
</t>
        </r>
      </text>
    </comment>
    <comment ref="D72" authorId="0" shapeId="0" xr:uid="{6B4ED07D-62F0-48E6-BB6B-51F2EA532F9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house rent exp excluded</t>
        </r>
      </text>
    </comment>
    <comment ref="C73" authorId="0" shapeId="0" xr:uid="{03FD53DB-73AA-421E-A061-66B47724CB7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taken from sandeeep tally as per sandeep 
</t>
        </r>
      </text>
    </comment>
    <comment ref="C77" authorId="0" shapeId="0" xr:uid="{119AE02F-F723-4519-A483-827560C0A44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Admin bank charge and Financial exp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7" authorId="0" shapeId="0" xr:uid="{46D175E9-49D6-43B9-A05E-0D8ABF1F13E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Cash Margin and deposits 
</t>
        </r>
      </text>
    </comment>
    <comment ref="C43" authorId="0" shapeId="0" xr:uid="{0BB78759-C43D-4988-80EA-433FFC139A0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LEASE Added
</t>
        </r>
      </text>
    </comment>
    <comment ref="C45" authorId="0" shapeId="0" xr:uid="{406DC7FE-7ADC-493D-9E2C-1FBD722A225F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Provisions added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4" authorId="0" shapeId="0" xr:uid="{06CE8B0A-EE7E-4B9F-97E4-4194A9C1C9D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Land of investment property excluded 
</t>
        </r>
      </text>
    </comment>
    <comment ref="H17" authorId="0" shapeId="0" xr:uid="{0AE717EF-4ABB-4FE2-87F9-91D610A4E7E5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Land of investment property excluded 
</t>
        </r>
      </text>
    </comment>
    <comment ref="H20" authorId="0" shapeId="0" xr:uid="{DD1CED4E-6057-44E7-B266-D89CA362D56A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Land of investment property excluded 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<sst xmlns="http://schemas.openxmlformats.org/spreadsheetml/2006/main" count="3871" uniqueCount="1325">
  <si>
    <t>National Hydro Power Company Limited</t>
  </si>
  <si>
    <t>Kathmandu, Nepal</t>
  </si>
  <si>
    <t>Amount in NPR</t>
  </si>
  <si>
    <t>Particulars</t>
  </si>
  <si>
    <t>Schedule</t>
  </si>
  <si>
    <t xml:space="preserve">Property, Plant and Equipment </t>
  </si>
  <si>
    <t>Gross Block</t>
  </si>
  <si>
    <t>Net Block</t>
  </si>
  <si>
    <t>Investments</t>
  </si>
  <si>
    <t>Investments- Hydro Projects</t>
  </si>
  <si>
    <t>2</t>
  </si>
  <si>
    <t>Investments- Others</t>
  </si>
  <si>
    <t>Share Advance for Investment-Hydro Projects</t>
  </si>
  <si>
    <t>3</t>
  </si>
  <si>
    <t>Sundry Debtors</t>
  </si>
  <si>
    <t>4</t>
  </si>
  <si>
    <t>5</t>
  </si>
  <si>
    <t xml:space="preserve">Equity Share Capital </t>
  </si>
  <si>
    <t>6</t>
  </si>
  <si>
    <t>7</t>
  </si>
  <si>
    <t>Non-Current Liabilities</t>
  </si>
  <si>
    <t>8</t>
  </si>
  <si>
    <t>Current Liabilities</t>
  </si>
  <si>
    <t>Short Term Borrowings</t>
  </si>
  <si>
    <t>9</t>
  </si>
  <si>
    <t>2nd Quarter 2074</t>
  </si>
  <si>
    <t>1st Quarter 2074</t>
  </si>
  <si>
    <t xml:space="preserve">Revenue </t>
  </si>
  <si>
    <t>Gross Profit</t>
  </si>
  <si>
    <t>Administrative Expenses</t>
  </si>
  <si>
    <t>Depreciation</t>
  </si>
  <si>
    <t>14</t>
  </si>
  <si>
    <t>Note:</t>
  </si>
  <si>
    <t>1)  The above figures are subject to change as per direction of the regulatory/ External Auditors.</t>
  </si>
  <si>
    <t>NHPCL 2081-082 (from 16-Jul-2024)</t>
  </si>
  <si>
    <t>16-Jul-2024 to 16-Oct-2024</t>
  </si>
  <si>
    <t>Opening</t>
  </si>
  <si>
    <t>Transactions</t>
  </si>
  <si>
    <t>Closing</t>
  </si>
  <si>
    <t>Balance</t>
  </si>
  <si>
    <t>Debit</t>
  </si>
  <si>
    <t>Credit</t>
  </si>
  <si>
    <t>Capital Account</t>
  </si>
  <si>
    <t>Share Premimum</t>
  </si>
  <si>
    <t>Shareholder's Fund</t>
  </si>
  <si>
    <t>Loans (Liability)</t>
  </si>
  <si>
    <t>Secured Loans</t>
  </si>
  <si>
    <t>Short Term Loan</t>
  </si>
  <si>
    <t>Duties &amp; Taxes</t>
  </si>
  <si>
    <t>Sundry Creditors</t>
  </si>
  <si>
    <t>Account Payable</t>
  </si>
  <si>
    <t>Other Payable</t>
  </si>
  <si>
    <t>Fixed Assets</t>
  </si>
  <si>
    <t>Work In Progress</t>
  </si>
  <si>
    <t>Accumulated Depreciation</t>
  </si>
  <si>
    <t>Approach Road</t>
  </si>
  <si>
    <t>Battery(220 VA)</t>
  </si>
  <si>
    <t>Building</t>
  </si>
  <si>
    <t>Camp Facilities (Indrawati III)</t>
  </si>
  <si>
    <t>CC Camera Installation</t>
  </si>
  <si>
    <t>Civil Hydro Rectification</t>
  </si>
  <si>
    <t>Computer &amp; Assessories</t>
  </si>
  <si>
    <t>Dell Power Edge Server</t>
  </si>
  <si>
    <t>Electrical Equipment</t>
  </si>
  <si>
    <t>Electro Mechanical Equipment</t>
  </si>
  <si>
    <t>Furniture &amp; Fixtures</t>
  </si>
  <si>
    <t>Land</t>
  </si>
  <si>
    <t>Land &amp; House</t>
  </si>
  <si>
    <t>Machinery Equipment</t>
  </si>
  <si>
    <t>Malpot Land</t>
  </si>
  <si>
    <t>Motor Cycle(X-Pluse)</t>
  </si>
  <si>
    <t>Nexon Ev</t>
  </si>
  <si>
    <t>Others</t>
  </si>
  <si>
    <t>Vehicles</t>
  </si>
  <si>
    <t>Globle IME General Insurance</t>
  </si>
  <si>
    <t>Investment in Lower Erkhuwa Hydro Power Co. Ltd.</t>
  </si>
  <si>
    <t>Investment in  Ujyalo Energy Solutions Pvt.Ltd.</t>
  </si>
  <si>
    <t>Investment of Share Nepal Power Exchange</t>
  </si>
  <si>
    <t>Investment-Perfect Energy</t>
  </si>
  <si>
    <t>Right Share</t>
  </si>
  <si>
    <t>Current Assets</t>
  </si>
  <si>
    <t>Deposits (Asset)</t>
  </si>
  <si>
    <t>Loans &amp; Advances (Asset)</t>
  </si>
  <si>
    <t>Cash-in-Hand</t>
  </si>
  <si>
    <t>Bank Accounts</t>
  </si>
  <si>
    <t>Cash Margin</t>
  </si>
  <si>
    <t>Loan &amp; Advance (Provision)</t>
  </si>
  <si>
    <t>Prepaid Loan and Advance</t>
  </si>
  <si>
    <t>Prepayment</t>
  </si>
  <si>
    <t>Share Advance</t>
  </si>
  <si>
    <t>Anil Multi Company Pvt Ltd</t>
  </si>
  <si>
    <t>B Fouress Private Limited</t>
  </si>
  <si>
    <t>Btecks Engineering Pvt Ltd</t>
  </si>
  <si>
    <t>Devkota Nirman  Sewa Pvt.Ltd.</t>
  </si>
  <si>
    <t>Devkota Nirman Sewa Pvt.Ltd.(LIHP)</t>
  </si>
  <si>
    <t>Energy Nepal Media House Pvt.Ltd.</t>
  </si>
  <si>
    <t>Happy Energy Pvt.Ltd.</t>
  </si>
  <si>
    <t>Lower Erkhuwa HP(Advance)</t>
  </si>
  <si>
    <t>Right Share(Sunkohsi)</t>
  </si>
  <si>
    <t>SHPC(LIHEP)</t>
  </si>
  <si>
    <t>Sales Accounts</t>
  </si>
  <si>
    <t>NEA Sales</t>
  </si>
  <si>
    <t>Direct Expenses</t>
  </si>
  <si>
    <t>Repair and Maintenance (Direct)</t>
  </si>
  <si>
    <t>Royalty</t>
  </si>
  <si>
    <t>Site Expenses</t>
  </si>
  <si>
    <t>Compensation Expenses</t>
  </si>
  <si>
    <t>Dashain Allowances SO</t>
  </si>
  <si>
    <t>Fuel (M)</t>
  </si>
  <si>
    <t>Insurance Expenses</t>
  </si>
  <si>
    <t>Providend Fund SO</t>
  </si>
  <si>
    <t>Salary and Allowances SO</t>
  </si>
  <si>
    <t>Seasonal Labour Salary</t>
  </si>
  <si>
    <t>Site Office Expenses</t>
  </si>
  <si>
    <t>Transmission Line Tree Cutting</t>
  </si>
  <si>
    <t>Transportation Expenses</t>
  </si>
  <si>
    <t>Wages</t>
  </si>
  <si>
    <t>Indirect Expenses</t>
  </si>
  <si>
    <t>Finance Expenses</t>
  </si>
  <si>
    <t>Condition Monitoring-EM</t>
  </si>
  <si>
    <t>Financial Help</t>
  </si>
  <si>
    <t>Diff. in Opening Balances</t>
  </si>
  <si>
    <t>Grand Total</t>
  </si>
  <si>
    <t>Binayaknagar-10, New Baneshwor, Kathmandu</t>
  </si>
  <si>
    <t>Schedule-4</t>
  </si>
  <si>
    <t>S.N.</t>
  </si>
  <si>
    <t>Rate</t>
  </si>
  <si>
    <t>Base</t>
  </si>
  <si>
    <t>Addition During the Year</t>
  </si>
  <si>
    <t>Deletion During the Year</t>
  </si>
  <si>
    <t>Total</t>
  </si>
  <si>
    <t>Upto last year</t>
  </si>
  <si>
    <t>During  the year</t>
  </si>
  <si>
    <t>30 Asoj, 2081</t>
  </si>
  <si>
    <t>31 Ashad, 2081</t>
  </si>
  <si>
    <t>Land &amp; Land Developments</t>
  </si>
  <si>
    <t>WDV</t>
  </si>
  <si>
    <t xml:space="preserve">Building </t>
  </si>
  <si>
    <t>Furniture &amp; Fixture</t>
  </si>
  <si>
    <t>Computer &amp; Accessories</t>
  </si>
  <si>
    <t>Vehicle</t>
  </si>
  <si>
    <t>Electro Mechanical Equipment &amp; TL</t>
  </si>
  <si>
    <t>SLM</t>
  </si>
  <si>
    <t>Civil Hydro Electrical Rectification</t>
  </si>
  <si>
    <t>Grand-Total</t>
  </si>
  <si>
    <t>Right Share Premimum</t>
  </si>
  <si>
    <t>Reseve &amp; Surplus</t>
  </si>
  <si>
    <t>Share Capital</t>
  </si>
  <si>
    <t>Auto Loan-EV Nexon</t>
  </si>
  <si>
    <t>Term Loan(00014)</t>
  </si>
  <si>
    <t>Term Loan(Best-LIHPC)</t>
  </si>
  <si>
    <t>Term Loan(Central-LIHPC)</t>
  </si>
  <si>
    <t>Term Loan-I (0009)</t>
  </si>
  <si>
    <t>Term Loan(LIHPC)</t>
  </si>
  <si>
    <t>Term Loan(Nepal Finance-LIHPC)</t>
  </si>
  <si>
    <t>Bridge Gap Loan-JBBL</t>
  </si>
  <si>
    <t>Director's Loan</t>
  </si>
  <si>
    <t>JBBL OD A/c (000008)</t>
  </si>
  <si>
    <t>Duties</t>
  </si>
  <si>
    <t>Tds Unique &amp; Unish Construction Pvt.Ltd.</t>
  </si>
  <si>
    <t>TDS Payable 2080.081</t>
  </si>
  <si>
    <t>Remunerations Tax</t>
  </si>
  <si>
    <t>SST(Others)</t>
  </si>
  <si>
    <t>SST Salary</t>
  </si>
  <si>
    <t>Tds. ADMC Engineering Pvt.Ltd.</t>
  </si>
  <si>
    <t>Tds. Anupam Foodland &amp; Banquet Pvt.Ltd.</t>
  </si>
  <si>
    <t>TDS. Apex Information Technology Pvt.Ltd</t>
  </si>
  <si>
    <t>Tds AranikoTyre Center</t>
  </si>
  <si>
    <t>Tds. Banajara Law Firm</t>
  </si>
  <si>
    <t>Tds. BBRB &amp; Associates</t>
  </si>
  <si>
    <t>Tds. Black Hawk Secutiy Force &amp; Service Pvt.Ltd.</t>
  </si>
  <si>
    <t>Tds. Chitwan Ko Bhetghat Restaurant</t>
  </si>
  <si>
    <t>Tds. CNC Pvt. Ltd.</t>
  </si>
  <si>
    <t>Tds. DD Security Service Pvt.Ltd.</t>
  </si>
  <si>
    <t>Tds. Delish Opera Restro &amp; Banquet.</t>
  </si>
  <si>
    <t>Tds. Devkota Nirman Sewa Pvt.Ltd.</t>
  </si>
  <si>
    <t>Tds. DF Store</t>
  </si>
  <si>
    <t>Tds. Dhamini Mata Enterprises</t>
  </si>
  <si>
    <t>Tds. Eastern Electrical Enterprises</t>
  </si>
  <si>
    <t>Tds. Easy Carmandu Enterprises Pvt.Ltd.</t>
  </si>
  <si>
    <t>Tds. EMECH Consult Pvt.Ltd.</t>
  </si>
  <si>
    <t>Tds. Energy Information Center Pvt.Ltd.</t>
  </si>
  <si>
    <t>Tds. Everest Infra Projects Pvt.Ltd.</t>
  </si>
  <si>
    <t>Tds. Gadi Sansar Pvt.Ltd.</t>
  </si>
  <si>
    <t>Tds. Globle IME Capital Limited</t>
  </si>
  <si>
    <t>Tds. Goldengate Travel &amp; Tours Pvt.Lt.D</t>
  </si>
  <si>
    <t>TDS Golmadevi Engineering and Construction</t>
  </si>
  <si>
    <t>Tds. Gratuity</t>
  </si>
  <si>
    <t>Tds. Haripriya General Suppliers Pvt Ltd</t>
  </si>
  <si>
    <t>TDS HOT WEB SOLUTION PVT LTD</t>
  </si>
  <si>
    <t>Tds. House Rent</t>
  </si>
  <si>
    <t>Tds. Icra Nepal Ltd.</t>
  </si>
  <si>
    <t>Tds. IPPA</t>
  </si>
  <si>
    <t>Tds. Kalika Printing &amp;  Suppliers Pvt.Ltd.</t>
  </si>
  <si>
    <t>Tds Kaushika Travel and Tours</t>
  </si>
  <si>
    <t>Tds Lama Vehicle Service Pvt Ltd</t>
  </si>
  <si>
    <t>Tds. Land Lease</t>
  </si>
  <si>
    <t>Tds. Machinery and Electric Pvt.Ltd</t>
  </si>
  <si>
    <t>Tds. MAW Vridi Commercial Vehicles Pvt.Ltd.</t>
  </si>
  <si>
    <t>Tds Mega &amp; Engineering Pvt Ltd</t>
  </si>
  <si>
    <t>Tds. Muktinath Capital Limited</t>
  </si>
  <si>
    <t>Tds. National Law Chamber</t>
  </si>
  <si>
    <t>Tds. Navshree Law Firm &amp; Associates Pvt.Ltd.</t>
  </si>
  <si>
    <t>Tds. Nepalaya Commercial Pvt.Ltd</t>
  </si>
  <si>
    <t>Tds. New Gaura Electrical Enterprises</t>
  </si>
  <si>
    <t>Tds. New Hanuman Grill Wrokshop</t>
  </si>
  <si>
    <t>Tds. New Lucky Enterprises</t>
  </si>
  <si>
    <t>Tds. New S.K. Decoration Center</t>
  </si>
  <si>
    <t>Tds. NP Hardware</t>
  </si>
  <si>
    <t>Tds. Nutech Trade</t>
  </si>
  <si>
    <t>Tds on Consultancy</t>
  </si>
  <si>
    <t>Tds. Pachpokhari Enterprises Pvt.Ltd.</t>
  </si>
  <si>
    <t>Tds. Pal Engineering Trade Center</t>
  </si>
  <si>
    <t>TDS Payable on Adcores</t>
  </si>
  <si>
    <t>TDS Payable on Advertisement Abhiyan</t>
  </si>
  <si>
    <t>TDS Payable on Advertisement Pink Rose</t>
  </si>
  <si>
    <t>TDS Payable on Advertisement Touch Media</t>
  </si>
  <si>
    <t>TDS Payable on Agm Sound System</t>
  </si>
  <si>
    <t>TDS Payable on Consultancy Fee</t>
  </si>
  <si>
    <t>TDS Payable on Hyden Consultant</t>
  </si>
  <si>
    <t>TDS Payable on Meeting Fee and Allowances</t>
  </si>
  <si>
    <t>TDS Payable on Oral Advertising</t>
  </si>
  <si>
    <t>Tds Payable on Repaiement Vehicle Jumbo Eco Vehicle</t>
  </si>
  <si>
    <t>TDS Payable on Repairment Tl Transweld Nepal</t>
  </si>
  <si>
    <t>TDS Payable on Seasonal Labour</t>
  </si>
  <si>
    <t>Tds. Pentagram Consulting &amp; Construction Company P.</t>
  </si>
  <si>
    <t>Tds Pink Rose Advertising Service</t>
  </si>
  <si>
    <t>Tds Power Flow Solutions Pvt. Ltd</t>
  </si>
  <si>
    <t>TDS Professional Computer</t>
  </si>
  <si>
    <t>Tds. Radiant Vehicle Service Pvt.Ltd.</t>
  </si>
  <si>
    <t>Tds. Raju Traders</t>
  </si>
  <si>
    <t>Tds.SHA &amp; Associates</t>
  </si>
  <si>
    <t>Tds. Shakti Machinery Syppliers Pvt.Ltd.</t>
  </si>
  <si>
    <t>TDS Shikhar Car Decoration Pvt Ltd</t>
  </si>
  <si>
    <t>Tds. Shree Devi Trade and Suppliers</t>
  </si>
  <si>
    <t>Tds Stupa Furnishing Pvt Ltd</t>
  </si>
  <si>
    <t>Tds. Surveying Concern.</t>
  </si>
  <si>
    <t>Tds. Swastik Auto Servicing Station</t>
  </si>
  <si>
    <t>Tds.Synex Power Pvt.Ltd.</t>
  </si>
  <si>
    <t>Tds.TADA</t>
  </si>
  <si>
    <t>TDS. Tally Nepal</t>
  </si>
  <si>
    <t>TDS Time Media Service P Ltd</t>
  </si>
  <si>
    <t>Tds. Traceable Mesurement Pvt.Ltd.</t>
  </si>
  <si>
    <t>Tds.Transporation &amp; Commnication All.</t>
  </si>
  <si>
    <t>Tds. Units Engineering Consultancy Pvt.Ltd.</t>
  </si>
  <si>
    <t>Tds. World Link Communication.</t>
  </si>
  <si>
    <t>TDS Payable on 2079/080</t>
  </si>
  <si>
    <t>Tds. Clean Power Pvt.Ltd</t>
  </si>
  <si>
    <t>TDS Payable on Electrical Equipment Powertech</t>
  </si>
  <si>
    <t>Tds Adcores Privite Limited</t>
  </si>
  <si>
    <t>Tds. Civic Engineering Conultancy Pvt.Ltd.</t>
  </si>
  <si>
    <t>Tds Ghorasainin &amp; Semly Nirman Sewa Pvt Ltd</t>
  </si>
  <si>
    <t>Tds Indreswori General Suppliers</t>
  </si>
  <si>
    <t>Tds Jambo Eco Vehicle Pvt Ltd</t>
  </si>
  <si>
    <t>Tds Kapil Nirman Sewa</t>
  </si>
  <si>
    <t>Tds Pacific M.S. Constraction and Suppliers</t>
  </si>
  <si>
    <t>Tds Powertech Interprises</t>
  </si>
  <si>
    <t>Tds Receiveable NEA</t>
  </si>
  <si>
    <t>Tds SEA Electricity (P.) Ltd</t>
  </si>
  <si>
    <t>Sundry Creditors(Individuals)</t>
  </si>
  <si>
    <t>Anup Pokharel</t>
  </si>
  <si>
    <t>Bipin Maharjan</t>
  </si>
  <si>
    <t>Indramani Ghimire</t>
  </si>
  <si>
    <t>Maita Bahadur Darji</t>
  </si>
  <si>
    <t>Raj Kumar Shrestha</t>
  </si>
  <si>
    <t>Ram Kumar Shrestha</t>
  </si>
  <si>
    <t>Ram Saran Shrestha</t>
  </si>
  <si>
    <t>Sundry Creditors -LIHP</t>
  </si>
  <si>
    <t>ADMC Engineering Pvt Ltd</t>
  </si>
  <si>
    <t>EMECH Consult Pvt.Ltd.</t>
  </si>
  <si>
    <t>Geoinfo Engineering Consulting Service Pvt Ltd</t>
  </si>
  <si>
    <t>Sandip Bista</t>
  </si>
  <si>
    <t>Surveying Concern</t>
  </si>
  <si>
    <t>Synex Power Pvt.Ltd.</t>
  </si>
  <si>
    <t>Units Engineering Consultancy Pvt.Ltd.</t>
  </si>
  <si>
    <t>Adcores Private Limited</t>
  </si>
  <si>
    <t>Adhikari Electric &amp; Mechanic Workshop</t>
  </si>
  <si>
    <t>Apex Information Technology Pvt Ltd</t>
  </si>
  <si>
    <t>Araniko Tyre Center</t>
  </si>
  <si>
    <t>Chitwan Ko Bhetghat Reataurant Pvt Ltd</t>
  </si>
  <si>
    <t>Clean Power Pvt.Ltd.</t>
  </si>
  <si>
    <t>DD Security Service Pvt.Ltd</t>
  </si>
  <si>
    <t>Eastern Electrical Enterprises</t>
  </si>
  <si>
    <t>Energy Information Center Pvt Ltd</t>
  </si>
  <si>
    <t>For New Business Age (P) Ltd.</t>
  </si>
  <si>
    <t>Global IME Capital Limited</t>
  </si>
  <si>
    <t>Golma Devi Engineerings and Construction Pvt Ltd</t>
  </si>
  <si>
    <t>Group 4 Security Service (P) Ltd</t>
  </si>
  <si>
    <t>Haripriya General Suppliers Pvt Ltd</t>
  </si>
  <si>
    <t>Himalayan Tiger Pro Wrestling Association</t>
  </si>
  <si>
    <t>Hydro Design Management</t>
  </si>
  <si>
    <t>Indreswori General Suppliers</t>
  </si>
  <si>
    <t>Inland Revenue Office, Maharajgunj</t>
  </si>
  <si>
    <t>IPPAN</t>
  </si>
  <si>
    <t>Jambo Eco Vehicle Pvt Ltd</t>
  </si>
  <si>
    <t>Janda Devi Nepal Energy Private Limited</t>
  </si>
  <si>
    <t>Kalika Printing &amp; Suppliers Pvt Ltd</t>
  </si>
  <si>
    <t>Kapil Nirman Sewa</t>
  </si>
  <si>
    <t>Kaushika Travel and Tours Pvt Ltd</t>
  </si>
  <si>
    <t>Keshab Prasad Poudel</t>
  </si>
  <si>
    <t>Machinery &amp; Electric Pvt.Ltd.</t>
  </si>
  <si>
    <t>MAW Vridhi Commercial Vehicles Pvt.Ltd.</t>
  </si>
  <si>
    <t>Mega Hydro &amp; Engineering Pvt Ltd</t>
  </si>
  <si>
    <t>New Gaura Electrical Enterprises</t>
  </si>
  <si>
    <t>New Lucky Enterprises</t>
  </si>
  <si>
    <t>Oral Advertising Pvt Ltd</t>
  </si>
  <si>
    <t>Pacific M.S. Constraction and Supplires</t>
  </si>
  <si>
    <t>Pink Rose Advertising Service</t>
  </si>
  <si>
    <t>Power Flow Solutions Pvt.Ltd.</t>
  </si>
  <si>
    <t>Power Tech Interprices</t>
  </si>
  <si>
    <t>Ramesh Kharel</t>
  </si>
  <si>
    <t>RGB &amp; Associates</t>
  </si>
  <si>
    <t>Rotary Club Of Kantipur</t>
  </si>
  <si>
    <t>Runhydro Engineering Pvt Ltd</t>
  </si>
  <si>
    <t>Sadikshya Books &amp; Stationary</t>
  </si>
  <si>
    <t>Santoshi Oil Store</t>
  </si>
  <si>
    <t>SEA Electricity Pvt Ltd</t>
  </si>
  <si>
    <t>SHA &amp; Associates</t>
  </si>
  <si>
    <t>Shreedevi Trade and Suppliers</t>
  </si>
  <si>
    <t>Stupa Furnishing Pvt. Ltd</t>
  </si>
  <si>
    <t>Talamarang Cable Television Network Pvt Ltd</t>
  </si>
  <si>
    <t>Traceablle Mesurement Pvt.Ltd.</t>
  </si>
  <si>
    <t>Unique &amp; Unish Contruction Pvt.Ltd.</t>
  </si>
  <si>
    <t>World Link Communications Ltd</t>
  </si>
  <si>
    <t>Other Payable (Director's)</t>
  </si>
  <si>
    <t>Bisheshwer Subedi</t>
  </si>
  <si>
    <t>Kanchan Prakash Pandey</t>
  </si>
  <si>
    <t>Kumar Pandey</t>
  </si>
  <si>
    <t>Nawa Raj Nepal</t>
  </si>
  <si>
    <t>Somnath Sapkota</t>
  </si>
  <si>
    <t>Sushila Kumari Sharma</t>
  </si>
  <si>
    <t>Other Payable (Legal)</t>
  </si>
  <si>
    <t>Bhimsen Banjara</t>
  </si>
  <si>
    <t>Sanjeev Kumar Lama</t>
  </si>
  <si>
    <t>Other Payable (Site)</t>
  </si>
  <si>
    <t>Dil Bahadur Karki</t>
  </si>
  <si>
    <t>Overtime Payable</t>
  </si>
  <si>
    <t>TADA Payable</t>
  </si>
  <si>
    <t>Other Payable (Staffs)</t>
  </si>
  <si>
    <t>Damodar Nepal</t>
  </si>
  <si>
    <t>Durga Bahadur Adhikari(Gratuity)</t>
  </si>
  <si>
    <t>Manish Sidgel</t>
  </si>
  <si>
    <t>Manolack Shrestha</t>
  </si>
  <si>
    <t>Salary Payable</t>
  </si>
  <si>
    <t>Leave Salary Payable</t>
  </si>
  <si>
    <t>Medical Allowance Payable</t>
  </si>
  <si>
    <t>P.F. Payable</t>
  </si>
  <si>
    <t>Royalty Payable</t>
  </si>
  <si>
    <t>Devkota Nirman Sewa(Bank Gaurantee Deposit)</t>
  </si>
  <si>
    <t>Ganesh Dulal</t>
  </si>
  <si>
    <t>Ram Chandra Mijar</t>
  </si>
  <si>
    <t>Retention(Devkota Nirman Sewa)</t>
  </si>
  <si>
    <t>Retention on Salary(LIHP)</t>
  </si>
  <si>
    <t>Lower Indrawati(WIP)</t>
  </si>
  <si>
    <t>Civil Wroks</t>
  </si>
  <si>
    <t>Underground Rehabilitation Works</t>
  </si>
  <si>
    <t>Civil Works(Rehabilitation of Tunnel)</t>
  </si>
  <si>
    <t>IPC-1-DNS</t>
  </si>
  <si>
    <t>IPC-2-DNS</t>
  </si>
  <si>
    <t>IPC-3-DNS</t>
  </si>
  <si>
    <t>IPC-4-DNS</t>
  </si>
  <si>
    <t>IPC-5-DNS</t>
  </si>
  <si>
    <t>IPC-6 DNS</t>
  </si>
  <si>
    <t>Repair &amp; Maintenance Civil(LIHP)</t>
  </si>
  <si>
    <t>Underground Structure-New</t>
  </si>
  <si>
    <t>IPC-1-New</t>
  </si>
  <si>
    <t>IPC-2-New</t>
  </si>
  <si>
    <t>Military Scorting &amp; Buker &amp; Exposive Management</t>
  </si>
  <si>
    <t>Detail Engineering, Project Mgmt &amp; Supervision</t>
  </si>
  <si>
    <t>Audit and Consultancy Fee (SHPC)</t>
  </si>
  <si>
    <t>Cloth Allowances(LIHPC)</t>
  </si>
  <si>
    <t>Consultancy Service Fee(LEIHP)</t>
  </si>
  <si>
    <t>Dashain Allowances(LIHPC)</t>
  </si>
  <si>
    <t>Detail Design &amp; Drawing &amp; Engineeing</t>
  </si>
  <si>
    <t>Due Deligence-Lower Indrawati</t>
  </si>
  <si>
    <t>Electirc Equipment</t>
  </si>
  <si>
    <t>ERT- Survey</t>
  </si>
  <si>
    <t>Financial Consultancy Service Fee.</t>
  </si>
  <si>
    <t>Freez(Site)</t>
  </si>
  <si>
    <t>Land Lease(LIHPC)</t>
  </si>
  <si>
    <t>Office Settlement LIHEP</t>
  </si>
  <si>
    <t>Salary &amp; Allowance(LIHP)</t>
  </si>
  <si>
    <t>Technical Consultancy Fee</t>
  </si>
  <si>
    <t>Vehicle Fare(LIHPC)</t>
  </si>
  <si>
    <t>Wages Lower Indrawati</t>
  </si>
  <si>
    <t>Electro Mechanical Works</t>
  </si>
  <si>
    <t>LC Commission</t>
  </si>
  <si>
    <t>Environment Studies and Mitigation Cost</t>
  </si>
  <si>
    <t>Compensation Expneses (SHPC)</t>
  </si>
  <si>
    <t>IEE Study Service Fee</t>
  </si>
  <si>
    <t>Financial, Legal &amp; Administrative</t>
  </si>
  <si>
    <t>Borrower Rating</t>
  </si>
  <si>
    <t>Electricity Expenses(LIHP-Project Mgmt)</t>
  </si>
  <si>
    <t>Fuel (V)(LIHPC)</t>
  </si>
  <si>
    <t>House Rent(LIHP)</t>
  </si>
  <si>
    <t>Khana and Nasta (LIHPC)</t>
  </si>
  <si>
    <t>Legal Fee (LIHEP)</t>
  </si>
  <si>
    <t>Lunch Expenses(LIHP)</t>
  </si>
  <si>
    <t>Meeting Expenses(LIHPC)</t>
  </si>
  <si>
    <t>Mortagage Fee</t>
  </si>
  <si>
    <t>Office Lunch Expenses Site(LIHPC)</t>
  </si>
  <si>
    <t>Site Office Expenses (LIHEP)</t>
  </si>
  <si>
    <t>Site Visit Expenses(LIHEP)</t>
  </si>
  <si>
    <t>Transportation Expenses LIHEP</t>
  </si>
  <si>
    <t>Interest During Cosntruction</t>
  </si>
  <si>
    <t>Interest On Brigde Gap Loan(LIHEP)</t>
  </si>
  <si>
    <t>Interest on Term Loan(LIEHP)</t>
  </si>
  <si>
    <t>Loan Management Fee.</t>
  </si>
  <si>
    <t>Service Charge (Mgmt Fee)</t>
  </si>
  <si>
    <t>Time Extention(TE)-Bride Gap Loan</t>
  </si>
  <si>
    <t>Land Procurement &amp; Leasing</t>
  </si>
  <si>
    <t>Malpot Fee(LIHPC)</t>
  </si>
  <si>
    <t>Pre-Operating</t>
  </si>
  <si>
    <t>Acquisition Fee (SHPC)</t>
  </si>
  <si>
    <t>Advertising Exp(LIHEP)</t>
  </si>
  <si>
    <t>Allowances(LEIHP)</t>
  </si>
  <si>
    <t>Consultancy Fee</t>
  </si>
  <si>
    <t>Consultancy (LIHEP)</t>
  </si>
  <si>
    <t>DDA Audit(LEIHP)</t>
  </si>
  <si>
    <t>Desk Study Report(LIHP)</t>
  </si>
  <si>
    <t>Detail Project Report</t>
  </si>
  <si>
    <t>Electricitey Expenses(Lower Indrawati)</t>
  </si>
  <si>
    <t>Feasibility Study Lower Indrawati</t>
  </si>
  <si>
    <t>Furniture &amp; Fixture(LIHPC)</t>
  </si>
  <si>
    <t>Generation Licence Deposit</t>
  </si>
  <si>
    <t>Geophysical Investigation (SHPC)</t>
  </si>
  <si>
    <t>Land Procurement</t>
  </si>
  <si>
    <t>Land Rent (LIHEP)</t>
  </si>
  <si>
    <t>Licence Fee(Transmission Line)</t>
  </si>
  <si>
    <t>PPA Approval Fee(ERC)</t>
  </si>
  <si>
    <t>PPA Fee(Lower Indrawati)</t>
  </si>
  <si>
    <t>Preparation of Tender Document</t>
  </si>
  <si>
    <t>Project Sutudy Fee(SHPC)</t>
  </si>
  <si>
    <t>Public Hearing Program Expns</t>
  </si>
  <si>
    <t>Repairment Tunnel (LIHP)</t>
  </si>
  <si>
    <t>Right Share (LIHEP)</t>
  </si>
  <si>
    <t>Sony TV(55 ")</t>
  </si>
  <si>
    <t>Surveying Instrument</t>
  </si>
  <si>
    <t>Survey Licence Fee(Transmission Line)</t>
  </si>
  <si>
    <t>Survey Licence(SHPC)</t>
  </si>
  <si>
    <t>Topographical Survey</t>
  </si>
  <si>
    <t>Valuation Fee (LIHPC)</t>
  </si>
  <si>
    <t>Custom &amp; Other Expenses</t>
  </si>
  <si>
    <t>Loan Management Fee(Indrawati III)</t>
  </si>
  <si>
    <t>Project WIP From SHPC (Acq)</t>
  </si>
  <si>
    <t>Deposit Provision</t>
  </si>
  <si>
    <t>Deposits</t>
  </si>
  <si>
    <t>Provision for Deposits</t>
  </si>
  <si>
    <t>EXIM Cod Deposit</t>
  </si>
  <si>
    <t>Land Lease Advance</t>
  </si>
  <si>
    <t>Resham Bahadur Karki</t>
  </si>
  <si>
    <t>Suntali Majhi(Land Advance)-Purchase</t>
  </si>
  <si>
    <t>Office Work Advance</t>
  </si>
  <si>
    <t>Madhu Raj Khaniya</t>
  </si>
  <si>
    <t>WIP (Project Likhu)</t>
  </si>
  <si>
    <t>Gauze Reading Expenses</t>
  </si>
  <si>
    <t>Grid Impact Study Fee</t>
  </si>
  <si>
    <t>Hydrological Mesurement(Likhu)</t>
  </si>
  <si>
    <t>Topographical Servey (Likhu)</t>
  </si>
  <si>
    <t>Ujyalo Energy Solutions Er Advance)</t>
  </si>
  <si>
    <t>Vehicle Fare(Likhu)</t>
  </si>
  <si>
    <t>Petty Cash Ho</t>
  </si>
  <si>
    <t>Petty Cash So</t>
  </si>
  <si>
    <t>Best Finance Company Ltd(00300100085169000001)</t>
  </si>
  <si>
    <t>Central Finance Limited(00100400045768000001)</t>
  </si>
  <si>
    <t>Himalayan Bank Ltd</t>
  </si>
  <si>
    <t>Jyoti Bikash Bank (000001) Current A/c</t>
  </si>
  <si>
    <t>Jyoti Bikash Bank (000006) Revenue A\c</t>
  </si>
  <si>
    <t>Laxmi Sunrise Bank(1691389766011026)</t>
  </si>
  <si>
    <t>Machhapuchchhre Bank 0390104419700011</t>
  </si>
  <si>
    <t>Nepal Bank Ltd(00200107668870000001)</t>
  </si>
  <si>
    <t>Nepal Bank Ltd Loan Account 0002</t>
  </si>
  <si>
    <t>Nepal Finance Limited(00100100018353000001)</t>
  </si>
  <si>
    <t>Cash Margin (Machhapuchchhre)</t>
  </si>
  <si>
    <t>JBBL BG/LC Margin-005(2025/10/31)</t>
  </si>
  <si>
    <t>Nabil Bank LC Cash Margin</t>
  </si>
  <si>
    <t>Off Work Advance</t>
  </si>
  <si>
    <t>Bidur Bahadur Karki (OWA)</t>
  </si>
  <si>
    <t>Birendra Shrestha (OWA)</t>
  </si>
  <si>
    <t>CP Ghimire (OWA)</t>
  </si>
  <si>
    <t>Ganesh Bikram Silwal(OWA)</t>
  </si>
  <si>
    <t>KC Thakur (OWA)</t>
  </si>
  <si>
    <t>KP Bhandari (OWA)</t>
  </si>
  <si>
    <t>Krishna Ghimire (OWA)</t>
  </si>
  <si>
    <t>Laxman Karki (OWA)</t>
  </si>
  <si>
    <t>Other Income</t>
  </si>
  <si>
    <t>Prachar Man Singh Pradhan (OWA)</t>
  </si>
  <si>
    <t>Provision for Office Works Advance</t>
  </si>
  <si>
    <t>Raj Kumar Thakuri (OWA)</t>
  </si>
  <si>
    <t>RK Ghimire (OWA)</t>
  </si>
  <si>
    <t>Santosh Kumar Khanal (OWA)</t>
  </si>
  <si>
    <t>Sundar Raj Pudasaini (OWA)</t>
  </si>
  <si>
    <t>Suraj Dhital (OWA)</t>
  </si>
  <si>
    <t>Tej Narayam Chaidhari (OWA)</t>
  </si>
  <si>
    <t>Other Advances</t>
  </si>
  <si>
    <t>Advance for Equipment</t>
  </si>
  <si>
    <t>BR Gorkhali-Chief Supervision</t>
  </si>
  <si>
    <t>Globle IME General Insurance1</t>
  </si>
  <si>
    <t>Hydro Consult Pvt Ltd</t>
  </si>
  <si>
    <t>Kathmandu Recreation Centre</t>
  </si>
  <si>
    <t>Other Receivables</t>
  </si>
  <si>
    <t>Ping Xiang Mining</t>
  </si>
  <si>
    <t>Prayas Nepal</t>
  </si>
  <si>
    <t>Provision for Advances</t>
  </si>
  <si>
    <t>Unidentified Recoverable</t>
  </si>
  <si>
    <t>Upper Madme Hydro Power</t>
  </si>
  <si>
    <t>Salary Adv (Provision)</t>
  </si>
  <si>
    <t>Bidur Bahadur Karki (SA)</t>
  </si>
  <si>
    <t>Jen Shretha (SA)</t>
  </si>
  <si>
    <t>KP Bhandari (SA)</t>
  </si>
  <si>
    <t>Laxman Karki (SA)</t>
  </si>
  <si>
    <t>Mahesh Sharma Dhakal(SA)</t>
  </si>
  <si>
    <t>Provision for Salary Advance</t>
  </si>
  <si>
    <t>Ramji Shah (SA)</t>
  </si>
  <si>
    <t>Reena Shakya (SA)</t>
  </si>
  <si>
    <t>RK Ghimire (SA)</t>
  </si>
  <si>
    <t>Suresh Devkota (SA)</t>
  </si>
  <si>
    <t>Meeting Advance</t>
  </si>
  <si>
    <t>Sanjeev Kumar Lama (MA)</t>
  </si>
  <si>
    <t>Other Advance(Assets)</t>
  </si>
  <si>
    <t>Basanta Kumar Lal Karna (OWA)</t>
  </si>
  <si>
    <t>Bhuwan Khanal(OWA)</t>
  </si>
  <si>
    <t>Binod Karki (OWA)</t>
  </si>
  <si>
    <t>Gajendra Pudasaini (OWA)</t>
  </si>
  <si>
    <t>Ghar Jagga Nepal  Pvt Ltd</t>
  </si>
  <si>
    <t>Hari Saran Shrestha</t>
  </si>
  <si>
    <t>Ishani Rijal(OWA)</t>
  </si>
  <si>
    <t>Jalbai Devi Madhyamik Vidhyalaya</t>
  </si>
  <si>
    <t>Jibnath Pokhrel</t>
  </si>
  <si>
    <t>Kumar Pandey (OWA)</t>
  </si>
  <si>
    <t>Nar Bahadur Karki (OWA)</t>
  </si>
  <si>
    <t>Omkar Barailee(OWA)</t>
  </si>
  <si>
    <t>Prakash Karki(OWA)</t>
  </si>
  <si>
    <t>Rosan Kumar Mandal</t>
  </si>
  <si>
    <t>Sanjeev Kumar Lama (OWA)</t>
  </si>
  <si>
    <t>Santosh Pariyar (OWA)</t>
  </si>
  <si>
    <t>Subas Danuwar (OWA)</t>
  </si>
  <si>
    <t>Sukalyan Parajuli</t>
  </si>
  <si>
    <t>Salary Advance</t>
  </si>
  <si>
    <t>Anjani Rijal (SA)</t>
  </si>
  <si>
    <t>Bhuwan Khanal (SA)</t>
  </si>
  <si>
    <t>Binod Karki(SA)</t>
  </si>
  <si>
    <t>Durga Prasad Acharya</t>
  </si>
  <si>
    <t>Hem Kumari Pun (SA)</t>
  </si>
  <si>
    <t>Keshar Bahadur Kunwar SA</t>
  </si>
  <si>
    <t>Man Bahadur Tamang(SA)</t>
  </si>
  <si>
    <t>Narayan Prasad Dulal(SA)</t>
  </si>
  <si>
    <t>Omkar Baraili(SA)</t>
  </si>
  <si>
    <t>Prakash Karki(SA)</t>
  </si>
  <si>
    <t>Ramesh Kahrel (SA)</t>
  </si>
  <si>
    <t>Santosh Pariyar</t>
  </si>
  <si>
    <t>Salary Advance(LIHP)</t>
  </si>
  <si>
    <t>Basanta Rayamajhi</t>
  </si>
  <si>
    <t>Houserent (Advance )</t>
  </si>
  <si>
    <t>Prepaid Insurance(Project)</t>
  </si>
  <si>
    <t>Prepaid Insurance(Staff Health)</t>
  </si>
  <si>
    <t>Prepaid Insurance(Vehicle)</t>
  </si>
  <si>
    <t>Ujyalo Energy Solution Pvt.Ltd.</t>
  </si>
  <si>
    <t>Jay  Sangkar Chaudary</t>
  </si>
  <si>
    <t>Repair and Maintenance-Civil</t>
  </si>
  <si>
    <t>Repair and Maintenance (EM)</t>
  </si>
  <si>
    <t>Repair and Maintenance (TL)</t>
  </si>
  <si>
    <t>Royalty on Instaled Capacity</t>
  </si>
  <si>
    <t>Royalty on Sales</t>
  </si>
  <si>
    <t>Cloth Allowances SO</t>
  </si>
  <si>
    <t>Printing &amp; Expenses Site</t>
  </si>
  <si>
    <t>Bank Related Charge</t>
  </si>
  <si>
    <t>Bank Charge</t>
  </si>
  <si>
    <t>Repair &amp; Maintenance Expenses</t>
  </si>
  <si>
    <t>Repair and Maintenance (V)</t>
  </si>
  <si>
    <t>Advertisement &amp; Publicity</t>
  </si>
  <si>
    <t>Cloth Allowances HO</t>
  </si>
  <si>
    <t>CSR Expenses</t>
  </si>
  <si>
    <t>Dashain Allowance Ho</t>
  </si>
  <si>
    <t>Electricity (Site)</t>
  </si>
  <si>
    <t>Fuel (V)</t>
  </si>
  <si>
    <t>Houserent</t>
  </si>
  <si>
    <t>Insurance Expenses(Vehicle)</t>
  </si>
  <si>
    <t>Labour Charge</t>
  </si>
  <si>
    <t>Malpot Expenses</t>
  </si>
  <si>
    <t>Meeting Fee and Allowances</t>
  </si>
  <si>
    <t>Office Expenses</t>
  </si>
  <si>
    <t>Office Tea and Lunch Expenses</t>
  </si>
  <si>
    <t>Printing &amp; Stationery</t>
  </si>
  <si>
    <t>Providend Fund HO</t>
  </si>
  <si>
    <t>Renewal Charge of OD A/c</t>
  </si>
  <si>
    <t>Renewal News Paper &amp; Magazine</t>
  </si>
  <si>
    <t>Salary and Allowances Ho</t>
  </si>
  <si>
    <t>Sanitation Expenses</t>
  </si>
  <si>
    <t>Security Service Fee</t>
  </si>
  <si>
    <t>Telephone and Postage</t>
  </si>
  <si>
    <t>Transportation and Communications Allowances</t>
  </si>
  <si>
    <t>Vehicle Fare</t>
  </si>
  <si>
    <t>Interest of OD A/c</t>
  </si>
  <si>
    <t>Interest on Term Loan(009)</t>
  </si>
  <si>
    <t>Interest on Vehicle Loan</t>
  </si>
  <si>
    <t>General Assets (Net)</t>
  </si>
  <si>
    <t xml:space="preserve">Less: Accumulated Depreciation </t>
  </si>
  <si>
    <t>Project Assets (Net)</t>
  </si>
  <si>
    <t xml:space="preserve">Investment Property </t>
  </si>
  <si>
    <t xml:space="preserve">Financial Assets </t>
  </si>
  <si>
    <t xml:space="preserve">Other Current Assets </t>
  </si>
  <si>
    <t>Nature of Fixed Assets</t>
  </si>
  <si>
    <t>Financial Captions</t>
  </si>
  <si>
    <t>Depreciation Method</t>
  </si>
  <si>
    <t>Rate as per GAAP</t>
  </si>
  <si>
    <t>Purchase Details</t>
  </si>
  <si>
    <t>GAAP</t>
  </si>
  <si>
    <t>Revised Depreciation Rate</t>
  </si>
  <si>
    <t xml:space="preserve">Revised Method </t>
  </si>
  <si>
    <t>Days Used</t>
  </si>
  <si>
    <t>NFRS</t>
  </si>
  <si>
    <t xml:space="preserve">Effect of NFRS adoption (Transitional Date) on General Assets </t>
  </si>
  <si>
    <t xml:space="preserve">Effect of NFRS adoption (Transitional Date) on Project Assets </t>
  </si>
  <si>
    <t xml:space="preserve">Effect of NFRS adoption (Last Period) On General Assets </t>
  </si>
  <si>
    <t xml:space="preserve">Effect of NFRS adoption (Last Period) On Project Assets </t>
  </si>
  <si>
    <t>78-79</t>
  </si>
  <si>
    <t>79-80</t>
  </si>
  <si>
    <t>LIFE</t>
  </si>
  <si>
    <t>RATE</t>
  </si>
  <si>
    <t>Cut off date</t>
  </si>
  <si>
    <t>Day in use</t>
  </si>
  <si>
    <t>80-81</t>
  </si>
  <si>
    <t>Purchase Date (BS)</t>
  </si>
  <si>
    <t>Purchase Date (AD)</t>
  </si>
  <si>
    <t>Purchase cost</t>
  </si>
  <si>
    <t xml:space="preserve">Depreciation
General Assets </t>
  </si>
  <si>
    <t xml:space="preserve">Depreciation
Project Assets </t>
  </si>
  <si>
    <t xml:space="preserve">WDV General Assets </t>
  </si>
  <si>
    <t xml:space="preserve">WDV Project Assets </t>
  </si>
  <si>
    <t>Remarks</t>
  </si>
  <si>
    <t>Method</t>
  </si>
  <si>
    <t xml:space="preserve">Life </t>
  </si>
  <si>
    <t xml:space="preserve">Rate </t>
  </si>
  <si>
    <t xml:space="preserve">Remarks </t>
  </si>
  <si>
    <t>Opening - 1st Shrawan, 2078</t>
  </si>
  <si>
    <t>2078.04.01</t>
  </si>
  <si>
    <t>Upto Poush</t>
  </si>
  <si>
    <t>10yrs</t>
  </si>
  <si>
    <t>5yrs</t>
  </si>
  <si>
    <t>15yrs</t>
  </si>
  <si>
    <t xml:space="preserve">Sold already adjusted </t>
  </si>
  <si>
    <t>Already fully depreciated, however depreciation on such asset had been charged</t>
  </si>
  <si>
    <t>Additions:</t>
  </si>
  <si>
    <t>Canon Printer</t>
  </si>
  <si>
    <t>2078.11.16</t>
  </si>
  <si>
    <t>Magh to Chaitra</t>
  </si>
  <si>
    <t>Grouting &amp; Concreting of Tunnel</t>
  </si>
  <si>
    <t>2078.05.09</t>
  </si>
  <si>
    <t>Instead of charging 2.21%, 4% has been charged</t>
  </si>
  <si>
    <t>Repair &amp; Maintenance of Indrawati III hydro power</t>
  </si>
  <si>
    <t>2078.08.19</t>
  </si>
  <si>
    <t>Repair &amp; Maintenance of Intake &amp; ph of Indrawati III hydro power</t>
  </si>
  <si>
    <t>2079.02.13</t>
  </si>
  <si>
    <t>Baisakh to Asadh</t>
  </si>
  <si>
    <t>2079.02.20</t>
  </si>
  <si>
    <t xml:space="preserve">Repair &amp; Maintenance of Intake </t>
  </si>
  <si>
    <t>2079.03.18</t>
  </si>
  <si>
    <t xml:space="preserve">Computer </t>
  </si>
  <si>
    <t>Maxcell Computer</t>
  </si>
  <si>
    <t>2078.06.13</t>
  </si>
  <si>
    <t>Computer Accessories &amp; Refil</t>
  </si>
  <si>
    <t>2078.07.28</t>
  </si>
  <si>
    <t>Refil &amp; SSD card purchase</t>
  </si>
  <si>
    <t>2078.11.22</t>
  </si>
  <si>
    <t>Computer</t>
  </si>
  <si>
    <t>2078.11.26</t>
  </si>
  <si>
    <t>Dell PC, Hard Disk</t>
  </si>
  <si>
    <t>DC Battery</t>
  </si>
  <si>
    <t>2078.07.05</t>
  </si>
  <si>
    <t>Temperature Detector Meter</t>
  </si>
  <si>
    <t>2079.02.16</t>
  </si>
  <si>
    <t>2078.09.30</t>
  </si>
  <si>
    <t>Repair &amp; Maintenenace of transmission line of site</t>
  </si>
  <si>
    <t>2078.05.20</t>
  </si>
  <si>
    <t>Repairment good of transmission line</t>
  </si>
  <si>
    <t>2078.05.27</t>
  </si>
  <si>
    <t>2079.03.02</t>
  </si>
  <si>
    <t>Fire Extinguisher</t>
  </si>
  <si>
    <t>2078.08.17</t>
  </si>
  <si>
    <t>2078.09.01</t>
  </si>
  <si>
    <t>Office Table &amp; Chair</t>
  </si>
  <si>
    <t>2078.12.01</t>
  </si>
  <si>
    <t>Office Daraj</t>
  </si>
  <si>
    <t>2079.02.22</t>
  </si>
  <si>
    <t>2079.03.22</t>
  </si>
  <si>
    <t>2079.03.31</t>
  </si>
  <si>
    <t>Limit Switch</t>
  </si>
  <si>
    <t>2078.08.14</t>
  </si>
  <si>
    <t>Mechanical Jack</t>
  </si>
  <si>
    <t>Main Meter</t>
  </si>
  <si>
    <t>2078.07.16</t>
  </si>
  <si>
    <t>Monolock Pumpset</t>
  </si>
  <si>
    <t>2079.02.04</t>
  </si>
  <si>
    <t>Battery</t>
  </si>
  <si>
    <t>2079.10.15</t>
  </si>
  <si>
    <t>Computer Accessories</t>
  </si>
  <si>
    <t>2079.10.13</t>
  </si>
  <si>
    <t>2079.10.29</t>
  </si>
  <si>
    <t>Transformer</t>
  </si>
  <si>
    <t>2079.07.23</t>
  </si>
  <si>
    <t>Desander Slit Flushing System</t>
  </si>
  <si>
    <t>2080.03.31</t>
  </si>
  <si>
    <t>2079.04.03</t>
  </si>
  <si>
    <t>Attendance Machine</t>
  </si>
  <si>
    <t>2079.05.02</t>
  </si>
  <si>
    <t>2079.05.07</t>
  </si>
  <si>
    <t>2080.03.20</t>
  </si>
  <si>
    <t xml:space="preserve">Electrical Spare Parts </t>
  </si>
  <si>
    <t>2079.07.03</t>
  </si>
  <si>
    <t>2079.04.02</t>
  </si>
  <si>
    <t>Depreciation Charge Omitted</t>
  </si>
  <si>
    <t>Freez</t>
  </si>
  <si>
    <t>2080.01.15</t>
  </si>
  <si>
    <t>Computer Table</t>
  </si>
  <si>
    <t>Office Chair</t>
  </si>
  <si>
    <t>Office Daraj &amp; Chairs</t>
  </si>
  <si>
    <t>2079.08.09</t>
  </si>
  <si>
    <t xml:space="preserve">Office Daraj  </t>
  </si>
  <si>
    <t>2080.01.03</t>
  </si>
  <si>
    <t>Furnitures &amp; Fixtures</t>
  </si>
  <si>
    <t>2080.01.21</t>
  </si>
  <si>
    <t>2080.02.32</t>
  </si>
  <si>
    <t>2080.03.17</t>
  </si>
  <si>
    <t>Repairment works</t>
  </si>
  <si>
    <t>2080.03.24</t>
  </si>
  <si>
    <t>Office Building Expenses</t>
  </si>
  <si>
    <t>2079.04.23</t>
  </si>
  <si>
    <t>Doormat &amp; Martical Channel</t>
  </si>
  <si>
    <t>2079.04.24</t>
  </si>
  <si>
    <t>Office Setup</t>
  </si>
  <si>
    <t>2079.04.26</t>
  </si>
  <si>
    <t>Office Building Decoration Expenses</t>
  </si>
  <si>
    <t>2079.05.22</t>
  </si>
  <si>
    <t>Electricity Goods</t>
  </si>
  <si>
    <t>2079.06.04</t>
  </si>
  <si>
    <t>Trash Rack Cleaning Machine</t>
  </si>
  <si>
    <t>2080-81</t>
  </si>
  <si>
    <t>2080.06.16</t>
  </si>
  <si>
    <t>10/3/2023</t>
  </si>
  <si>
    <t>2080.05.12</t>
  </si>
  <si>
    <t>8/29/2023</t>
  </si>
  <si>
    <t>2080.05.27</t>
  </si>
  <si>
    <t>9/13/2023</t>
  </si>
  <si>
    <t>2080.07.17</t>
  </si>
  <si>
    <t>11/3/2023</t>
  </si>
  <si>
    <t>2080.08.05</t>
  </si>
  <si>
    <t>11/21/2023</t>
  </si>
  <si>
    <t>2080.08.10</t>
  </si>
  <si>
    <t>11/26/2023</t>
  </si>
  <si>
    <t>2080.09.18</t>
  </si>
  <si>
    <t>1/3/2024</t>
  </si>
  <si>
    <t>2080.06.30</t>
  </si>
  <si>
    <t>10/17/2023</t>
  </si>
  <si>
    <t>2080.06.17</t>
  </si>
  <si>
    <t>10/4/2023</t>
  </si>
  <si>
    <t>2080.06.22</t>
  </si>
  <si>
    <t>10/9/2023</t>
  </si>
  <si>
    <t>2080.06.23</t>
  </si>
  <si>
    <t>10/10/2023</t>
  </si>
  <si>
    <t>2080.07.22</t>
  </si>
  <si>
    <t>11/8/2023</t>
  </si>
  <si>
    <t>2080.08.11</t>
  </si>
  <si>
    <t>11/27/2023</t>
  </si>
  <si>
    <t>2080.09.25</t>
  </si>
  <si>
    <t>1/10/2024</t>
  </si>
  <si>
    <t>2080.09.01</t>
  </si>
  <si>
    <t>12/17/2023</t>
  </si>
  <si>
    <t xml:space="preserve">For 80-81 Purchase </t>
  </si>
  <si>
    <t>Additions</t>
  </si>
  <si>
    <t xml:space="preserve">for tax purpose </t>
  </si>
  <si>
    <t xml:space="preserve">Land is investment property so not added </t>
  </si>
  <si>
    <t xml:space="preserve">Total </t>
  </si>
  <si>
    <t xml:space="preserve">Disposal value </t>
  </si>
  <si>
    <t xml:space="preserve">Commercial Opertation date  (BS) </t>
  </si>
  <si>
    <t xml:space="preserve">Commercial Opertaion Date (AD) </t>
  </si>
  <si>
    <t xml:space="preserve">Life upto (BS) </t>
  </si>
  <si>
    <t>Life upto (AD)</t>
  </si>
  <si>
    <t>Years Difference</t>
  </si>
  <si>
    <t xml:space="preserve">In Days </t>
  </si>
  <si>
    <t xml:space="preserve">Cut off date </t>
  </si>
  <si>
    <t xml:space="preserve">Remaining Years </t>
  </si>
  <si>
    <t xml:space="preserve">Life of PPA </t>
  </si>
  <si>
    <t>12/29/2000</t>
  </si>
  <si>
    <t>Starting date (BS)</t>
  </si>
  <si>
    <t>Starting date (AD)</t>
  </si>
  <si>
    <t>Expiry date</t>
  </si>
  <si>
    <t>Cut off date for restate figures</t>
  </si>
  <si>
    <t xml:space="preserve">Life of License </t>
  </si>
  <si>
    <t>2/26/1998</t>
  </si>
  <si>
    <t>Depn excessreversal</t>
  </si>
  <si>
    <t xml:space="preserve">Depn to be charged </t>
  </si>
  <si>
    <t>2079.04.01</t>
  </si>
  <si>
    <t>2104.09.29</t>
  </si>
  <si>
    <t>78-79 addition for tax purpose</t>
  </si>
  <si>
    <t>79-80 addition for tax purpose</t>
  </si>
  <si>
    <t>Accumulated depn as per GAAP</t>
  </si>
  <si>
    <t>Depn 2078-79</t>
  </si>
  <si>
    <t>Depn 79-80</t>
  </si>
  <si>
    <t>Depn 80-81</t>
  </si>
  <si>
    <t>Addition 78-79</t>
  </si>
  <si>
    <t>General</t>
  </si>
  <si>
    <t>Project</t>
  </si>
  <si>
    <t xml:space="preserve">ACC depn upto 78.79 as per gaap </t>
  </si>
  <si>
    <t>Acc depreciation at transition</t>
  </si>
  <si>
    <t xml:space="preserve">General </t>
  </si>
  <si>
    <t xml:space="preserve">Project </t>
  </si>
  <si>
    <t xml:space="preserve">Taken from Tax Audit </t>
  </si>
  <si>
    <t xml:space="preserve">upto chaitra </t>
  </si>
  <si>
    <t>upto asadh</t>
  </si>
  <si>
    <t>ACC depn of General assets as at 2079.04.01</t>
  </si>
  <si>
    <t>ACC depn of project assets as at 2079.04.01</t>
  </si>
  <si>
    <t>Plant and Machineries</t>
  </si>
  <si>
    <t>Office Equipment</t>
  </si>
  <si>
    <t xml:space="preserve">ACC depn upto 79.80 as per gaap </t>
  </si>
  <si>
    <t>Acc depn for last period</t>
  </si>
  <si>
    <t xml:space="preserve"> </t>
  </si>
  <si>
    <t>Reclassification under NFRS</t>
  </si>
  <si>
    <t xml:space="preserve">Adjustments under NFRS </t>
  </si>
  <si>
    <t>Assets</t>
  </si>
  <si>
    <t>Non-Current Assets</t>
  </si>
  <si>
    <t>i) General Assets(Gross)</t>
  </si>
  <si>
    <t xml:space="preserve">ii) Project Assets </t>
  </si>
  <si>
    <t xml:space="preserve">iii) Project Assets Under Development </t>
  </si>
  <si>
    <t>ii)Project Assets Under Development (Lower Indrawati)</t>
  </si>
  <si>
    <t>Intangible Assets (Net)</t>
  </si>
  <si>
    <t>Right to Use Assets</t>
  </si>
  <si>
    <t xml:space="preserve">Total Non-Current Assets </t>
  </si>
  <si>
    <t xml:space="preserve">Current Assets </t>
  </si>
  <si>
    <t xml:space="preserve">i) Trade Receivables </t>
  </si>
  <si>
    <t xml:space="preserve">ii) Cash And Cash Equivalents </t>
  </si>
  <si>
    <t>iii) Investment in Equity Instruments</t>
  </si>
  <si>
    <t>iv) Other Financial Assets</t>
  </si>
  <si>
    <t xml:space="preserve">Current Tax Assets </t>
  </si>
  <si>
    <t>Long Term Investments</t>
  </si>
  <si>
    <t>Advances &amp; Other Receivables</t>
  </si>
  <si>
    <t xml:space="preserve">Total Current Assets </t>
  </si>
  <si>
    <t xml:space="preserve">Total Assets </t>
  </si>
  <si>
    <t>Equity and Liabilities</t>
  </si>
  <si>
    <t>Equity</t>
  </si>
  <si>
    <t xml:space="preserve">Other Equity </t>
  </si>
  <si>
    <t>Reserves and Surplus</t>
  </si>
  <si>
    <t>Total Equity</t>
  </si>
  <si>
    <t>Liabilities</t>
  </si>
  <si>
    <t>Financial Liabilities</t>
  </si>
  <si>
    <t>i) Borrowings</t>
  </si>
  <si>
    <t>Secured Loan</t>
  </si>
  <si>
    <t>Deferred Tax Liabilities</t>
  </si>
  <si>
    <t>Total Non-Current Liabilities</t>
  </si>
  <si>
    <t>ii) Other Financial Liabilities</t>
  </si>
  <si>
    <t>Short Term Loan (Secured &amp; Unsecured)</t>
  </si>
  <si>
    <t>Current Tax Liabilities</t>
  </si>
  <si>
    <t>Other Current Liabilities</t>
  </si>
  <si>
    <t>Trade &amp; Other Payable</t>
  </si>
  <si>
    <t>Total Current Liabilities</t>
  </si>
  <si>
    <t>Total Liabilities</t>
  </si>
  <si>
    <t xml:space="preserve">Total Equity and Liabilities </t>
  </si>
  <si>
    <t>Property, Plant  &amp; Equipment</t>
  </si>
  <si>
    <t xml:space="preserve"> As at Asoj 30, 2081</t>
  </si>
  <si>
    <t xml:space="preserve">Previous adjustment continued and 80-81. No additional Adjustment required </t>
  </si>
  <si>
    <t>Including TDS</t>
  </si>
  <si>
    <t>2 years</t>
  </si>
  <si>
    <t>Summary:</t>
  </si>
  <si>
    <t>Year</t>
  </si>
  <si>
    <t>Initial RTUA</t>
  </si>
  <si>
    <t>Closing RTUA</t>
  </si>
  <si>
    <t>Initial Lease Liability</t>
  </si>
  <si>
    <t>Finance Costs</t>
  </si>
  <si>
    <t>Principal</t>
  </si>
  <si>
    <t>TDS</t>
  </si>
  <si>
    <t>Rent Expenses</t>
  </si>
  <si>
    <t>Closing Lease Liability</t>
  </si>
  <si>
    <t>2076/077</t>
  </si>
  <si>
    <t>2077/078</t>
  </si>
  <si>
    <t>2078/079</t>
  </si>
  <si>
    <t>2079/080</t>
  </si>
  <si>
    <t>2080/081</t>
  </si>
  <si>
    <t>2081/082</t>
  </si>
  <si>
    <t>2082/083</t>
  </si>
  <si>
    <t>Adjustment Entries for Transitional Period:</t>
  </si>
  <si>
    <t>Dr</t>
  </si>
  <si>
    <t>Cr</t>
  </si>
  <si>
    <t xml:space="preserve">A)  RTUA </t>
  </si>
  <si>
    <t xml:space="preserve">         To Lease Liability</t>
  </si>
  <si>
    <t>(Being Initial RTUA &amp; Lease Liability recognized)</t>
  </si>
  <si>
    <t>B)  RE</t>
  </si>
  <si>
    <t xml:space="preserve">         To RTUA</t>
  </si>
  <si>
    <t>(Being Depreciation Till 2078/079 recognized)</t>
  </si>
  <si>
    <t>C)  RE</t>
  </si>
  <si>
    <t>(Being Finance Costs Till 2078/079 recognized)</t>
  </si>
  <si>
    <t>D) Lease Liability</t>
  </si>
  <si>
    <t xml:space="preserve">         To RE</t>
  </si>
  <si>
    <t>(Being House Rent Expenses Claimed rectified)</t>
  </si>
  <si>
    <t xml:space="preserve">Land Lease (NHPC ) </t>
  </si>
  <si>
    <t>2075/076</t>
  </si>
  <si>
    <t xml:space="preserve">Land Lease (LIHEP ) </t>
  </si>
  <si>
    <t xml:space="preserve">FOR Land Lease (NHPC ) </t>
  </si>
  <si>
    <t xml:space="preserve">FOR LAND LEASE (LIHEP ) </t>
  </si>
  <si>
    <t>(Being Land Lease expenses Claimed rectified)</t>
  </si>
  <si>
    <t>NHPC</t>
  </si>
  <si>
    <t xml:space="preserve">LIHEP </t>
  </si>
  <si>
    <t xml:space="preserve">Renewed calculated for 2 years </t>
  </si>
  <si>
    <t>4th Floor</t>
  </si>
  <si>
    <t>5th Floor</t>
  </si>
  <si>
    <t>Land Lease (1)</t>
  </si>
  <si>
    <t>Land Rent (1)</t>
  </si>
  <si>
    <t>Land Rent (2)</t>
  </si>
  <si>
    <t>Land Rent (3)</t>
  </si>
  <si>
    <t>Land Rent (4)</t>
  </si>
  <si>
    <t>Land Lease (2)</t>
  </si>
  <si>
    <t xml:space="preserve">Land Lease sunkoshi </t>
  </si>
  <si>
    <t>Landlord Name:</t>
  </si>
  <si>
    <t>Sambhu Pradhan</t>
  </si>
  <si>
    <t xml:space="preserve">NHPC </t>
  </si>
  <si>
    <t>Jagan Singh Karki</t>
  </si>
  <si>
    <t>LIHEP</t>
  </si>
  <si>
    <t xml:space="preserve">Rabindra karki </t>
  </si>
  <si>
    <t>Komal Prasad Gorasaini</t>
  </si>
  <si>
    <t>Krishna Kumar Majhi</t>
  </si>
  <si>
    <t>Dharma Krishna Shrestha</t>
  </si>
  <si>
    <t>Start Date:</t>
  </si>
  <si>
    <t>12/17/2019</t>
  </si>
  <si>
    <t>Poush 01, 2076</t>
  </si>
  <si>
    <t>8/1/2022</t>
  </si>
  <si>
    <t>Shrawan 16, 2079</t>
  </si>
  <si>
    <t>7/17/2018</t>
  </si>
  <si>
    <t>10/18/2021</t>
  </si>
  <si>
    <t>11/26/2022</t>
  </si>
  <si>
    <t>Poush 01, 2080</t>
  </si>
  <si>
    <t>End Date:</t>
  </si>
  <si>
    <t>12/16/2023</t>
  </si>
  <si>
    <t>Mangsir 30, 2080</t>
  </si>
  <si>
    <t>7/30/2024</t>
  </si>
  <si>
    <t>Shrawan 15, 2081</t>
  </si>
  <si>
    <t>7/17/2023</t>
  </si>
  <si>
    <t>7/18/2023</t>
  </si>
  <si>
    <t>11/25/2024</t>
  </si>
  <si>
    <t>12/15/2025</t>
  </si>
  <si>
    <t>Rent per month incl. tds:</t>
  </si>
  <si>
    <t xml:space="preserve">Land Rent LIHEP </t>
  </si>
  <si>
    <t>Payment Type:</t>
  </si>
  <si>
    <t>Monthly</t>
  </si>
  <si>
    <t>Incremental clause:</t>
  </si>
  <si>
    <t>Rs. 50,000 till Mangsir end 2078, after than 10% Increment</t>
  </si>
  <si>
    <t>every 2yrs</t>
  </si>
  <si>
    <t xml:space="preserve">Recorded in Preoperating </t>
  </si>
  <si>
    <t>Rs. 55,000 till Mangsir end 2082, after than 10% Increment</t>
  </si>
  <si>
    <t>No of payments:</t>
  </si>
  <si>
    <t>Incremental Borrowing Cost/ Agreed Upon discounting rate:</t>
  </si>
  <si>
    <t>but rent agreement will expire</t>
  </si>
  <si>
    <t xml:space="preserve">so no inncrement effect is given </t>
  </si>
  <si>
    <t>Initial Lease Liability:</t>
  </si>
  <si>
    <t>Initial Right to Use Asset:</t>
  </si>
  <si>
    <t xml:space="preserve">Beginning of the year pay </t>
  </si>
  <si>
    <t>Present Value Calculation</t>
  </si>
  <si>
    <t>Period</t>
  </si>
  <si>
    <t>Payment Date</t>
  </si>
  <si>
    <t>Payment Amount</t>
  </si>
  <si>
    <t>Present Value</t>
  </si>
  <si>
    <t>Operational Year</t>
  </si>
  <si>
    <t>2080/81</t>
  </si>
  <si>
    <t>2081/82</t>
  </si>
  <si>
    <t>2082/83</t>
  </si>
  <si>
    <t>4th Floor Renewed</t>
  </si>
  <si>
    <t>Present value ammortization schedule</t>
  </si>
  <si>
    <t>Interest</t>
  </si>
  <si>
    <t>Land Rent  (1)</t>
  </si>
  <si>
    <t>4th Floor (Renewed)</t>
  </si>
  <si>
    <t>Amortization of RTUA</t>
  </si>
  <si>
    <t>Opening Balance</t>
  </si>
  <si>
    <t>Addition</t>
  </si>
  <si>
    <t>Disposal</t>
  </si>
  <si>
    <t>Closing Value</t>
  </si>
  <si>
    <t>Ammortization Opening</t>
  </si>
  <si>
    <t>Ammortization for the period</t>
  </si>
  <si>
    <t>Ammortization for disposal</t>
  </si>
  <si>
    <t>Amortization Closing</t>
  </si>
  <si>
    <t>2081.03.14</t>
  </si>
  <si>
    <t>6/27/2024</t>
  </si>
  <si>
    <t>2081.01.10</t>
  </si>
  <si>
    <t>4/22/2024</t>
  </si>
  <si>
    <t>2081.03.31</t>
  </si>
  <si>
    <t>7/14/2024</t>
  </si>
  <si>
    <t>2080.10.02</t>
  </si>
  <si>
    <t>1/16/2024</t>
  </si>
  <si>
    <t>2080.11.04</t>
  </si>
  <si>
    <t>2/16/2024</t>
  </si>
  <si>
    <t>2080.11.24</t>
  </si>
  <si>
    <t>3/7/2024</t>
  </si>
  <si>
    <t>2080.11.27</t>
  </si>
  <si>
    <t>3/10/2024</t>
  </si>
  <si>
    <t>2081.01.13</t>
  </si>
  <si>
    <t>4/25/2024</t>
  </si>
  <si>
    <t>2081.02.08</t>
  </si>
  <si>
    <t>5/21/2024</t>
  </si>
  <si>
    <t>2081.02.16</t>
  </si>
  <si>
    <t>5/29/2024</t>
  </si>
  <si>
    <t>2081.03.12</t>
  </si>
  <si>
    <t>6/25/2024</t>
  </si>
  <si>
    <t>2081.03.26</t>
  </si>
  <si>
    <t>7/9/2024</t>
  </si>
  <si>
    <t>2081.02.21</t>
  </si>
  <si>
    <t>6/3/2024</t>
  </si>
  <si>
    <t>2081.03.13</t>
  </si>
  <si>
    <t>6/26/2024</t>
  </si>
  <si>
    <t>2081.02.18</t>
  </si>
  <si>
    <t>5/31/2024</t>
  </si>
  <si>
    <t xml:space="preserve">Depn </t>
  </si>
  <si>
    <t xml:space="preserve">Reconciliation for year 2081 upto Ashwin </t>
  </si>
  <si>
    <t xml:space="preserve">Share Premium Account </t>
  </si>
  <si>
    <t>Under GAAP as on 
30th Ashwin, 2081</t>
  </si>
  <si>
    <t>Restated as on 
30th Ashwin, 2081</t>
  </si>
  <si>
    <t xml:space="preserve">Previous adjustment continued and 80-81 upto Ashwin Adjustment given. </t>
  </si>
  <si>
    <t xml:space="preserve">Previous adjustment continued and 80-81 upto Ashwin Adjustment given </t>
  </si>
  <si>
    <t>2081-82</t>
  </si>
  <si>
    <t>2081.06.30</t>
  </si>
  <si>
    <t>10/16/2024</t>
  </si>
  <si>
    <t xml:space="preserve">Fiancial End </t>
  </si>
  <si>
    <t>2081.09.29</t>
  </si>
  <si>
    <t>1/13/2025</t>
  </si>
  <si>
    <t xml:space="preserve">Cutoff Date 
2081.06/30
Days Used </t>
  </si>
  <si>
    <t>Cutoff Date 
2081.09/29
Days used</t>
  </si>
  <si>
    <t>2081.04.10</t>
  </si>
  <si>
    <t>2081.04.22</t>
  </si>
  <si>
    <t>2081.04.30</t>
  </si>
  <si>
    <t>2081.06.07</t>
  </si>
  <si>
    <t>2081.06.10</t>
  </si>
  <si>
    <t>2081.04.23</t>
  </si>
  <si>
    <t>2081.06.13</t>
  </si>
  <si>
    <t>2081.07.29</t>
  </si>
  <si>
    <t>2081.08.21</t>
  </si>
  <si>
    <t>2081.09.23</t>
  </si>
  <si>
    <t>2081.07.05</t>
  </si>
  <si>
    <t>2081.08.05</t>
  </si>
  <si>
    <t>2081.08.13</t>
  </si>
  <si>
    <t>&lt;link&gt;</t>
  </si>
  <si>
    <t>2081.05.26</t>
  </si>
  <si>
    <t>Depn</t>
  </si>
  <si>
    <t xml:space="preserve">Additions </t>
  </si>
  <si>
    <t xml:space="preserve">For 81-82 Purchase  For Ashwin </t>
  </si>
  <si>
    <t>Upto Ashwin</t>
  </si>
  <si>
    <t>Actually charged</t>
  </si>
  <si>
    <t>Difference</t>
  </si>
  <si>
    <t>&lt;Excess Charged&gt;</t>
  </si>
  <si>
    <t xml:space="preserve">Under Charged </t>
  </si>
  <si>
    <t>209 cr</t>
  </si>
  <si>
    <t xml:space="preserve">80-81 addition adjustment given </t>
  </si>
  <si>
    <t xml:space="preserve">Depn for 80-81 </t>
  </si>
  <si>
    <t>Short Charged</t>
  </si>
  <si>
    <t xml:space="preserve">Acc depn upto last year </t>
  </si>
  <si>
    <t xml:space="preserve">Depn for current year </t>
  </si>
  <si>
    <t>12/29/2025</t>
  </si>
  <si>
    <t>Acc depn as per nfrs upto 2080-81</t>
  </si>
  <si>
    <t xml:space="preserve">Difference for Project Assets </t>
  </si>
  <si>
    <t xml:space="preserve">Difference for General Assets </t>
  </si>
  <si>
    <t xml:space="preserve">Adjustment Entries </t>
  </si>
  <si>
    <t xml:space="preserve">Project Assets </t>
  </si>
  <si>
    <t xml:space="preserve">Dr </t>
  </si>
  <si>
    <t xml:space="preserve">TO Other Equity </t>
  </si>
  <si>
    <t xml:space="preserve">To ROUA </t>
  </si>
  <si>
    <t>DR</t>
  </si>
  <si>
    <t xml:space="preserve">(Being 3 months upto Ashwin Depn charged ) </t>
  </si>
  <si>
    <t xml:space="preserve">After 2081-82 adjustements </t>
  </si>
  <si>
    <t xml:space="preserve">Depn for additions only </t>
  </si>
  <si>
    <t>need to adjust lease liability</t>
  </si>
  <si>
    <t>TO PPE</t>
  </si>
  <si>
    <t xml:space="preserve">To Other equity (Depn) </t>
  </si>
  <si>
    <t xml:space="preserve">Depn (other equity) </t>
  </si>
  <si>
    <t>Opening Lease liability</t>
  </si>
  <si>
    <t>to Lease Liability</t>
  </si>
  <si>
    <t>Finance cost</t>
  </si>
  <si>
    <t>Lease Liability</t>
  </si>
  <si>
    <t>To rent expenses</t>
  </si>
  <si>
    <t>Net lease Liability</t>
  </si>
  <si>
    <t>&lt;2080-81 closing &gt;</t>
  </si>
  <si>
    <t xml:space="preserve">Excess C 3 months in project assets </t>
  </si>
  <si>
    <t xml:space="preserve">Particulars </t>
  </si>
  <si>
    <t xml:space="preserve">Revenue From Operation </t>
  </si>
  <si>
    <t>Cost of Sales</t>
  </si>
  <si>
    <t>Depreciation and Amortisation Expenses</t>
  </si>
  <si>
    <t xml:space="preserve">Depreciation  </t>
  </si>
  <si>
    <t>Administrative &amp; General Expenses</t>
  </si>
  <si>
    <t>Employee Benefit Expenses</t>
  </si>
  <si>
    <t>Other Operating Expenses</t>
  </si>
  <si>
    <t>Profit/Loss From Operation</t>
  </si>
  <si>
    <t>Gain/(Loss) on Investment through FVTPL</t>
  </si>
  <si>
    <t>Interest &amp; Financial Expenses</t>
  </si>
  <si>
    <t>Reversal of Impairment on Financial Assets</t>
  </si>
  <si>
    <t>Profit Before Bonus, Tax &amp; CSR Expenses</t>
  </si>
  <si>
    <t>Provision for Staff Bonus</t>
  </si>
  <si>
    <t>Profit Before Tax &amp; CSR Expenses</t>
  </si>
  <si>
    <t>Excess/ Short provision of tax relating to earlier years</t>
  </si>
  <si>
    <t>Less: Tax Expenses</t>
  </si>
  <si>
    <t xml:space="preserve">1) Current Tax </t>
  </si>
  <si>
    <t>2) Deferred Tax Expenses/(Income)</t>
  </si>
  <si>
    <t>Profit Before CSR Expenses</t>
  </si>
  <si>
    <t>Provision for Corporate Social Responsibility (CSR)</t>
  </si>
  <si>
    <t>Profit/(Loss) for the period</t>
  </si>
  <si>
    <t xml:space="preserve">Other Comprehensive Income </t>
  </si>
  <si>
    <t>Items That Will Not Be Reclassified Subsequently To Profit Or Loss:</t>
  </si>
  <si>
    <t>Exchange Difference in translating foreign operations, Net of Tax</t>
  </si>
  <si>
    <t>Revaluation of Property Plant &amp; Equipment, Net of Tax</t>
  </si>
  <si>
    <t>Actuarial Loss on Employee Benefit Obligations, Net of Tax</t>
  </si>
  <si>
    <t>Items That May Be Reclassified Subsequently To Profit Or Loss:</t>
  </si>
  <si>
    <t>Change on Fair Value of Hedging Instruments, Net of Tax</t>
  </si>
  <si>
    <t>Total Comprehensive Income For the Year</t>
  </si>
  <si>
    <t xml:space="preserve"> Particulars  </t>
  </si>
  <si>
    <t xml:space="preserve"> Assets </t>
  </si>
  <si>
    <t xml:space="preserve"> Non-Current Assets </t>
  </si>
  <si>
    <t xml:space="preserve"> Property, Plant and Equipment  </t>
  </si>
  <si>
    <t xml:space="preserve"> Less: Accumulated Depreciation  </t>
  </si>
  <si>
    <t xml:space="preserve"> General Assets (Net) </t>
  </si>
  <si>
    <t xml:space="preserve"> Project Assets (Net) </t>
  </si>
  <si>
    <t xml:space="preserve"> Intangible Assets (Net) </t>
  </si>
  <si>
    <t xml:space="preserve"> Investment Property </t>
  </si>
  <si>
    <t xml:space="preserve"> Right to Use Assets </t>
  </si>
  <si>
    <t xml:space="preserve"> Deferred Tax Assets </t>
  </si>
  <si>
    <t xml:space="preserve"> Total Non-Current Assets  </t>
  </si>
  <si>
    <t xml:space="preserve"> Current Assets  </t>
  </si>
  <si>
    <t xml:space="preserve"> i) Trade Receivables  </t>
  </si>
  <si>
    <t xml:space="preserve"> ii) Cash And Cash Equivalents  </t>
  </si>
  <si>
    <t xml:space="preserve"> iii) Investment in Equity Instruments </t>
  </si>
  <si>
    <t xml:space="preserve"> iv) Other Financial Assets </t>
  </si>
  <si>
    <t xml:space="preserve"> Current Tax Assets  </t>
  </si>
  <si>
    <t xml:space="preserve"> Other Current Assets  </t>
  </si>
  <si>
    <t xml:space="preserve"> Total Current Assets  </t>
  </si>
  <si>
    <t xml:space="preserve"> Total Assets  </t>
  </si>
  <si>
    <t xml:space="preserve"> Equity and Liabilities </t>
  </si>
  <si>
    <t xml:space="preserve"> Equity </t>
  </si>
  <si>
    <t xml:space="preserve"> Equity Share Capital  </t>
  </si>
  <si>
    <t xml:space="preserve"> Other Equity  </t>
  </si>
  <si>
    <t xml:space="preserve"> Total Equity </t>
  </si>
  <si>
    <t xml:space="preserve"> Non-Current Liabilities </t>
  </si>
  <si>
    <t xml:space="preserve"> i) Borrowings </t>
  </si>
  <si>
    <t xml:space="preserve"> Deferred Tax Liabilities </t>
  </si>
  <si>
    <t xml:space="preserve"> Total Non-Current Liabilities </t>
  </si>
  <si>
    <t xml:space="preserve"> Current Liabilities </t>
  </si>
  <si>
    <t xml:space="preserve"> ii) Other Financial Liabilities </t>
  </si>
  <si>
    <t xml:space="preserve"> Current Tax Liabilities </t>
  </si>
  <si>
    <t xml:space="preserve"> Other Current Liabilities </t>
  </si>
  <si>
    <t xml:space="preserve"> Total Current Liabilities </t>
  </si>
  <si>
    <t xml:space="preserve"> Total Equity and Liabilities  </t>
  </si>
  <si>
    <t xml:space="preserve">To Deferred Tax Liabilities </t>
  </si>
  <si>
    <t xml:space="preserve">(Being Opening deferred tax liabilities recognized ) </t>
  </si>
  <si>
    <t>(Being short depreciation charged under GAAP rectified for general assets )</t>
  </si>
  <si>
    <t>(being Excess depreciation charged rectified under project assets )</t>
  </si>
  <si>
    <t xml:space="preserve">Other equity </t>
  </si>
  <si>
    <t xml:space="preserve">Finance Cost </t>
  </si>
  <si>
    <t xml:space="preserve">To lease Liability </t>
  </si>
  <si>
    <t xml:space="preserve">(Being 3 months finance cost booked as per working ) </t>
  </si>
  <si>
    <t xml:space="preserve">ROUA </t>
  </si>
  <si>
    <t xml:space="preserve">Lease Liability </t>
  </si>
  <si>
    <t xml:space="preserve">To PPE </t>
  </si>
  <si>
    <t xml:space="preserve">(being Investment Property Recognized ) </t>
  </si>
  <si>
    <t xml:space="preserve">(being Project Assets reclassified from PPE ) </t>
  </si>
  <si>
    <t xml:space="preserve">General Assets </t>
  </si>
  <si>
    <t>Other Comprehensive Income (Loss)</t>
  </si>
  <si>
    <t xml:space="preserve">ACC depn 3 months </t>
  </si>
  <si>
    <t>As per FS Q1</t>
  </si>
  <si>
    <t xml:space="preserve">Working </t>
  </si>
  <si>
    <t xml:space="preserve">TO PPE </t>
  </si>
  <si>
    <t>(being gross block overvalued rectified , provision for loss/ profit not recognized) hence prior period expenses</t>
  </si>
  <si>
    <t>Prior Period Written Back</t>
  </si>
  <si>
    <t xml:space="preserve">Acc depn </t>
  </si>
  <si>
    <t xml:space="preserve">Reclassified </t>
  </si>
  <si>
    <t xml:space="preserve">Acc depn of Project Assets </t>
  </si>
  <si>
    <t xml:space="preserve">T/f from acc depn general assets </t>
  </si>
  <si>
    <t>Total as per NFRS upto 2080.06.30</t>
  </si>
  <si>
    <t xml:space="preserve">Total upto 2081.06.30 as per GAAPP </t>
  </si>
  <si>
    <t>&lt;upto 2081.06.30</t>
  </si>
  <si>
    <t xml:space="preserve">As per NFRS </t>
  </si>
  <si>
    <t xml:space="preserve">Charged upto 2080-81 </t>
  </si>
  <si>
    <t xml:space="preserve">Total to be charged </t>
  </si>
  <si>
    <t xml:space="preserve">As per Financials </t>
  </si>
  <si>
    <t xml:space="preserve">Current 3 months Depreciation </t>
  </si>
  <si>
    <t xml:space="preserve">Total To be charged </t>
  </si>
  <si>
    <t xml:space="preserve">Adjustment Entry to be passed </t>
  </si>
  <si>
    <t xml:space="preserve">Acc depreciation </t>
  </si>
  <si>
    <t xml:space="preserve">To Project Assets </t>
  </si>
  <si>
    <t xml:space="preserve">Being Excess depreciation rectified) </t>
  </si>
  <si>
    <t>Investment ac/dr</t>
  </si>
  <si>
    <t xml:space="preserve">LTP at Ashwin End </t>
  </si>
  <si>
    <t xml:space="preserve">No. of shares </t>
  </si>
  <si>
    <t xml:space="preserve">Total value per share </t>
  </si>
  <si>
    <t xml:space="preserve">existing value in books </t>
  </si>
  <si>
    <t xml:space="preserve">Global (IGI prudential Ltd) </t>
  </si>
  <si>
    <t xml:space="preserve">Gain to be booked </t>
  </si>
  <si>
    <t xml:space="preserve">TO Other equity </t>
  </si>
  <si>
    <t>Investment Dr</t>
  </si>
  <si>
    <t xml:space="preserve">To Fair Value on investment </t>
  </si>
  <si>
    <t xml:space="preserve">(being fair value on investment booked ) </t>
  </si>
  <si>
    <t xml:space="preserve">(Being Fair Value of investment IGI prudential Booked as opening adjustment as per nfrs) </t>
  </si>
  <si>
    <t xml:space="preserve">Social Mitigation Cost </t>
  </si>
  <si>
    <t xml:space="preserve">To Other Equity </t>
  </si>
  <si>
    <t>(being social mitigation paud rectified as prior treated as expenses</t>
  </si>
  <si>
    <t xml:space="preserve">(Being Ashwin Addition adjustment Made in project assets  ) TREATED AS EXPENSES rectified </t>
  </si>
  <si>
    <t xml:space="preserve">Charged for 3 month in GAAP </t>
  </si>
  <si>
    <t xml:space="preserve">Recorded as investment Property </t>
  </si>
  <si>
    <t>Reclassified</t>
  </si>
  <si>
    <t xml:space="preserve">Reclassified with FV Recognition </t>
  </si>
  <si>
    <t xml:space="preserve">Adjustments given </t>
  </si>
  <si>
    <t xml:space="preserve">Fair Value </t>
  </si>
  <si>
    <t xml:space="preserve">To House Rent </t>
  </si>
  <si>
    <t xml:space="preserve">(Being rent Expenses rectified ) </t>
  </si>
  <si>
    <t xml:space="preserve">For 81-82 Purchase  For Poush </t>
  </si>
  <si>
    <t xml:space="preserve">Depn for 3 months </t>
  </si>
  <si>
    <t>For 2081-82</t>
  </si>
  <si>
    <t>&lt;As per 2080-81 Cl&gt;</t>
  </si>
  <si>
    <t xml:space="preserve">LTP at Poush End </t>
  </si>
  <si>
    <t xml:space="preserve">As on Ashad end </t>
  </si>
  <si>
    <t>FY 2081-82</t>
  </si>
  <si>
    <t>Profit Before Tax As Per Books</t>
  </si>
  <si>
    <t>Add: Depreciation As Per Books</t>
  </si>
  <si>
    <t>Less: Non Taxable Income (Dividend Income)</t>
  </si>
  <si>
    <t>Less: Profit From Exempted Sales</t>
  </si>
  <si>
    <t>Less: Reverse Of Provision On Investment</t>
  </si>
  <si>
    <t>Add: Disallowed repairs</t>
  </si>
  <si>
    <t>Add: Gratuity expense as per books</t>
  </si>
  <si>
    <t>Less: Gratuity paid</t>
  </si>
  <si>
    <t>Add: Leave expense as per books</t>
  </si>
  <si>
    <t>Less: Leave paid</t>
  </si>
  <si>
    <t>Less: Fair value gain on investments</t>
  </si>
  <si>
    <t>Add: Exchange loss as per books</t>
  </si>
  <si>
    <t>Add: Realized exchange gain</t>
  </si>
  <si>
    <t>Add: Disallowed expenses</t>
  </si>
  <si>
    <t>Taxable profit</t>
  </si>
  <si>
    <t>Less: Depreciation As per Tax</t>
  </si>
  <si>
    <t>Income tax expense @ 20%</t>
  </si>
  <si>
    <t xml:space="preserve">Add: Staff Bonus </t>
  </si>
  <si>
    <t>Tax Computation</t>
  </si>
  <si>
    <t xml:space="preserve">Carrying Amount </t>
  </si>
  <si>
    <t>Tax Base</t>
  </si>
  <si>
    <t xml:space="preserve">Temporary difference </t>
  </si>
  <si>
    <t xml:space="preserve">Tax Rate </t>
  </si>
  <si>
    <t>Deferred Tax Liabilities/(Assets)</t>
  </si>
  <si>
    <t>Restated At 2079.04.01</t>
  </si>
  <si>
    <t xml:space="preserve">Assets </t>
  </si>
  <si>
    <t xml:space="preserve">Property,Plant And Equipment including Project Assets </t>
  </si>
  <si>
    <t xml:space="preserve">Investment in Equity Instruments </t>
  </si>
  <si>
    <t xml:space="preserve">Liabilities </t>
  </si>
  <si>
    <t>Lease Liability (Net )</t>
  </si>
  <si>
    <t>Carry Forward Tax Losses</t>
  </si>
  <si>
    <t xml:space="preserve">Loss from Previous years </t>
  </si>
  <si>
    <t>Deferred Tax Expenses (Income)</t>
  </si>
  <si>
    <t xml:space="preserve">FY 2079-80 </t>
  </si>
  <si>
    <t xml:space="preserve">FY 2080-81 </t>
  </si>
  <si>
    <t>Unaudited Statement of Financial Position (Quarterly)</t>
  </si>
  <si>
    <t>Unaudited Statement of Profit or loss and Other Comprehensive Income (Quaterly)</t>
  </si>
  <si>
    <t>Upto 2081.06.30</t>
  </si>
  <si>
    <t xml:space="preserve"> Project Assets (Indrawati III) </t>
  </si>
  <si>
    <t xml:space="preserve">Less: Loss carried forward </t>
  </si>
  <si>
    <t xml:space="preserve">Actual Taxable loss </t>
  </si>
  <si>
    <t>Block</t>
  </si>
  <si>
    <t>A</t>
  </si>
  <si>
    <t>B</t>
  </si>
  <si>
    <t>C</t>
  </si>
  <si>
    <t>D</t>
  </si>
  <si>
    <t>E</t>
  </si>
  <si>
    <t>Depreciable base</t>
  </si>
  <si>
    <t>Admissible amount 7%</t>
  </si>
  <si>
    <t>Actual Expenses</t>
  </si>
  <si>
    <t>Allowable amount</t>
  </si>
  <si>
    <t>Disallowed Exp</t>
  </si>
  <si>
    <t>Capitalized</t>
  </si>
  <si>
    <t>Buildings</t>
  </si>
  <si>
    <t xml:space="preserve">Other </t>
  </si>
  <si>
    <t>Add: Purchase</t>
  </si>
  <si>
    <t>Purchases till Paush</t>
  </si>
  <si>
    <t xml:space="preserve">Others </t>
  </si>
  <si>
    <t>Depreciable base (100 percent)</t>
  </si>
  <si>
    <t>Purchases from Magh to Chaitra</t>
  </si>
  <si>
    <t>Depreciable base (two third)</t>
  </si>
  <si>
    <t>Purchases from Baisakh to Ashar</t>
  </si>
  <si>
    <t>Depreciable base (one third)</t>
  </si>
  <si>
    <t>Less: Sales</t>
  </si>
  <si>
    <t xml:space="preserve">Gross Depreciable Base </t>
  </si>
  <si>
    <t>Additional depreciation (one third)</t>
  </si>
  <si>
    <t xml:space="preserve">Total Depreciation </t>
  </si>
  <si>
    <t>Amount before expense capitalization</t>
  </si>
  <si>
    <t>Capitalized expenses</t>
  </si>
  <si>
    <t>Amount not included in depreciable base above</t>
  </si>
  <si>
    <t>Value of assets as on year end</t>
  </si>
  <si>
    <t>Existence of Assets</t>
  </si>
  <si>
    <t>Yes</t>
  </si>
  <si>
    <t>Poush</t>
  </si>
  <si>
    <t>Chaitra</t>
  </si>
  <si>
    <t>Ashad</t>
  </si>
  <si>
    <t>Upto 2081.09.29</t>
  </si>
  <si>
    <t xml:space="preserve"> Project Assets Under Development (Lower Indrawati) </t>
  </si>
  <si>
    <t>2)  The figures for previous quarter have been restated , regrouped whereever necessary including NFRS Adjustments which might vary from previous quarter published figure.</t>
  </si>
  <si>
    <t>For the period ending 1st Magh 2081 to 31st Chaitra 2081</t>
  </si>
  <si>
    <t>7/31/2024</t>
  </si>
  <si>
    <t>7/31/2026</t>
  </si>
  <si>
    <t>Renewed</t>
  </si>
  <si>
    <t>5th Floor Renewed</t>
  </si>
  <si>
    <t>Upto 2081.12.30</t>
  </si>
  <si>
    <t>As on 31st Ashoj 2082</t>
  </si>
  <si>
    <t>First Quarter ended of Fiscal Year  2082/83</t>
  </si>
  <si>
    <t xml:space="preserve">    As at             31st Ashoj 2082 (Unaudited)</t>
  </si>
  <si>
    <t xml:space="preserve">      As at             32nd Ashad 2082 (Unaudited)</t>
  </si>
  <si>
    <t>First Quarter of Fiscal Year  2082/83</t>
  </si>
  <si>
    <t>No of shares</t>
  </si>
  <si>
    <t>Total assets per share</t>
  </si>
  <si>
    <t>Net worth per share</t>
  </si>
  <si>
    <t>No. of Shares Outstanding</t>
  </si>
  <si>
    <t>Earning Per Share</t>
  </si>
  <si>
    <t>Annualised Earning Per Share</t>
  </si>
  <si>
    <t>Net Worth</t>
  </si>
  <si>
    <t>Net Worth Per Share</t>
  </si>
  <si>
    <t>Total Assets</t>
  </si>
  <si>
    <t>Total Assets Per Share</t>
  </si>
  <si>
    <t>MPS</t>
  </si>
  <si>
    <t>P/E Ratio</t>
  </si>
  <si>
    <t>2nd quarter</t>
  </si>
  <si>
    <t>3nd quarter</t>
  </si>
  <si>
    <t>4nd quarter</t>
  </si>
  <si>
    <t>1st quarter</t>
  </si>
  <si>
    <t>81-82</t>
  </si>
  <si>
    <t>82-83</t>
  </si>
  <si>
    <t>&lt;Closing price as per the data&gt;</t>
  </si>
  <si>
    <t xml:space="preserve">                          -  </t>
  </si>
  <si>
    <t>Up to 32nd Ashadh 2082 (Unaudited)</t>
  </si>
  <si>
    <t>Up to  31st Ashoj 2082 (Unaudited)</t>
  </si>
  <si>
    <t>Up to  31st Ashoj 2081 (Unaudited)</t>
  </si>
  <si>
    <t xml:space="preserve">    As at             31st Ashoj 2081 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</si>
</sst>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&quot;&quot;0.00&quot; Cr&quot;"/>
    <numFmt numFmtId="166" formatCode="_-* #,##0.00_-;\-* #,##0.00_-;_-* &quot;-&quot;??_-;_-@_-"/>
    <numFmt numFmtId="167" formatCode="&quot;&quot;0.00"/>
    <numFmt numFmtId="168" formatCode="&quot;&quot;0.00&quot; Dr&quot;"/>
    <numFmt numFmtId="169" formatCode="[$-409]d\-mmm\-yyyy;@"/>
    <numFmt numFmtId="170" formatCode="#,##0.000000"/>
  </numFmts>
  <fonts count="54" x14ac:knownFonts="1"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color theme="1"/>
      <name val="Arial"/>
      <family val="2"/>
      <charset val="1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b/>
      <u val="singleAccounting"/>
      <sz val="10"/>
      <name val="Arial"/>
      <family val="2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color rgb="FFFF0000"/>
      <name val="Aptos Narrow"/>
      <family val="2"/>
    </font>
    <font>
      <sz val="11"/>
      <name val="Aptos Narrow"/>
      <family val="2"/>
    </font>
    <font>
      <sz val="11"/>
      <color rgb="FF000000"/>
      <name val="Calibri"/>
      <family val="2"/>
      <scheme val="minor"/>
    </font>
    <font>
      <b/>
      <sz val="11"/>
      <color theme="1"/>
      <name val="Tw Cen MT"/>
      <family val="2"/>
    </font>
    <font>
      <sz val="11"/>
      <color theme="1"/>
      <name val="Tw Cen MT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4" tint="-0.249977111117893"/>
      <name val="Aptos Narrow"/>
      <family val="2"/>
    </font>
    <font>
      <b/>
      <u val="singleAccounting"/>
      <sz val="11"/>
      <color theme="1"/>
      <name val="Aptos Narrow"/>
      <family val="2"/>
    </font>
    <font>
      <b/>
      <i/>
      <sz val="11"/>
      <color theme="1"/>
      <name val="Aptos Narrow"/>
      <family val="2"/>
    </font>
    <font>
      <sz val="9"/>
      <color rgb="FF000000"/>
      <name val="Arial"/>
      <family val="2"/>
    </font>
    <font>
      <sz val="11"/>
      <color theme="1"/>
      <name val="Tw Cen MT"/>
      <family val="2"/>
    </font>
    <font>
      <sz val="11"/>
      <color rgb="FFFF0000"/>
      <name val="Tw Cen MT"/>
      <family val="2"/>
    </font>
    <font>
      <sz val="11"/>
      <name val="Tw Cen MT"/>
      <family val="2"/>
    </font>
    <font>
      <b/>
      <sz val="11"/>
      <color rgb="FF000000"/>
      <name val="Tw Cen MT"/>
      <family val="2"/>
    </font>
    <font>
      <sz val="11"/>
      <color rgb="FF000000"/>
      <name val="Tw Cen MT"/>
      <family val="2"/>
    </font>
    <font>
      <b/>
      <sz val="14"/>
      <name val="Tw Cen MT"/>
      <family val="2"/>
    </font>
    <font>
      <sz val="12"/>
      <name val="Tw Cen MT"/>
      <family val="2"/>
    </font>
    <font>
      <b/>
      <sz val="12"/>
      <name val="Tw Cen MT"/>
      <family val="2"/>
    </font>
    <font>
      <i/>
      <sz val="11"/>
      <name val="Tw Cen MT"/>
      <family val="2"/>
    </font>
    <font>
      <b/>
      <sz val="11"/>
      <name val="Tw Cen MT"/>
      <family val="2"/>
    </font>
    <font>
      <u/>
      <sz val="11"/>
      <color rgb="FF000000"/>
      <name val="Tw Cen MT"/>
      <family val="2"/>
    </font>
    <font>
      <b/>
      <sz val="11"/>
      <name val="Calibri"/>
      <family val="2"/>
      <scheme val="minor"/>
    </font>
    <font>
      <b/>
      <sz val="11"/>
      <color theme="1"/>
      <name val="Times New Roman"/>
      <family val="1"/>
    </font>
    <font>
      <b/>
      <sz val="16"/>
      <color theme="1"/>
      <name val="Tw Cen MT"/>
      <family val="2"/>
    </font>
    <font>
      <b/>
      <u/>
      <sz val="11"/>
      <color theme="1"/>
      <name val="Times New Roman"/>
      <family val="1"/>
    </font>
    <font>
      <b/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4" fontId="10" fillId="0" borderId="0"/>
    <xf numFmtId="0" fontId="10" fillId="0" borderId="0"/>
    <xf numFmtId="0" fontId="8" fillId="0" borderId="0"/>
    <xf numFmtId="0" fontId="8" fillId="0" borderId="0"/>
    <xf numFmtId="0" fontId="9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12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166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552">
    <xf numFmtId="0" fontId="0" fillId="0" borderId="0" xfId="0"/>
    <xf numFmtId="0" fontId="13" fillId="0" borderId="2" xfId="25" applyFont="1" applyBorder="1" applyAlignment="1">
      <alignment horizontal="left" vertical="top" indent="2"/>
    </xf>
    <xf numFmtId="0" fontId="7" fillId="0" borderId="0" xfId="25"/>
    <xf numFmtId="0" fontId="13" fillId="0" borderId="4" xfId="25" applyFont="1" applyBorder="1" applyAlignment="1">
      <alignment horizontal="left" vertical="top" indent="2"/>
    </xf>
    <xf numFmtId="0" fontId="13" fillId="0" borderId="3" xfId="25" applyFont="1" applyBorder="1" applyAlignment="1">
      <alignment horizontal="center" vertical="top"/>
    </xf>
    <xf numFmtId="0" fontId="13" fillId="0" borderId="5" xfId="25" applyFont="1" applyBorder="1" applyAlignment="1">
      <alignment horizontal="left" vertical="top" indent="2"/>
    </xf>
    <xf numFmtId="0" fontId="13" fillId="0" borderId="5" xfId="25" applyFont="1" applyBorder="1" applyAlignment="1">
      <alignment horizontal="center" vertical="top"/>
    </xf>
    <xf numFmtId="0" fontId="14" fillId="0" borderId="6" xfId="25" applyFont="1" applyBorder="1" applyAlignment="1">
      <alignment horizontal="center" vertical="top"/>
    </xf>
    <xf numFmtId="0" fontId="13" fillId="0" borderId="0" xfId="25" applyFont="1" applyAlignment="1">
      <alignment vertical="top"/>
    </xf>
    <xf numFmtId="165" fontId="13" fillId="0" borderId="7" xfId="25" applyNumberFormat="1" applyFont="1" applyBorder="1" applyAlignment="1">
      <alignment horizontal="right" vertical="top"/>
    </xf>
    <xf numFmtId="0" fontId="15" fillId="0" borderId="7" xfId="25" applyFont="1" applyBorder="1" applyAlignment="1">
      <alignment horizontal="right" vertical="top"/>
    </xf>
    <xf numFmtId="0" fontId="14" fillId="0" borderId="0" xfId="25" applyFont="1" applyAlignment="1">
      <alignment horizontal="left" vertical="top" indent="2"/>
    </xf>
    <xf numFmtId="165" fontId="14" fillId="0" borderId="0" xfId="25" applyNumberFormat="1" applyFont="1" applyAlignment="1">
      <alignment horizontal="right" vertical="top"/>
    </xf>
    <xf numFmtId="0" fontId="14" fillId="0" borderId="0" xfId="25" applyFont="1" applyAlignment="1">
      <alignment horizontal="right" vertical="top"/>
    </xf>
    <xf numFmtId="165" fontId="13" fillId="0" borderId="8" xfId="25" applyNumberFormat="1" applyFont="1" applyBorder="1" applyAlignment="1">
      <alignment horizontal="right" vertical="top"/>
    </xf>
    <xf numFmtId="167" fontId="15" fillId="0" borderId="8" xfId="25" applyNumberFormat="1" applyFont="1" applyBorder="1" applyAlignment="1">
      <alignment horizontal="right" vertical="top"/>
    </xf>
    <xf numFmtId="167" fontId="14" fillId="0" borderId="0" xfId="25" applyNumberFormat="1" applyFont="1" applyAlignment="1">
      <alignment horizontal="right" vertical="top"/>
    </xf>
    <xf numFmtId="168" fontId="13" fillId="0" borderId="8" xfId="25" applyNumberFormat="1" applyFont="1" applyBorder="1" applyAlignment="1">
      <alignment horizontal="right" vertical="top"/>
    </xf>
    <xf numFmtId="168" fontId="14" fillId="0" borderId="0" xfId="25" applyNumberFormat="1" applyFont="1" applyAlignment="1">
      <alignment horizontal="right" vertical="top"/>
    </xf>
    <xf numFmtId="0" fontId="15" fillId="0" borderId="0" xfId="25" applyFont="1" applyAlignment="1">
      <alignment horizontal="left" vertical="top" indent="2"/>
    </xf>
    <xf numFmtId="165" fontId="15" fillId="0" borderId="0" xfId="25" applyNumberFormat="1" applyFont="1" applyAlignment="1">
      <alignment horizontal="right" vertical="top"/>
    </xf>
    <xf numFmtId="168" fontId="15" fillId="0" borderId="0" xfId="25" applyNumberFormat="1" applyFont="1" applyAlignment="1">
      <alignment horizontal="right" vertical="top"/>
    </xf>
    <xf numFmtId="0" fontId="15" fillId="0" borderId="0" xfId="25" applyFont="1" applyAlignment="1">
      <alignment horizontal="left" vertical="top" indent="1"/>
    </xf>
    <xf numFmtId="0" fontId="15" fillId="0" borderId="8" xfId="25" applyFont="1" applyBorder="1" applyAlignment="1">
      <alignment horizontal="right" vertical="top"/>
    </xf>
    <xf numFmtId="0" fontId="13" fillId="0" borderId="8" xfId="25" applyFont="1" applyBorder="1" applyAlignment="1">
      <alignment horizontal="right" vertical="top"/>
    </xf>
    <xf numFmtId="0" fontId="15" fillId="0" borderId="0" xfId="25" applyFont="1" applyAlignment="1">
      <alignment horizontal="right" vertical="top"/>
    </xf>
    <xf numFmtId="0" fontId="15" fillId="0" borderId="0" xfId="25" applyFont="1" applyAlignment="1">
      <alignment vertical="top"/>
    </xf>
    <xf numFmtId="0" fontId="13" fillId="0" borderId="7" xfId="25" applyFont="1" applyBorder="1" applyAlignment="1">
      <alignment horizontal="left" vertical="top" indent="2"/>
    </xf>
    <xf numFmtId="0" fontId="13" fillId="0" borderId="7" xfId="25" applyFont="1" applyBorder="1" applyAlignment="1">
      <alignment horizontal="right" vertical="top"/>
    </xf>
    <xf numFmtId="167" fontId="16" fillId="0" borderId="7" xfId="25" applyNumberFormat="1" applyFont="1" applyBorder="1" applyAlignment="1">
      <alignment horizontal="right" vertical="top"/>
    </xf>
    <xf numFmtId="168" fontId="14" fillId="3" borderId="0" xfId="25" applyNumberFormat="1" applyFont="1" applyFill="1" applyAlignment="1">
      <alignment horizontal="right" vertical="top"/>
    </xf>
    <xf numFmtId="0" fontId="18" fillId="0" borderId="0" xfId="25" applyFont="1"/>
    <xf numFmtId="0" fontId="19" fillId="0" borderId="0" xfId="13" applyNumberFormat="1" applyFont="1" applyAlignment="1">
      <alignment horizontal="center"/>
    </xf>
    <xf numFmtId="3" fontId="10" fillId="0" borderId="0" xfId="13" applyNumberFormat="1" applyAlignment="1">
      <alignment horizontal="center"/>
    </xf>
    <xf numFmtId="4" fontId="19" fillId="0" borderId="0" xfId="13" applyFont="1"/>
    <xf numFmtId="166" fontId="10" fillId="0" borderId="0" xfId="26" applyFont="1" applyFill="1" applyBorder="1"/>
    <xf numFmtId="166" fontId="19" fillId="0" borderId="0" xfId="26" applyFont="1" applyFill="1" applyBorder="1" applyAlignment="1">
      <alignment horizontal="right"/>
    </xf>
    <xf numFmtId="166" fontId="19" fillId="0" borderId="9" xfId="26" applyFont="1" applyFill="1" applyBorder="1" applyAlignment="1">
      <alignment horizontal="center" vertical="center" wrapText="1"/>
    </xf>
    <xf numFmtId="4" fontId="10" fillId="0" borderId="0" xfId="13"/>
    <xf numFmtId="9" fontId="10" fillId="0" borderId="0" xfId="13" applyNumberFormat="1"/>
    <xf numFmtId="166" fontId="10" fillId="0" borderId="0" xfId="27" applyFont="1" applyFill="1" applyBorder="1"/>
    <xf numFmtId="0" fontId="10" fillId="0" borderId="0" xfId="13" applyNumberFormat="1"/>
    <xf numFmtId="4" fontId="10" fillId="0" borderId="0" xfId="13" applyAlignment="1">
      <alignment wrapText="1"/>
    </xf>
    <xf numFmtId="10" fontId="10" fillId="0" borderId="0" xfId="13" applyNumberFormat="1"/>
    <xf numFmtId="3" fontId="19" fillId="0" borderId="1" xfId="13" applyNumberFormat="1" applyFont="1" applyBorder="1" applyAlignment="1">
      <alignment horizontal="center"/>
    </xf>
    <xf numFmtId="166" fontId="19" fillId="0" borderId="1" xfId="26" applyFont="1" applyFill="1" applyBorder="1"/>
    <xf numFmtId="43" fontId="18" fillId="0" borderId="0" xfId="25" applyNumberFormat="1" applyFont="1"/>
    <xf numFmtId="166" fontId="18" fillId="0" borderId="0" xfId="25" applyNumberFormat="1" applyFont="1"/>
    <xf numFmtId="165" fontId="14" fillId="0" borderId="7" xfId="25" applyNumberFormat="1" applyFont="1" applyBorder="1" applyAlignment="1">
      <alignment horizontal="right" vertical="top"/>
    </xf>
    <xf numFmtId="0" fontId="14" fillId="0" borderId="7" xfId="25" applyFont="1" applyBorder="1" applyAlignment="1">
      <alignment horizontal="right" vertical="top"/>
    </xf>
    <xf numFmtId="0" fontId="15" fillId="0" borderId="0" xfId="25" applyFont="1" applyAlignment="1">
      <alignment horizontal="left" vertical="top" indent="4"/>
    </xf>
    <xf numFmtId="165" fontId="14" fillId="0" borderId="8" xfId="25" applyNumberFormat="1" applyFont="1" applyBorder="1" applyAlignment="1">
      <alignment horizontal="right" vertical="top"/>
    </xf>
    <xf numFmtId="0" fontId="14" fillId="0" borderId="8" xfId="25" applyFont="1" applyBorder="1" applyAlignment="1">
      <alignment horizontal="right" vertical="top"/>
    </xf>
    <xf numFmtId="0" fontId="15" fillId="0" borderId="0" xfId="25" applyFont="1" applyAlignment="1">
      <alignment horizontal="left" vertical="top" indent="3"/>
    </xf>
    <xf numFmtId="167" fontId="14" fillId="0" borderId="7" xfId="25" applyNumberFormat="1" applyFont="1" applyBorder="1" applyAlignment="1">
      <alignment horizontal="right" vertical="top"/>
    </xf>
    <xf numFmtId="167" fontId="15" fillId="0" borderId="0" xfId="25" applyNumberFormat="1" applyFont="1" applyAlignment="1">
      <alignment horizontal="right" vertical="top"/>
    </xf>
    <xf numFmtId="167" fontId="14" fillId="0" borderId="8" xfId="25" applyNumberFormat="1" applyFont="1" applyBorder="1" applyAlignment="1">
      <alignment horizontal="right" vertical="top"/>
    </xf>
    <xf numFmtId="167" fontId="15" fillId="0" borderId="7" xfId="25" applyNumberFormat="1" applyFont="1" applyBorder="1" applyAlignment="1">
      <alignment horizontal="right" vertical="top"/>
    </xf>
    <xf numFmtId="165" fontId="15" fillId="0" borderId="7" xfId="25" applyNumberFormat="1" applyFont="1" applyBorder="1" applyAlignment="1">
      <alignment horizontal="right" vertical="top"/>
    </xf>
    <xf numFmtId="0" fontId="15" fillId="0" borderId="0" xfId="25" applyFont="1" applyAlignment="1">
      <alignment horizontal="left" vertical="top" indent="6"/>
    </xf>
    <xf numFmtId="0" fontId="14" fillId="0" borderId="0" xfId="25" applyFont="1" applyAlignment="1">
      <alignment horizontal="left" vertical="top" indent="4"/>
    </xf>
    <xf numFmtId="165" fontId="15" fillId="0" borderId="8" xfId="25" applyNumberFormat="1" applyFont="1" applyBorder="1" applyAlignment="1">
      <alignment horizontal="right" vertical="top"/>
    </xf>
    <xf numFmtId="0" fontId="15" fillId="0" borderId="0" xfId="25" applyFont="1" applyAlignment="1">
      <alignment horizontal="left" vertical="top" indent="5"/>
    </xf>
    <xf numFmtId="168" fontId="15" fillId="0" borderId="7" xfId="25" applyNumberFormat="1" applyFont="1" applyBorder="1" applyAlignment="1">
      <alignment horizontal="right" vertical="top"/>
    </xf>
    <xf numFmtId="168" fontId="15" fillId="0" borderId="8" xfId="25" applyNumberFormat="1" applyFont="1" applyBorder="1" applyAlignment="1">
      <alignment horizontal="right" vertical="top"/>
    </xf>
    <xf numFmtId="168" fontId="14" fillId="0" borderId="7" xfId="25" applyNumberFormat="1" applyFont="1" applyBorder="1" applyAlignment="1">
      <alignment horizontal="right" vertical="top"/>
    </xf>
    <xf numFmtId="0" fontId="14" fillId="0" borderId="0" xfId="25" applyFont="1" applyAlignment="1">
      <alignment horizontal="left" vertical="top" indent="7"/>
    </xf>
    <xf numFmtId="0" fontId="15" fillId="0" borderId="0" xfId="25" applyFont="1" applyAlignment="1">
      <alignment horizontal="left" vertical="top" indent="8"/>
    </xf>
    <xf numFmtId="0" fontId="14" fillId="0" borderId="0" xfId="25" applyFont="1" applyAlignment="1">
      <alignment horizontal="left" vertical="top" indent="6"/>
    </xf>
    <xf numFmtId="0" fontId="15" fillId="0" borderId="0" xfId="25" applyFont="1" applyAlignment="1">
      <alignment horizontal="left" vertical="top" indent="9"/>
    </xf>
    <xf numFmtId="168" fontId="14" fillId="0" borderId="8" xfId="25" applyNumberFormat="1" applyFont="1" applyBorder="1" applyAlignment="1">
      <alignment horizontal="right" vertical="top"/>
    </xf>
    <xf numFmtId="0" fontId="15" fillId="0" borderId="0" xfId="25" applyFont="1" applyAlignment="1">
      <alignment horizontal="left" vertical="top" indent="7"/>
    </xf>
    <xf numFmtId="0" fontId="14" fillId="0" borderId="0" xfId="25" applyFont="1" applyAlignment="1">
      <alignment horizontal="left" vertical="top" indent="5"/>
    </xf>
    <xf numFmtId="0" fontId="14" fillId="0" borderId="0" xfId="25" applyFont="1" applyAlignment="1">
      <alignment horizontal="left" vertical="top" indent="3"/>
    </xf>
    <xf numFmtId="168" fontId="15" fillId="3" borderId="0" xfId="25" applyNumberFormat="1" applyFont="1" applyFill="1" applyAlignment="1">
      <alignment horizontal="right" vertical="top"/>
    </xf>
    <xf numFmtId="43" fontId="7" fillId="0" borderId="0" xfId="1" applyFont="1"/>
    <xf numFmtId="43" fontId="7" fillId="0" borderId="0" xfId="25" applyNumberFormat="1"/>
    <xf numFmtId="43" fontId="14" fillId="0" borderId="0" xfId="1" applyFont="1" applyAlignment="1">
      <alignment horizontal="right" vertical="top"/>
    </xf>
    <xf numFmtId="168" fontId="7" fillId="0" borderId="0" xfId="25" applyNumberFormat="1"/>
    <xf numFmtId="164" fontId="22" fillId="5" borderId="6" xfId="28" applyNumberFormat="1" applyFont="1" applyFill="1" applyBorder="1" applyAlignment="1">
      <alignment horizontal="center"/>
    </xf>
    <xf numFmtId="164" fontId="22" fillId="5" borderId="12" xfId="28" applyNumberFormat="1" applyFont="1" applyFill="1" applyBorder="1"/>
    <xf numFmtId="164" fontId="22" fillId="5" borderId="6" xfId="28" applyNumberFormat="1" applyFont="1" applyFill="1" applyBorder="1" applyAlignment="1">
      <alignment wrapText="1"/>
    </xf>
    <xf numFmtId="164" fontId="22" fillId="5" borderId="6" xfId="28" applyNumberFormat="1" applyFont="1" applyFill="1" applyBorder="1" applyAlignment="1"/>
    <xf numFmtId="164" fontId="22" fillId="6" borderId="6" xfId="28" applyNumberFormat="1" applyFont="1" applyFill="1" applyBorder="1"/>
    <xf numFmtId="10" fontId="22" fillId="6" borderId="6" xfId="2" applyNumberFormat="1" applyFont="1" applyFill="1" applyBorder="1"/>
    <xf numFmtId="164" fontId="22" fillId="6" borderId="6" xfId="28" applyNumberFormat="1" applyFont="1" applyFill="1" applyBorder="1" applyAlignment="1"/>
    <xf numFmtId="14" fontId="22" fillId="6" borderId="6" xfId="28" applyNumberFormat="1" applyFont="1" applyFill="1" applyBorder="1"/>
    <xf numFmtId="169" fontId="22" fillId="6" borderId="6" xfId="28" applyNumberFormat="1" applyFont="1" applyFill="1" applyBorder="1"/>
    <xf numFmtId="43" fontId="22" fillId="6" borderId="6" xfId="28" applyFont="1" applyFill="1" applyBorder="1"/>
    <xf numFmtId="43" fontId="22" fillId="6" borderId="0" xfId="28" applyFont="1" applyFill="1" applyBorder="1"/>
    <xf numFmtId="164" fontId="23" fillId="7" borderId="6" xfId="28" applyNumberFormat="1" applyFont="1" applyFill="1" applyBorder="1"/>
    <xf numFmtId="10" fontId="23" fillId="7" borderId="6" xfId="2" applyNumberFormat="1" applyFont="1" applyFill="1" applyBorder="1"/>
    <xf numFmtId="0" fontId="23" fillId="7" borderId="6" xfId="28" applyNumberFormat="1" applyFont="1" applyFill="1" applyBorder="1"/>
    <xf numFmtId="14" fontId="23" fillId="7" borderId="6" xfId="28" applyNumberFormat="1" applyFont="1" applyFill="1" applyBorder="1"/>
    <xf numFmtId="43" fontId="22" fillId="7" borderId="0" xfId="28" applyFont="1" applyFill="1" applyBorder="1"/>
    <xf numFmtId="164" fontId="22" fillId="7" borderId="6" xfId="28" applyNumberFormat="1" applyFont="1" applyFill="1" applyBorder="1" applyAlignment="1"/>
    <xf numFmtId="164" fontId="22" fillId="7" borderId="6" xfId="28" applyNumberFormat="1" applyFont="1" applyFill="1" applyBorder="1"/>
    <xf numFmtId="165" fontId="23" fillId="7" borderId="6" xfId="4" applyFont="1" applyFill="1" applyBorder="1"/>
    <xf numFmtId="43" fontId="23" fillId="7" borderId="6" xfId="28" applyFont="1" applyFill="1" applyBorder="1"/>
    <xf numFmtId="43" fontId="23" fillId="7" borderId="6" xfId="2" applyNumberFormat="1" applyFont="1" applyFill="1" applyBorder="1"/>
    <xf numFmtId="164" fontId="23" fillId="6" borderId="6" xfId="28" applyNumberFormat="1" applyFont="1" applyFill="1" applyBorder="1"/>
    <xf numFmtId="10" fontId="23" fillId="6" borderId="6" xfId="2" applyNumberFormat="1" applyFont="1" applyFill="1" applyBorder="1"/>
    <xf numFmtId="0" fontId="23" fillId="6" borderId="6" xfId="28" applyNumberFormat="1" applyFont="1" applyFill="1" applyBorder="1"/>
    <xf numFmtId="14" fontId="23" fillId="6" borderId="6" xfId="28" applyNumberFormat="1" applyFont="1" applyFill="1" applyBorder="1"/>
    <xf numFmtId="43" fontId="23" fillId="6" borderId="0" xfId="28" applyFont="1" applyFill="1" applyBorder="1"/>
    <xf numFmtId="164" fontId="23" fillId="6" borderId="6" xfId="28" applyNumberFormat="1" applyFont="1" applyFill="1" applyBorder="1" applyAlignment="1"/>
    <xf numFmtId="165" fontId="23" fillId="6" borderId="6" xfId="4" applyFont="1" applyFill="1" applyBorder="1"/>
    <xf numFmtId="43" fontId="23" fillId="6" borderId="6" xfId="28" applyFont="1" applyFill="1" applyBorder="1"/>
    <xf numFmtId="164" fontId="23" fillId="2" borderId="6" xfId="28" applyNumberFormat="1" applyFont="1" applyFill="1" applyBorder="1"/>
    <xf numFmtId="10" fontId="23" fillId="2" borderId="6" xfId="2" applyNumberFormat="1" applyFont="1" applyFill="1" applyBorder="1"/>
    <xf numFmtId="0" fontId="23" fillId="2" borderId="6" xfId="28" applyNumberFormat="1" applyFont="1" applyFill="1" applyBorder="1"/>
    <xf numFmtId="14" fontId="23" fillId="2" borderId="6" xfId="28" applyNumberFormat="1" applyFont="1" applyFill="1" applyBorder="1"/>
    <xf numFmtId="43" fontId="23" fillId="2" borderId="0" xfId="28" applyFont="1" applyFill="1" applyBorder="1"/>
    <xf numFmtId="164" fontId="23" fillId="2" borderId="6" xfId="28" applyNumberFormat="1" applyFont="1" applyFill="1" applyBorder="1" applyAlignment="1"/>
    <xf numFmtId="43" fontId="23" fillId="2" borderId="6" xfId="28" applyFont="1" applyFill="1" applyBorder="1"/>
    <xf numFmtId="43" fontId="23" fillId="7" borderId="0" xfId="28" applyFont="1" applyFill="1" applyBorder="1"/>
    <xf numFmtId="164" fontId="23" fillId="7" borderId="6" xfId="28" applyNumberFormat="1" applyFont="1" applyFill="1" applyBorder="1" applyAlignment="1"/>
    <xf numFmtId="164" fontId="24" fillId="7" borderId="6" xfId="28" applyNumberFormat="1" applyFont="1" applyFill="1" applyBorder="1"/>
    <xf numFmtId="10" fontId="24" fillId="7" borderId="6" xfId="2" applyNumberFormat="1" applyFont="1" applyFill="1" applyBorder="1"/>
    <xf numFmtId="0" fontId="24" fillId="7" borderId="6" xfId="28" applyNumberFormat="1" applyFont="1" applyFill="1" applyBorder="1"/>
    <xf numFmtId="14" fontId="24" fillId="7" borderId="6" xfId="28" applyNumberFormat="1" applyFont="1" applyFill="1" applyBorder="1"/>
    <xf numFmtId="43" fontId="24" fillId="7" borderId="0" xfId="28" applyFont="1" applyFill="1" applyBorder="1"/>
    <xf numFmtId="164" fontId="24" fillId="7" borderId="6" xfId="28" applyNumberFormat="1" applyFont="1" applyFill="1" applyBorder="1" applyAlignment="1"/>
    <xf numFmtId="43" fontId="24" fillId="7" borderId="6" xfId="28" applyFont="1" applyFill="1" applyBorder="1"/>
    <xf numFmtId="164" fontId="23" fillId="6" borderId="0" xfId="28" applyNumberFormat="1" applyFont="1" applyFill="1" applyBorder="1"/>
    <xf numFmtId="10" fontId="23" fillId="6" borderId="0" xfId="2" applyNumberFormat="1" applyFont="1" applyFill="1" applyBorder="1"/>
    <xf numFmtId="0" fontId="23" fillId="6" borderId="0" xfId="28" applyNumberFormat="1" applyFont="1" applyFill="1" applyBorder="1"/>
    <xf numFmtId="14" fontId="23" fillId="6" borderId="0" xfId="28" applyNumberFormat="1" applyFont="1" applyFill="1" applyBorder="1"/>
    <xf numFmtId="164" fontId="25" fillId="7" borderId="6" xfId="28" applyNumberFormat="1" applyFont="1" applyFill="1" applyBorder="1"/>
    <xf numFmtId="164" fontId="24" fillId="6" borderId="6" xfId="28" applyNumberFormat="1" applyFont="1" applyFill="1" applyBorder="1"/>
    <xf numFmtId="10" fontId="24" fillId="6" borderId="6" xfId="2" applyNumberFormat="1" applyFont="1" applyFill="1" applyBorder="1"/>
    <xf numFmtId="14" fontId="24" fillId="6" borderId="6" xfId="28" applyNumberFormat="1" applyFont="1" applyFill="1" applyBorder="1"/>
    <xf numFmtId="164" fontId="24" fillId="2" borderId="6" xfId="28" applyNumberFormat="1" applyFont="1" applyFill="1" applyBorder="1"/>
    <xf numFmtId="164" fontId="24" fillId="6" borderId="6" xfId="28" applyNumberFormat="1" applyFont="1" applyFill="1" applyBorder="1" applyAlignment="1"/>
    <xf numFmtId="43" fontId="24" fillId="6" borderId="0" xfId="28" applyFont="1" applyFill="1" applyBorder="1"/>
    <xf numFmtId="43" fontId="24" fillId="6" borderId="6" xfId="28" applyFont="1" applyFill="1" applyBorder="1"/>
    <xf numFmtId="164" fontId="25" fillId="6" borderId="6" xfId="28" applyNumberFormat="1" applyFont="1" applyFill="1" applyBorder="1"/>
    <xf numFmtId="164" fontId="22" fillId="6" borderId="0" xfId="28" applyNumberFormat="1" applyFont="1" applyFill="1" applyBorder="1"/>
    <xf numFmtId="164" fontId="23" fillId="6" borderId="0" xfId="28" applyNumberFormat="1" applyFont="1" applyFill="1" applyBorder="1" applyAlignment="1"/>
    <xf numFmtId="4" fontId="10" fillId="7" borderId="0" xfId="13" applyFill="1" applyAlignment="1">
      <alignment wrapText="1"/>
    </xf>
    <xf numFmtId="164" fontId="23" fillId="7" borderId="0" xfId="28" applyNumberFormat="1" applyFont="1" applyFill="1" applyBorder="1"/>
    <xf numFmtId="10" fontId="23" fillId="7" borderId="0" xfId="2" applyNumberFormat="1" applyFont="1" applyFill="1" applyBorder="1"/>
    <xf numFmtId="43" fontId="26" fillId="7" borderId="6" xfId="10" applyFont="1" applyFill="1" applyBorder="1" applyAlignment="1">
      <alignment horizontal="right" vertical="center"/>
    </xf>
    <xf numFmtId="169" fontId="23" fillId="7" borderId="0" xfId="28" applyNumberFormat="1" applyFont="1" applyFill="1" applyBorder="1"/>
    <xf numFmtId="43" fontId="26" fillId="7" borderId="6" xfId="10" applyFont="1" applyFill="1" applyBorder="1" applyAlignment="1">
      <alignment vertical="center"/>
    </xf>
    <xf numFmtId="0" fontId="23" fillId="7" borderId="0" xfId="28" applyNumberFormat="1" applyFont="1" applyFill="1" applyBorder="1" applyAlignment="1"/>
    <xf numFmtId="14" fontId="23" fillId="7" borderId="0" xfId="28" applyNumberFormat="1" applyFont="1" applyFill="1" applyBorder="1"/>
    <xf numFmtId="43" fontId="26" fillId="0" borderId="6" xfId="10" applyFont="1" applyFill="1" applyBorder="1" applyAlignment="1">
      <alignment horizontal="right" vertical="center"/>
    </xf>
    <xf numFmtId="169" fontId="23" fillId="6" borderId="0" xfId="28" applyNumberFormat="1" applyFont="1" applyFill="1" applyBorder="1"/>
    <xf numFmtId="43" fontId="26" fillId="0" borderId="6" xfId="10" applyFont="1" applyFill="1" applyBorder="1" applyAlignment="1">
      <alignment vertical="center"/>
    </xf>
    <xf numFmtId="43" fontId="23" fillId="6" borderId="0" xfId="28" applyFont="1" applyFill="1" applyBorder="1" applyAlignment="1"/>
    <xf numFmtId="43" fontId="27" fillId="0" borderId="7" xfId="1" applyFont="1" applyBorder="1" applyAlignment="1">
      <alignment horizontal="left"/>
    </xf>
    <xf numFmtId="164" fontId="27" fillId="0" borderId="7" xfId="1" applyNumberFormat="1" applyFont="1" applyBorder="1" applyAlignment="1">
      <alignment horizontal="center" wrapText="1"/>
    </xf>
    <xf numFmtId="43" fontId="27" fillId="0" borderId="0" xfId="1" applyFont="1" applyAlignment="1">
      <alignment horizontal="left"/>
    </xf>
    <xf numFmtId="164" fontId="27" fillId="0" borderId="0" xfId="1" applyNumberFormat="1" applyFont="1" applyAlignment="1">
      <alignment wrapText="1"/>
    </xf>
    <xf numFmtId="164" fontId="27" fillId="0" borderId="0" xfId="1" applyNumberFormat="1" applyFont="1" applyAlignment="1">
      <alignment horizontal="center" wrapText="1"/>
    </xf>
    <xf numFmtId="43" fontId="27" fillId="0" borderId="0" xfId="1" applyFont="1"/>
    <xf numFmtId="164" fontId="28" fillId="0" borderId="0" xfId="1" applyNumberFormat="1" applyFont="1"/>
    <xf numFmtId="43" fontId="28" fillId="0" borderId="0" xfId="1" applyFont="1"/>
    <xf numFmtId="164" fontId="27" fillId="0" borderId="7" xfId="1" applyNumberFormat="1" applyFont="1" applyBorder="1"/>
    <xf numFmtId="43" fontId="28" fillId="0" borderId="0" xfId="1" applyFont="1" applyFill="1"/>
    <xf numFmtId="164" fontId="22" fillId="5" borderId="6" xfId="28" applyNumberFormat="1" applyFont="1" applyFill="1" applyBorder="1" applyAlignment="1">
      <alignment horizontal="center" wrapText="1"/>
    </xf>
    <xf numFmtId="164" fontId="22" fillId="5" borderId="6" xfId="28" applyNumberFormat="1" applyFont="1" applyFill="1" applyBorder="1"/>
    <xf numFmtId="43" fontId="22" fillId="5" borderId="6" xfId="28" applyFont="1" applyFill="1" applyBorder="1" applyAlignment="1">
      <alignment horizontal="center"/>
    </xf>
    <xf numFmtId="43" fontId="22" fillId="5" borderId="6" xfId="28" applyFont="1" applyFill="1" applyBorder="1" applyAlignment="1"/>
    <xf numFmtId="43" fontId="23" fillId="6" borderId="0" xfId="1" applyFont="1" applyFill="1" applyBorder="1"/>
    <xf numFmtId="43" fontId="23" fillId="7" borderId="0" xfId="1" applyFont="1" applyFill="1" applyBorder="1"/>
    <xf numFmtId="43" fontId="24" fillId="7" borderId="0" xfId="1" applyFont="1" applyFill="1" applyBorder="1"/>
    <xf numFmtId="169" fontId="23" fillId="6" borderId="0" xfId="2" applyNumberFormat="1" applyFont="1" applyFill="1" applyBorder="1"/>
    <xf numFmtId="0" fontId="28" fillId="0" borderId="0" xfId="0" applyFont="1"/>
    <xf numFmtId="0" fontId="28" fillId="0" borderId="0" xfId="0" applyFont="1" applyAlignment="1">
      <alignment horizontal="justify"/>
    </xf>
    <xf numFmtId="164" fontId="27" fillId="0" borderId="0" xfId="1" applyNumberFormat="1" applyFont="1" applyFill="1" applyBorder="1" applyAlignment="1">
      <alignment horizontal="justify" wrapText="1"/>
    </xf>
    <xf numFmtId="0" fontId="5" fillId="0" borderId="0" xfId="29"/>
    <xf numFmtId="0" fontId="29" fillId="0" borderId="0" xfId="29" applyFont="1"/>
    <xf numFmtId="0" fontId="5" fillId="0" borderId="0" xfId="29" applyAlignment="1">
      <alignment wrapText="1"/>
    </xf>
    <xf numFmtId="43" fontId="0" fillId="0" borderId="0" xfId="30" applyFont="1" applyFill="1" applyBorder="1"/>
    <xf numFmtId="0" fontId="29" fillId="0" borderId="0" xfId="29" applyFont="1" applyAlignment="1">
      <alignment wrapText="1"/>
    </xf>
    <xf numFmtId="43" fontId="29" fillId="8" borderId="6" xfId="30" applyFont="1" applyFill="1" applyBorder="1"/>
    <xf numFmtId="43" fontId="0" fillId="0" borderId="6" xfId="30" applyFont="1" applyBorder="1"/>
    <xf numFmtId="43" fontId="5" fillId="0" borderId="0" xfId="29" applyNumberFormat="1"/>
    <xf numFmtId="43" fontId="0" fillId="0" borderId="13" xfId="30" applyFont="1" applyBorder="1"/>
    <xf numFmtId="0" fontId="29" fillId="0" borderId="6" xfId="29" applyFont="1" applyBorder="1"/>
    <xf numFmtId="0" fontId="5" fillId="0" borderId="6" xfId="29" applyBorder="1"/>
    <xf numFmtId="43" fontId="5" fillId="0" borderId="6" xfId="29" applyNumberFormat="1" applyBorder="1"/>
    <xf numFmtId="43" fontId="0" fillId="0" borderId="0" xfId="30" applyFont="1"/>
    <xf numFmtId="0" fontId="33" fillId="0" borderId="0" xfId="29" applyFont="1"/>
    <xf numFmtId="0" fontId="5" fillId="0" borderId="6" xfId="29" applyBorder="1" applyAlignment="1">
      <alignment wrapText="1"/>
    </xf>
    <xf numFmtId="169" fontId="5" fillId="0" borderId="6" xfId="29" applyNumberFormat="1" applyBorder="1"/>
    <xf numFmtId="14" fontId="5" fillId="0" borderId="0" xfId="29" applyNumberFormat="1"/>
    <xf numFmtId="43" fontId="0" fillId="0" borderId="6" xfId="30" applyFont="1" applyFill="1" applyBorder="1"/>
    <xf numFmtId="0" fontId="5" fillId="0" borderId="4" xfId="29" applyBorder="1" applyAlignment="1">
      <alignment wrapText="1"/>
    </xf>
    <xf numFmtId="9" fontId="5" fillId="0" borderId="6" xfId="29" applyNumberFormat="1" applyBorder="1"/>
    <xf numFmtId="43" fontId="0" fillId="0" borderId="0" xfId="30" applyFont="1" applyAlignment="1">
      <alignment wrapText="1"/>
    </xf>
    <xf numFmtId="43" fontId="5" fillId="0" borderId="4" xfId="29" applyNumberFormat="1" applyBorder="1" applyAlignment="1">
      <alignment wrapText="1"/>
    </xf>
    <xf numFmtId="43" fontId="5" fillId="0" borderId="0" xfId="29" applyNumberFormat="1" applyAlignment="1">
      <alignment wrapText="1"/>
    </xf>
    <xf numFmtId="43" fontId="0" fillId="9" borderId="6" xfId="30" applyFont="1" applyFill="1" applyBorder="1"/>
    <xf numFmtId="169" fontId="5" fillId="0" borderId="0" xfId="29" applyNumberFormat="1"/>
    <xf numFmtId="0" fontId="29" fillId="8" borderId="6" xfId="29" applyFont="1" applyFill="1" applyBorder="1"/>
    <xf numFmtId="0" fontId="29" fillId="8" borderId="6" xfId="29" applyFont="1" applyFill="1" applyBorder="1" applyAlignment="1">
      <alignment wrapText="1"/>
    </xf>
    <xf numFmtId="0" fontId="5" fillId="8" borderId="0" xfId="29" applyFill="1"/>
    <xf numFmtId="0" fontId="5" fillId="10" borderId="6" xfId="29" applyFill="1" applyBorder="1"/>
    <xf numFmtId="14" fontId="5" fillId="10" borderId="6" xfId="29" applyNumberFormat="1" applyFill="1" applyBorder="1"/>
    <xf numFmtId="43" fontId="0" fillId="10" borderId="6" xfId="30" applyFont="1" applyFill="1" applyBorder="1"/>
    <xf numFmtId="0" fontId="5" fillId="10" borderId="0" xfId="29" applyFill="1"/>
    <xf numFmtId="0" fontId="5" fillId="11" borderId="6" xfId="29" applyFill="1" applyBorder="1"/>
    <xf numFmtId="14" fontId="5" fillId="11" borderId="6" xfId="29" applyNumberFormat="1" applyFill="1" applyBorder="1"/>
    <xf numFmtId="43" fontId="0" fillId="11" borderId="6" xfId="30" applyFont="1" applyFill="1" applyBorder="1"/>
    <xf numFmtId="0" fontId="5" fillId="11" borderId="0" xfId="29" applyFill="1"/>
    <xf numFmtId="0" fontId="5" fillId="11" borderId="10" xfId="29" applyFill="1" applyBorder="1"/>
    <xf numFmtId="14" fontId="5" fillId="11" borderId="10" xfId="29" applyNumberFormat="1" applyFill="1" applyBorder="1"/>
    <xf numFmtId="43" fontId="0" fillId="11" borderId="10" xfId="30" applyFont="1" applyFill="1" applyBorder="1"/>
    <xf numFmtId="0" fontId="5" fillId="11" borderId="12" xfId="29" applyFill="1" applyBorder="1"/>
    <xf numFmtId="14" fontId="5" fillId="10" borderId="0" xfId="29" applyNumberFormat="1" applyFill="1"/>
    <xf numFmtId="43" fontId="0" fillId="10" borderId="0" xfId="30" applyFont="1" applyFill="1" applyBorder="1"/>
    <xf numFmtId="0" fontId="5" fillId="12" borderId="6" xfId="29" applyFill="1" applyBorder="1"/>
    <xf numFmtId="14" fontId="5" fillId="12" borderId="6" xfId="29" applyNumberFormat="1" applyFill="1" applyBorder="1"/>
    <xf numFmtId="43" fontId="5" fillId="12" borderId="6" xfId="29" applyNumberFormat="1" applyFill="1" applyBorder="1"/>
    <xf numFmtId="43" fontId="0" fillId="12" borderId="6" xfId="30" applyFont="1" applyFill="1" applyBorder="1"/>
    <xf numFmtId="0" fontId="5" fillId="12" borderId="12" xfId="29" applyFill="1" applyBorder="1"/>
    <xf numFmtId="14" fontId="5" fillId="11" borderId="0" xfId="29" applyNumberFormat="1" applyFill="1"/>
    <xf numFmtId="43" fontId="0" fillId="11" borderId="0" xfId="30" applyFont="1" applyFill="1" applyBorder="1"/>
    <xf numFmtId="43" fontId="5" fillId="11" borderId="6" xfId="29" applyNumberFormat="1" applyFill="1" applyBorder="1"/>
    <xf numFmtId="0" fontId="32" fillId="0" borderId="0" xfId="29" applyFont="1"/>
    <xf numFmtId="43" fontId="29" fillId="0" borderId="0" xfId="29" applyNumberFormat="1" applyFont="1"/>
    <xf numFmtId="43" fontId="29" fillId="0" borderId="0" xfId="30" applyFont="1"/>
    <xf numFmtId="2" fontId="29" fillId="8" borderId="6" xfId="29" applyNumberFormat="1" applyFont="1" applyFill="1" applyBorder="1"/>
    <xf numFmtId="43" fontId="29" fillId="8" borderId="6" xfId="30" applyFont="1" applyFill="1" applyBorder="1" applyAlignment="1">
      <alignment wrapText="1"/>
    </xf>
    <xf numFmtId="43" fontId="5" fillId="10" borderId="6" xfId="29" applyNumberFormat="1" applyFill="1" applyBorder="1"/>
    <xf numFmtId="43" fontId="5" fillId="10" borderId="0" xfId="29" applyNumberFormat="1" applyFill="1"/>
    <xf numFmtId="4" fontId="10" fillId="2" borderId="0" xfId="13" applyFill="1"/>
    <xf numFmtId="4" fontId="10" fillId="2" borderId="0" xfId="13" applyFill="1" applyAlignment="1">
      <alignment wrapText="1"/>
    </xf>
    <xf numFmtId="43" fontId="22" fillId="6" borderId="0" xfId="28" applyFont="1" applyFill="1" applyBorder="1" applyAlignment="1">
      <alignment wrapText="1"/>
    </xf>
    <xf numFmtId="10" fontId="22" fillId="6" borderId="0" xfId="2" applyNumberFormat="1" applyFont="1" applyFill="1" applyBorder="1"/>
    <xf numFmtId="43" fontId="22" fillId="5" borderId="0" xfId="28" applyFont="1" applyFill="1" applyBorder="1" applyAlignment="1">
      <alignment wrapText="1"/>
    </xf>
    <xf numFmtId="43" fontId="23" fillId="5" borderId="0" xfId="28" applyFont="1" applyFill="1" applyBorder="1" applyAlignment="1"/>
    <xf numFmtId="43" fontId="23" fillId="5" borderId="0" xfId="28" applyFont="1" applyFill="1" applyBorder="1"/>
    <xf numFmtId="43" fontId="22" fillId="5" borderId="0" xfId="28" applyFont="1" applyFill="1" applyBorder="1"/>
    <xf numFmtId="165" fontId="23" fillId="2" borderId="6" xfId="4" applyFont="1" applyFill="1" applyBorder="1"/>
    <xf numFmtId="0" fontId="0" fillId="7" borderId="0" xfId="0" applyFill="1"/>
    <xf numFmtId="43" fontId="24" fillId="6" borderId="0" xfId="1" applyFont="1" applyFill="1" applyBorder="1"/>
    <xf numFmtId="43" fontId="34" fillId="7" borderId="0" xfId="28" applyFont="1" applyFill="1" applyBorder="1"/>
    <xf numFmtId="43" fontId="23" fillId="6" borderId="0" xfId="28" applyFont="1" applyFill="1" applyBorder="1" applyAlignment="1">
      <alignment wrapText="1"/>
    </xf>
    <xf numFmtId="165" fontId="24" fillId="6" borderId="6" xfId="4" applyFont="1" applyFill="1" applyBorder="1"/>
    <xf numFmtId="4" fontId="10" fillId="7" borderId="0" xfId="13" applyFill="1"/>
    <xf numFmtId="0" fontId="26" fillId="7" borderId="6" xfId="10" applyNumberFormat="1" applyFont="1" applyFill="1" applyBorder="1" applyAlignment="1">
      <alignment horizontal="right" vertical="center"/>
    </xf>
    <xf numFmtId="164" fontId="23" fillId="7" borderId="0" xfId="28" applyNumberFormat="1" applyFont="1" applyFill="1" applyBorder="1" applyAlignment="1"/>
    <xf numFmtId="43" fontId="4" fillId="0" borderId="6" xfId="10" applyFont="1" applyFill="1" applyBorder="1" applyAlignment="1">
      <alignment horizontal="right"/>
    </xf>
    <xf numFmtId="0" fontId="4" fillId="0" borderId="6" xfId="10" applyNumberFormat="1" applyFont="1" applyFill="1" applyBorder="1" applyAlignment="1">
      <alignment horizontal="right"/>
    </xf>
    <xf numFmtId="43" fontId="22" fillId="6" borderId="0" xfId="28" applyFont="1" applyFill="1" applyBorder="1" applyAlignment="1"/>
    <xf numFmtId="49" fontId="23" fillId="6" borderId="0" xfId="28" applyNumberFormat="1" applyFont="1" applyFill="1" applyBorder="1"/>
    <xf numFmtId="164" fontId="23" fillId="0" borderId="0" xfId="28" applyNumberFormat="1" applyFont="1" applyFill="1" applyBorder="1"/>
    <xf numFmtId="10" fontId="23" fillId="0" borderId="0" xfId="2" applyNumberFormat="1" applyFont="1" applyFill="1" applyBorder="1"/>
    <xf numFmtId="0" fontId="0" fillId="0" borderId="6" xfId="0" applyBorder="1" applyAlignment="1">
      <alignment horizontal="right"/>
    </xf>
    <xf numFmtId="169" fontId="23" fillId="0" borderId="0" xfId="28" applyNumberFormat="1" applyFont="1" applyFill="1" applyBorder="1"/>
    <xf numFmtId="43" fontId="22" fillId="0" borderId="0" xfId="28" applyFont="1" applyFill="1" applyBorder="1" applyAlignment="1"/>
    <xf numFmtId="43" fontId="22" fillId="0" borderId="0" xfId="28" applyFont="1" applyFill="1" applyBorder="1" applyAlignment="1">
      <alignment horizontal="center"/>
    </xf>
    <xf numFmtId="164" fontId="25" fillId="0" borderId="6" xfId="28" applyNumberFormat="1" applyFont="1" applyFill="1" applyBorder="1"/>
    <xf numFmtId="43" fontId="22" fillId="0" borderId="0" xfId="28" applyFont="1" applyFill="1" applyBorder="1" applyAlignment="1">
      <alignment wrapText="1"/>
    </xf>
    <xf numFmtId="10" fontId="23" fillId="0" borderId="6" xfId="2" applyNumberFormat="1" applyFont="1" applyFill="1" applyBorder="1"/>
    <xf numFmtId="14" fontId="23" fillId="0" borderId="0" xfId="28" applyNumberFormat="1" applyFont="1" applyFill="1" applyBorder="1"/>
    <xf numFmtId="164" fontId="23" fillId="0" borderId="6" xfId="28" applyNumberFormat="1" applyFont="1" applyFill="1" applyBorder="1"/>
    <xf numFmtId="43" fontId="23" fillId="0" borderId="0" xfId="28" applyFont="1" applyFill="1" applyBorder="1"/>
    <xf numFmtId="165" fontId="23" fillId="0" borderId="6" xfId="4" applyFont="1" applyFill="1" applyBorder="1"/>
    <xf numFmtId="164" fontId="28" fillId="0" borderId="0" xfId="0" applyNumberFormat="1" applyFont="1"/>
    <xf numFmtId="0" fontId="27" fillId="0" borderId="0" xfId="0" applyFont="1"/>
    <xf numFmtId="0" fontId="4" fillId="0" borderId="0" xfId="10" applyNumberFormat="1" applyFont="1" applyFill="1" applyBorder="1" applyAlignment="1">
      <alignment horizontal="right"/>
    </xf>
    <xf numFmtId="43" fontId="26" fillId="0" borderId="0" xfId="10" applyFont="1" applyFill="1" applyBorder="1" applyAlignment="1">
      <alignment vertical="center"/>
    </xf>
    <xf numFmtId="164" fontId="25" fillId="7" borderId="0" xfId="28" applyNumberFormat="1" applyFont="1" applyFill="1" applyBorder="1"/>
    <xf numFmtId="165" fontId="23" fillId="6" borderId="0" xfId="4" applyFont="1" applyFill="1" applyBorder="1"/>
    <xf numFmtId="43" fontId="35" fillId="6" borderId="0" xfId="28" applyFont="1" applyFill="1" applyBorder="1"/>
    <xf numFmtId="169" fontId="22" fillId="5" borderId="0" xfId="28" applyNumberFormat="1" applyFont="1" applyFill="1" applyBorder="1" applyAlignment="1">
      <alignment wrapText="1"/>
    </xf>
    <xf numFmtId="14" fontId="22" fillId="7" borderId="0" xfId="28" applyNumberFormat="1" applyFont="1" applyFill="1" applyBorder="1"/>
    <xf numFmtId="14" fontId="22" fillId="4" borderId="0" xfId="28" applyNumberFormat="1" applyFont="1" applyFill="1" applyBorder="1"/>
    <xf numFmtId="43" fontId="22" fillId="0" borderId="0" xfId="28" applyFont="1" applyFill="1" applyBorder="1"/>
    <xf numFmtId="164" fontId="22" fillId="7" borderId="0" xfId="28" applyNumberFormat="1" applyFont="1" applyFill="1" applyBorder="1"/>
    <xf numFmtId="43" fontId="22" fillId="2" borderId="0" xfId="28" applyFont="1" applyFill="1" applyBorder="1"/>
    <xf numFmtId="43" fontId="23" fillId="5" borderId="0" xfId="28" applyFont="1" applyFill="1" applyBorder="1" applyAlignment="1">
      <alignment wrapText="1"/>
    </xf>
    <xf numFmtId="164" fontId="23" fillId="5" borderId="6" xfId="28" applyNumberFormat="1" applyFont="1" applyFill="1" applyBorder="1" applyAlignment="1">
      <alignment wrapText="1"/>
    </xf>
    <xf numFmtId="164" fontId="23" fillId="5" borderId="0" xfId="28" applyNumberFormat="1" applyFont="1" applyFill="1" applyBorder="1" applyAlignment="1">
      <alignment wrapText="1"/>
    </xf>
    <xf numFmtId="169" fontId="23" fillId="5" borderId="0" xfId="28" applyNumberFormat="1" applyFont="1" applyFill="1" applyBorder="1" applyAlignment="1">
      <alignment wrapText="1"/>
    </xf>
    <xf numFmtId="43" fontId="10" fillId="6" borderId="0" xfId="28" applyFont="1" applyFill="1" applyBorder="1"/>
    <xf numFmtId="43" fontId="36" fillId="5" borderId="0" xfId="28" applyFont="1" applyFill="1" applyBorder="1" applyAlignment="1">
      <alignment wrapText="1"/>
    </xf>
    <xf numFmtId="164" fontId="28" fillId="2" borderId="0" xfId="1" applyNumberFormat="1" applyFont="1" applyFill="1"/>
    <xf numFmtId="0" fontId="28" fillId="2" borderId="0" xfId="0" applyFont="1" applyFill="1"/>
    <xf numFmtId="43" fontId="28" fillId="2" borderId="0" xfId="1" applyFont="1" applyFill="1"/>
    <xf numFmtId="0" fontId="28" fillId="2" borderId="0" xfId="0" applyFont="1" applyFill="1" applyAlignment="1">
      <alignment horizontal="justify"/>
    </xf>
    <xf numFmtId="10" fontId="23" fillId="6" borderId="0" xfId="28" applyNumberFormat="1" applyFont="1" applyFill="1" applyBorder="1"/>
    <xf numFmtId="43" fontId="28" fillId="2" borderId="0" xfId="0" applyNumberFormat="1" applyFont="1" applyFill="1"/>
    <xf numFmtId="43" fontId="18" fillId="0" borderId="0" xfId="1" applyFont="1"/>
    <xf numFmtId="43" fontId="28" fillId="0" borderId="0" xfId="0" applyNumberFormat="1" applyFont="1"/>
    <xf numFmtId="43" fontId="28" fillId="0" borderId="0" xfId="0" applyNumberFormat="1" applyFont="1" applyAlignment="1">
      <alignment horizontal="justify"/>
    </xf>
    <xf numFmtId="43" fontId="0" fillId="2" borderId="6" xfId="30" applyFont="1" applyFill="1" applyBorder="1"/>
    <xf numFmtId="43" fontId="28" fillId="3" borderId="0" xfId="1" applyFont="1" applyFill="1"/>
    <xf numFmtId="164" fontId="28" fillId="3" borderId="0" xfId="1" applyNumberFormat="1" applyFont="1" applyFill="1"/>
    <xf numFmtId="0" fontId="28" fillId="3" borderId="0" xfId="0" applyFont="1" applyFill="1" applyAlignment="1">
      <alignment horizontal="justify"/>
    </xf>
    <xf numFmtId="0" fontId="28" fillId="3" borderId="0" xfId="0" applyFont="1" applyFill="1"/>
    <xf numFmtId="164" fontId="28" fillId="3" borderId="0" xfId="0" applyNumberFormat="1" applyFont="1" applyFill="1"/>
    <xf numFmtId="0" fontId="0" fillId="3" borderId="0" xfId="0" applyFill="1"/>
    <xf numFmtId="43" fontId="0" fillId="3" borderId="0" xfId="1" applyFont="1" applyFill="1"/>
    <xf numFmtId="43" fontId="0" fillId="3" borderId="0" xfId="0" applyNumberFormat="1" applyFill="1"/>
    <xf numFmtId="0" fontId="3" fillId="0" borderId="0" xfId="25" applyFont="1"/>
    <xf numFmtId="169" fontId="7" fillId="0" borderId="0" xfId="25" applyNumberFormat="1"/>
    <xf numFmtId="43" fontId="23" fillId="4" borderId="0" xfId="28" applyFont="1" applyFill="1" applyBorder="1"/>
    <xf numFmtId="164" fontId="22" fillId="4" borderId="0" xfId="28" applyNumberFormat="1" applyFont="1" applyFill="1" applyBorder="1"/>
    <xf numFmtId="4" fontId="10" fillId="4" borderId="0" xfId="13" applyFill="1"/>
    <xf numFmtId="10" fontId="23" fillId="4" borderId="0" xfId="2" applyNumberFormat="1" applyFont="1" applyFill="1" applyBorder="1"/>
    <xf numFmtId="0" fontId="23" fillId="4" borderId="0" xfId="28" applyNumberFormat="1" applyFont="1" applyFill="1" applyBorder="1"/>
    <xf numFmtId="14" fontId="23" fillId="4" borderId="0" xfId="28" applyNumberFormat="1" applyFont="1" applyFill="1" applyBorder="1"/>
    <xf numFmtId="43" fontId="23" fillId="4" borderId="0" xfId="28" applyFont="1" applyFill="1" applyBorder="1" applyAlignment="1"/>
    <xf numFmtId="10" fontId="23" fillId="4" borderId="0" xfId="28" applyNumberFormat="1" applyFont="1" applyFill="1" applyBorder="1"/>
    <xf numFmtId="164" fontId="23" fillId="4" borderId="0" xfId="28" applyNumberFormat="1" applyFont="1" applyFill="1" applyBorder="1"/>
    <xf numFmtId="43" fontId="22" fillId="4" borderId="0" xfId="28" applyFont="1" applyFill="1" applyBorder="1"/>
    <xf numFmtId="169" fontId="23" fillId="4" borderId="0" xfId="28" applyNumberFormat="1" applyFont="1" applyFill="1" applyBorder="1" applyAlignment="1">
      <alignment wrapText="1"/>
    </xf>
    <xf numFmtId="43" fontId="28" fillId="3" borderId="0" xfId="0" applyNumberFormat="1" applyFont="1" applyFill="1"/>
    <xf numFmtId="0" fontId="39" fillId="0" borderId="0" xfId="0" applyFont="1" applyAlignment="1">
      <alignment horizontal="justify"/>
    </xf>
    <xf numFmtId="0" fontId="39" fillId="0" borderId="0" xfId="0" applyFont="1"/>
    <xf numFmtId="164" fontId="40" fillId="0" borderId="0" xfId="1" applyNumberFormat="1" applyFont="1"/>
    <xf numFmtId="164" fontId="40" fillId="3" borderId="0" xfId="1" applyNumberFormat="1" applyFont="1" applyFill="1"/>
    <xf numFmtId="164" fontId="38" fillId="3" borderId="0" xfId="1" applyNumberFormat="1" applyFont="1" applyFill="1"/>
    <xf numFmtId="43" fontId="27" fillId="3" borderId="0" xfId="1" applyFont="1" applyFill="1"/>
    <xf numFmtId="43" fontId="40" fillId="0" borderId="0" xfId="1" applyFont="1"/>
    <xf numFmtId="43" fontId="40" fillId="3" borderId="0" xfId="1" applyFont="1" applyFill="1"/>
    <xf numFmtId="0" fontId="40" fillId="3" borderId="0" xfId="0" applyFont="1" applyFill="1" applyAlignment="1">
      <alignment horizontal="justify"/>
    </xf>
    <xf numFmtId="0" fontId="40" fillId="3" borderId="0" xfId="0" applyFont="1" applyFill="1"/>
    <xf numFmtId="164" fontId="0" fillId="3" borderId="0" xfId="0" applyNumberFormat="1" applyFill="1"/>
    <xf numFmtId="164" fontId="27" fillId="0" borderId="0" xfId="1" applyNumberFormat="1" applyFont="1"/>
    <xf numFmtId="164" fontId="27" fillId="0" borderId="0" xfId="0" applyNumberFormat="1" applyFont="1"/>
    <xf numFmtId="9" fontId="28" fillId="0" borderId="0" xfId="2" applyFont="1"/>
    <xf numFmtId="164" fontId="27" fillId="0" borderId="19" xfId="0" applyNumberFormat="1" applyFont="1" applyBorder="1"/>
    <xf numFmtId="43" fontId="37" fillId="3" borderId="0" xfId="1" applyFont="1" applyFill="1"/>
    <xf numFmtId="170" fontId="28" fillId="0" borderId="0" xfId="0" applyNumberFormat="1" applyFont="1" applyAlignment="1">
      <alignment horizontal="justify"/>
    </xf>
    <xf numFmtId="0" fontId="41" fillId="0" borderId="0" xfId="0" applyFont="1"/>
    <xf numFmtId="0" fontId="42" fillId="0" borderId="0" xfId="0" applyFont="1"/>
    <xf numFmtId="0" fontId="28" fillId="0" borderId="20" xfId="0" applyFont="1" applyBorder="1"/>
    <xf numFmtId="0" fontId="28" fillId="0" borderId="21" xfId="0" applyFont="1" applyBorder="1"/>
    <xf numFmtId="43" fontId="28" fillId="0" borderId="21" xfId="0" applyNumberFormat="1" applyFont="1" applyBorder="1"/>
    <xf numFmtId="0" fontId="28" fillId="0" borderId="22" xfId="0" applyFont="1" applyBorder="1"/>
    <xf numFmtId="0" fontId="28" fillId="0" borderId="23" xfId="0" applyFont="1" applyBorder="1"/>
    <xf numFmtId="43" fontId="28" fillId="0" borderId="24" xfId="0" applyNumberFormat="1" applyFont="1" applyBorder="1"/>
    <xf numFmtId="0" fontId="28" fillId="0" borderId="25" xfId="0" applyFont="1" applyBorder="1"/>
    <xf numFmtId="0" fontId="28" fillId="0" borderId="26" xfId="0" applyFont="1" applyBorder="1"/>
    <xf numFmtId="43" fontId="28" fillId="0" borderId="27" xfId="0" applyNumberFormat="1" applyFont="1" applyBorder="1"/>
    <xf numFmtId="43" fontId="28" fillId="0" borderId="22" xfId="0" applyNumberFormat="1" applyFont="1" applyBorder="1"/>
    <xf numFmtId="43" fontId="28" fillId="0" borderId="21" xfId="1" applyFont="1" applyBorder="1"/>
    <xf numFmtId="164" fontId="28" fillId="0" borderId="21" xfId="1" applyNumberFormat="1" applyFont="1" applyBorder="1"/>
    <xf numFmtId="0" fontId="28" fillId="0" borderId="27" xfId="0" applyFont="1" applyBorder="1"/>
    <xf numFmtId="0" fontId="28" fillId="0" borderId="24" xfId="0" applyFont="1" applyBorder="1"/>
    <xf numFmtId="49" fontId="28" fillId="0" borderId="0" xfId="0" applyNumberFormat="1" applyFont="1" applyAlignment="1">
      <alignment horizontal="center"/>
    </xf>
    <xf numFmtId="49" fontId="28" fillId="2" borderId="0" xfId="0" applyNumberFormat="1" applyFont="1" applyFill="1" applyAlignment="1">
      <alignment horizontal="center"/>
    </xf>
    <xf numFmtId="164" fontId="28" fillId="0" borderId="0" xfId="1" applyNumberFormat="1" applyFont="1" applyFill="1"/>
    <xf numFmtId="0" fontId="27" fillId="0" borderId="0" xfId="0" applyFont="1" applyAlignment="1">
      <alignment vertical="top"/>
    </xf>
    <xf numFmtId="49" fontId="47" fillId="0" borderId="0" xfId="0" applyNumberFormat="1" applyFont="1" applyAlignment="1">
      <alignment horizontal="center" vertical="center"/>
    </xf>
    <xf numFmtId="0" fontId="47" fillId="0" borderId="0" xfId="0" applyFont="1"/>
    <xf numFmtId="49" fontId="47" fillId="0" borderId="0" xfId="0" applyNumberFormat="1" applyFont="1" applyAlignment="1">
      <alignment horizontal="center"/>
    </xf>
    <xf numFmtId="0" fontId="47" fillId="0" borderId="0" xfId="0" applyFont="1" applyAlignment="1">
      <alignment wrapText="1"/>
    </xf>
    <xf numFmtId="0" fontId="48" fillId="0" borderId="0" xfId="0" applyFont="1"/>
    <xf numFmtId="0" fontId="18" fillId="0" borderId="0" xfId="25" applyFont="1" applyAlignment="1">
      <alignment wrapText="1"/>
    </xf>
    <xf numFmtId="49" fontId="27" fillId="0" borderId="0" xfId="0" applyNumberFormat="1" applyFont="1" applyAlignment="1">
      <alignment horizontal="center"/>
    </xf>
    <xf numFmtId="43" fontId="28" fillId="3" borderId="0" xfId="0" applyNumberFormat="1" applyFont="1" applyFill="1" applyAlignment="1">
      <alignment horizontal="justify"/>
    </xf>
    <xf numFmtId="43" fontId="28" fillId="0" borderId="24" xfId="1" applyFont="1" applyBorder="1"/>
    <xf numFmtId="0" fontId="49" fillId="0" borderId="0" xfId="25" applyFont="1"/>
    <xf numFmtId="43" fontId="49" fillId="0" borderId="0" xfId="1" applyFont="1"/>
    <xf numFmtId="43" fontId="49" fillId="0" borderId="0" xfId="25" applyNumberFormat="1" applyFont="1"/>
    <xf numFmtId="164" fontId="28" fillId="2" borderId="0" xfId="0" applyNumberFormat="1" applyFont="1" applyFill="1"/>
    <xf numFmtId="164" fontId="28" fillId="3" borderId="8" xfId="1" applyNumberFormat="1" applyFont="1" applyFill="1" applyBorder="1"/>
    <xf numFmtId="164" fontId="27" fillId="3" borderId="7" xfId="1" applyNumberFormat="1" applyFont="1" applyFill="1" applyBorder="1"/>
    <xf numFmtId="164" fontId="27" fillId="3" borderId="0" xfId="1" applyNumberFormat="1" applyFont="1" applyFill="1" applyBorder="1" applyAlignment="1">
      <alignment horizontal="justify"/>
    </xf>
    <xf numFmtId="43" fontId="28" fillId="3" borderId="0" xfId="1" applyFont="1" applyFill="1" applyAlignment="1">
      <alignment wrapText="1"/>
    </xf>
    <xf numFmtId="164" fontId="28" fillId="3" borderId="0" xfId="1" applyNumberFormat="1" applyFont="1" applyFill="1" applyAlignment="1">
      <alignment wrapText="1"/>
    </xf>
    <xf numFmtId="0" fontId="28" fillId="3" borderId="0" xfId="0" applyFont="1" applyFill="1" applyAlignment="1">
      <alignment wrapText="1"/>
    </xf>
    <xf numFmtId="164" fontId="28" fillId="3" borderId="0" xfId="0" applyNumberFormat="1" applyFont="1" applyFill="1" applyAlignment="1">
      <alignment wrapText="1"/>
    </xf>
    <xf numFmtId="43" fontId="28" fillId="3" borderId="0" xfId="0" applyNumberFormat="1" applyFont="1" applyFill="1" applyAlignment="1">
      <alignment wrapText="1"/>
    </xf>
    <xf numFmtId="43" fontId="27" fillId="3" borderId="0" xfId="1" applyFont="1" applyFill="1" applyAlignment="1">
      <alignment wrapText="1"/>
    </xf>
    <xf numFmtId="164" fontId="27" fillId="3" borderId="7" xfId="1" applyNumberFormat="1" applyFont="1" applyFill="1" applyBorder="1" applyAlignment="1">
      <alignment wrapText="1"/>
    </xf>
    <xf numFmtId="164" fontId="28" fillId="3" borderId="0" xfId="0" applyNumberFormat="1" applyFont="1" applyFill="1" applyAlignment="1">
      <alignment horizontal="justify"/>
    </xf>
    <xf numFmtId="164" fontId="46" fillId="0" borderId="0" xfId="1" applyNumberFormat="1" applyFont="1" applyFill="1" applyAlignment="1">
      <alignment horizontal="right"/>
    </xf>
    <xf numFmtId="164" fontId="28" fillId="0" borderId="0" xfId="1" applyNumberFormat="1" applyFont="1" applyFill="1" applyAlignment="1">
      <alignment horizontal="center"/>
    </xf>
    <xf numFmtId="164" fontId="41" fillId="0" borderId="28" xfId="1" applyNumberFormat="1" applyFont="1" applyFill="1" applyBorder="1"/>
    <xf numFmtId="43" fontId="42" fillId="0" borderId="0" xfId="1" applyFont="1" applyFill="1"/>
    <xf numFmtId="164" fontId="42" fillId="0" borderId="0" xfId="1" applyNumberFormat="1" applyFont="1" applyFill="1"/>
    <xf numFmtId="43" fontId="23" fillId="6" borderId="0" xfId="2" applyNumberFormat="1" applyFont="1" applyFill="1" applyBorder="1"/>
    <xf numFmtId="164" fontId="28" fillId="0" borderId="0" xfId="0" applyNumberFormat="1" applyFont="1" applyAlignment="1">
      <alignment horizontal="justify"/>
    </xf>
    <xf numFmtId="43" fontId="28" fillId="0" borderId="0" xfId="1" applyFont="1" applyAlignment="1">
      <alignment horizontal="justify"/>
    </xf>
    <xf numFmtId="164" fontId="27" fillId="0" borderId="19" xfId="1" applyNumberFormat="1" applyFont="1" applyBorder="1"/>
    <xf numFmtId="2" fontId="7" fillId="0" borderId="0" xfId="25" applyNumberFormat="1"/>
    <xf numFmtId="0" fontId="0" fillId="0" borderId="20" xfId="0" applyBorder="1"/>
    <xf numFmtId="0" fontId="0" fillId="0" borderId="6" xfId="0" applyBorder="1"/>
    <xf numFmtId="0" fontId="50" fillId="0" borderId="0" xfId="0" applyFont="1"/>
    <xf numFmtId="164" fontId="47" fillId="0" borderId="0" xfId="1" applyNumberFormat="1" applyFont="1" applyFill="1" applyAlignment="1">
      <alignment horizontal="center" vertical="top" wrapText="1"/>
    </xf>
    <xf numFmtId="164" fontId="47" fillId="0" borderId="0" xfId="1" applyNumberFormat="1" applyFont="1" applyFill="1" applyAlignment="1">
      <alignment horizontal="center" vertical="center"/>
    </xf>
    <xf numFmtId="164" fontId="47" fillId="0" borderId="0" xfId="1" applyNumberFormat="1" applyFont="1" applyFill="1"/>
    <xf numFmtId="164" fontId="27" fillId="0" borderId="0" xfId="1" applyNumberFormat="1" applyFont="1" applyFill="1"/>
    <xf numFmtId="164" fontId="27" fillId="0" borderId="28" xfId="1" applyNumberFormat="1" applyFont="1" applyFill="1" applyBorder="1"/>
    <xf numFmtId="43" fontId="47" fillId="0" borderId="0" xfId="1" applyFont="1" applyFill="1"/>
    <xf numFmtId="43" fontId="47" fillId="0" borderId="0" xfId="1" applyFont="1" applyFill="1" applyBorder="1"/>
    <xf numFmtId="164" fontId="47" fillId="0" borderId="1" xfId="1" applyNumberFormat="1" applyFont="1" applyFill="1" applyBorder="1"/>
    <xf numFmtId="164" fontId="47" fillId="0" borderId="0" xfId="1" applyNumberFormat="1" applyFont="1" applyFill="1" applyBorder="1"/>
    <xf numFmtId="0" fontId="27" fillId="0" borderId="16" xfId="0" applyFont="1" applyBorder="1" applyAlignment="1">
      <alignment horizontal="center"/>
    </xf>
    <xf numFmtId="43" fontId="27" fillId="0" borderId="16" xfId="1" applyFont="1" applyBorder="1" applyAlignment="1">
      <alignment horizontal="center"/>
    </xf>
    <xf numFmtId="0" fontId="27" fillId="0" borderId="23" xfId="0" applyFont="1" applyBorder="1"/>
    <xf numFmtId="43" fontId="27" fillId="0" borderId="24" xfId="1" applyFont="1" applyBorder="1"/>
    <xf numFmtId="43" fontId="28" fillId="0" borderId="24" xfId="1" quotePrefix="1" applyFont="1" applyBorder="1"/>
    <xf numFmtId="0" fontId="27" fillId="0" borderId="25" xfId="0" applyFont="1" applyBorder="1"/>
    <xf numFmtId="43" fontId="27" fillId="0" borderId="27" xfId="1" applyFont="1" applyBorder="1"/>
    <xf numFmtId="43" fontId="0" fillId="3" borderId="6" xfId="30" applyFont="1" applyFill="1" applyBorder="1"/>
    <xf numFmtId="9" fontId="0" fillId="0" borderId="21" xfId="2" applyFont="1" applyBorder="1"/>
    <xf numFmtId="9" fontId="0" fillId="0" borderId="6" xfId="2" applyFont="1" applyBorder="1"/>
    <xf numFmtId="9" fontId="0" fillId="0" borderId="0" xfId="2" applyFont="1"/>
    <xf numFmtId="9" fontId="50" fillId="0" borderId="6" xfId="2" applyFont="1" applyBorder="1"/>
    <xf numFmtId="9" fontId="52" fillId="0" borderId="6" xfId="2" applyFont="1" applyBorder="1"/>
    <xf numFmtId="0" fontId="52" fillId="0" borderId="0" xfId="0" applyFont="1"/>
    <xf numFmtId="164" fontId="0" fillId="0" borderId="21" xfId="1" applyNumberFormat="1" applyFont="1" applyBorder="1"/>
    <xf numFmtId="164" fontId="50" fillId="0" borderId="6" xfId="1" applyNumberFormat="1" applyFont="1" applyBorder="1"/>
    <xf numFmtId="164" fontId="0" fillId="0" borderId="6" xfId="1" applyNumberFormat="1" applyFont="1" applyBorder="1"/>
    <xf numFmtId="164" fontId="52" fillId="0" borderId="6" xfId="1" applyNumberFormat="1" applyFont="1" applyBorder="1"/>
    <xf numFmtId="164" fontId="0" fillId="0" borderId="0" xfId="1" applyNumberFormat="1" applyFont="1"/>
    <xf numFmtId="164" fontId="0" fillId="0" borderId="22" xfId="1" applyNumberFormat="1" applyFont="1" applyBorder="1"/>
    <xf numFmtId="164" fontId="50" fillId="0" borderId="6" xfId="1" applyNumberFormat="1" applyFont="1" applyBorder="1" applyAlignment="1">
      <alignment horizontal="center"/>
    </xf>
    <xf numFmtId="9" fontId="50" fillId="0" borderId="6" xfId="2" applyFont="1" applyBorder="1" applyAlignment="1">
      <alignment horizontal="center"/>
    </xf>
    <xf numFmtId="0" fontId="50" fillId="0" borderId="0" xfId="0" applyFont="1" applyAlignment="1">
      <alignment horizontal="center"/>
    </xf>
    <xf numFmtId="164" fontId="40" fillId="0" borderId="0" xfId="1" applyNumberFormat="1" applyFont="1" applyFill="1"/>
    <xf numFmtId="164" fontId="41" fillId="0" borderId="7" xfId="1" applyNumberFormat="1" applyFont="1" applyFill="1" applyBorder="1"/>
    <xf numFmtId="164" fontId="41" fillId="0" borderId="2" xfId="1" applyNumberFormat="1" applyFont="1" applyFill="1" applyBorder="1"/>
    <xf numFmtId="164" fontId="40" fillId="0" borderId="0" xfId="1" applyNumberFormat="1" applyFont="1" applyFill="1" applyAlignment="1">
      <alignment wrapText="1"/>
    </xf>
    <xf numFmtId="0" fontId="29" fillId="0" borderId="2" xfId="17" applyFont="1" applyBorder="1" applyAlignment="1">
      <alignment horizontal="left" vertical="center"/>
    </xf>
    <xf numFmtId="43" fontId="29" fillId="0" borderId="2" xfId="31" applyFont="1" applyBorder="1" applyAlignment="1">
      <alignment horizontal="center" vertical="center"/>
    </xf>
    <xf numFmtId="0" fontId="9" fillId="0" borderId="0" xfId="17"/>
    <xf numFmtId="0" fontId="29" fillId="0" borderId="7" xfId="17" applyFont="1" applyBorder="1" applyAlignment="1">
      <alignment horizontal="left" vertical="center"/>
    </xf>
    <xf numFmtId="0" fontId="29" fillId="0" borderId="7" xfId="17" applyFont="1" applyBorder="1" applyAlignment="1">
      <alignment horizontal="center" vertical="center"/>
    </xf>
    <xf numFmtId="43" fontId="29" fillId="0" borderId="7" xfId="31" applyFont="1" applyBorder="1" applyAlignment="1">
      <alignment horizontal="center" vertical="center"/>
    </xf>
    <xf numFmtId="0" fontId="29" fillId="0" borderId="0" xfId="17" applyFont="1" applyAlignment="1">
      <alignment horizontal="left" vertical="center"/>
    </xf>
    <xf numFmtId="9" fontId="29" fillId="0" borderId="0" xfId="24" applyFont="1" applyBorder="1" applyAlignment="1">
      <alignment horizontal="center" vertical="center"/>
    </xf>
    <xf numFmtId="0" fontId="9" fillId="0" borderId="0" xfId="17" applyAlignment="1">
      <alignment horizontal="center"/>
    </xf>
    <xf numFmtId="43" fontId="0" fillId="0" borderId="0" xfId="31" applyFont="1"/>
    <xf numFmtId="0" fontId="29" fillId="0" borderId="8" xfId="17" applyFont="1" applyBorder="1" applyAlignment="1">
      <alignment horizontal="left" vertical="center"/>
    </xf>
    <xf numFmtId="43" fontId="29" fillId="0" borderId="8" xfId="31" applyFont="1" applyBorder="1" applyAlignment="1">
      <alignment horizontal="center" vertical="center"/>
    </xf>
    <xf numFmtId="0" fontId="29" fillId="0" borderId="0" xfId="17" applyFont="1"/>
    <xf numFmtId="43" fontId="53" fillId="0" borderId="0" xfId="8" applyFont="1"/>
    <xf numFmtId="43" fontId="29" fillId="2" borderId="0" xfId="31" applyFont="1" applyFill="1"/>
    <xf numFmtId="43" fontId="29" fillId="0" borderId="0" xfId="31" applyFont="1"/>
    <xf numFmtId="43" fontId="9" fillId="0" borderId="0" xfId="17" applyNumberFormat="1"/>
    <xf numFmtId="0" fontId="9" fillId="0" borderId="0" xfId="17" applyAlignment="1">
      <alignment horizontal="left" indent="1"/>
    </xf>
    <xf numFmtId="43" fontId="0" fillId="2" borderId="0" xfId="31" applyFont="1" applyFill="1"/>
    <xf numFmtId="43" fontId="29" fillId="0" borderId="1" xfId="31" applyFont="1" applyBorder="1"/>
    <xf numFmtId="0" fontId="29" fillId="0" borderId="7" xfId="17" applyFont="1" applyBorder="1"/>
    <xf numFmtId="43" fontId="29" fillId="0" borderId="7" xfId="31" applyFont="1" applyBorder="1"/>
    <xf numFmtId="0" fontId="29" fillId="0" borderId="1" xfId="17" applyFont="1" applyBorder="1"/>
    <xf numFmtId="43" fontId="29" fillId="0" borderId="1" xfId="31" applyFont="1" applyBorder="1" applyAlignment="1">
      <alignment horizontal="center"/>
    </xf>
    <xf numFmtId="0" fontId="52" fillId="0" borderId="0" xfId="17" applyFont="1"/>
    <xf numFmtId="0" fontId="52" fillId="0" borderId="0" xfId="17" applyFont="1" applyAlignment="1">
      <alignment horizontal="center"/>
    </xf>
    <xf numFmtId="4" fontId="9" fillId="0" borderId="0" xfId="17" applyNumberFormat="1"/>
    <xf numFmtId="166" fontId="9" fillId="0" borderId="0" xfId="32" applyFont="1"/>
    <xf numFmtId="0" fontId="50" fillId="0" borderId="0" xfId="17" applyFont="1"/>
    <xf numFmtId="166" fontId="50" fillId="0" borderId="0" xfId="32" applyFont="1"/>
    <xf numFmtId="164" fontId="50" fillId="0" borderId="0" xfId="0" applyNumberFormat="1" applyFont="1"/>
    <xf numFmtId="0" fontId="50" fillId="0" borderId="6" xfId="0" applyFont="1" applyBorder="1" applyAlignment="1">
      <alignment horizontal="center"/>
    </xf>
    <xf numFmtId="0" fontId="50" fillId="0" borderId="6" xfId="0" applyFont="1" applyBorder="1"/>
    <xf numFmtId="0" fontId="52" fillId="0" borderId="6" xfId="0" applyFont="1" applyBorder="1"/>
    <xf numFmtId="0" fontId="1" fillId="11" borderId="6" xfId="29" applyFont="1" applyFill="1" applyBorder="1"/>
    <xf numFmtId="164" fontId="0" fillId="0" borderId="0" xfId="0" applyNumberFormat="1"/>
    <xf numFmtId="3" fontId="50" fillId="0" borderId="0" xfId="0" applyNumberFormat="1" applyFont="1"/>
    <xf numFmtId="3" fontId="42" fillId="0" borderId="0" xfId="0" applyNumberFormat="1" applyFont="1"/>
    <xf numFmtId="164" fontId="27" fillId="0" borderId="28" xfId="1" applyNumberFormat="1" applyFont="1" applyFill="1" applyBorder="1" applyAlignment="1">
      <alignment horizontal="center"/>
    </xf>
    <xf numFmtId="3" fontId="41" fillId="0" borderId="7" xfId="0" applyNumberFormat="1" applyFont="1" applyBorder="1"/>
    <xf numFmtId="164" fontId="27" fillId="0" borderId="0" xfId="1" applyNumberFormat="1" applyFont="1" applyFill="1" applyAlignment="1">
      <alignment horizontal="center"/>
    </xf>
    <xf numFmtId="3" fontId="41" fillId="0" borderId="2" xfId="0" applyNumberFormat="1" applyFont="1" applyBorder="1"/>
    <xf numFmtId="3" fontId="28" fillId="0" borderId="0" xfId="0" applyNumberFormat="1" applyFont="1"/>
    <xf numFmtId="164" fontId="47" fillId="0" borderId="0" xfId="1" applyNumberFormat="1" applyFont="1" applyFill="1" applyAlignment="1">
      <alignment horizontal="center" vertical="center" wrapText="1"/>
    </xf>
    <xf numFmtId="43" fontId="0" fillId="0" borderId="0" xfId="1" applyFont="1"/>
    <xf numFmtId="43" fontId="0" fillId="0" borderId="0" xfId="0" applyNumberFormat="1"/>
    <xf numFmtId="2" fontId="28" fillId="0" borderId="0" xfId="0" applyNumberFormat="1" applyFont="1"/>
    <xf numFmtId="43" fontId="27" fillId="0" borderId="2" xfId="1" applyFont="1" applyFill="1" applyBorder="1" applyAlignment="1">
      <alignment horizontal="left" vertical="center"/>
    </xf>
    <xf numFmtId="43" fontId="27" fillId="0" borderId="8" xfId="1" applyFont="1" applyFill="1" applyBorder="1" applyAlignment="1">
      <alignment horizontal="left" vertical="center"/>
    </xf>
    <xf numFmtId="164" fontId="27" fillId="0" borderId="2" xfId="1" applyNumberFormat="1" applyFont="1" applyFill="1" applyBorder="1" applyAlignment="1">
      <alignment horizontal="center" vertical="center" wrapText="1"/>
    </xf>
    <xf numFmtId="164" fontId="27" fillId="0" borderId="8" xfId="1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3" fillId="0" borderId="3" xfId="25" applyFont="1" applyBorder="1" applyAlignment="1">
      <alignment horizontal="center" vertical="top" wrapText="1"/>
    </xf>
    <xf numFmtId="0" fontId="13" fillId="0" borderId="2" xfId="25" applyFont="1" applyBorder="1" applyAlignment="1">
      <alignment horizontal="center" vertical="top" wrapText="1"/>
    </xf>
    <xf numFmtId="0" fontId="14" fillId="0" borderId="4" xfId="25" applyFont="1" applyBorder="1" applyAlignment="1">
      <alignment horizontal="center" vertical="top" wrapText="1"/>
    </xf>
    <xf numFmtId="0" fontId="14" fillId="0" borderId="0" xfId="25" applyFont="1" applyAlignment="1">
      <alignment horizontal="center" vertical="top" wrapText="1"/>
    </xf>
    <xf numFmtId="0" fontId="13" fillId="0" borderId="3" xfId="25" applyFont="1" applyBorder="1" applyAlignment="1">
      <alignment horizontal="center" vertical="top"/>
    </xf>
    <xf numFmtId="0" fontId="13" fillId="0" borderId="2" xfId="25" applyFont="1" applyBorder="1" applyAlignment="1">
      <alignment horizontal="center" vertical="top"/>
    </xf>
    <xf numFmtId="0" fontId="32" fillId="0" borderId="0" xfId="29" applyFont="1"/>
    <xf numFmtId="0" fontId="29" fillId="8" borderId="17" xfId="29" applyFont="1" applyFill="1" applyBorder="1"/>
    <xf numFmtId="0" fontId="29" fillId="8" borderId="18" xfId="29" applyFont="1" applyFill="1" applyBorder="1"/>
    <xf numFmtId="0" fontId="5" fillId="0" borderId="4" xfId="29" applyBorder="1" applyAlignment="1">
      <alignment wrapText="1"/>
    </xf>
    <xf numFmtId="0" fontId="5" fillId="0" borderId="0" xfId="29" applyAlignment="1">
      <alignment wrapText="1"/>
    </xf>
    <xf numFmtId="0" fontId="5" fillId="0" borderId="6" xfId="29" applyBorder="1" applyAlignment="1">
      <alignment wrapText="1"/>
    </xf>
    <xf numFmtId="9" fontId="5" fillId="0" borderId="6" xfId="29" applyNumberFormat="1" applyBorder="1"/>
    <xf numFmtId="43" fontId="24" fillId="7" borderId="0" xfId="28" applyFont="1" applyFill="1" applyBorder="1"/>
    <xf numFmtId="43" fontId="22" fillId="5" borderId="6" xfId="28" applyFont="1" applyFill="1" applyBorder="1" applyAlignment="1">
      <alignment wrapText="1"/>
    </xf>
    <xf numFmtId="164" fontId="22" fillId="5" borderId="6" xfId="28" applyNumberFormat="1" applyFont="1" applyFill="1" applyBorder="1" applyAlignment="1">
      <alignment horizontal="center" wrapText="1"/>
    </xf>
    <xf numFmtId="164" fontId="22" fillId="5" borderId="6" xfId="28" applyNumberFormat="1" applyFont="1" applyFill="1" applyBorder="1"/>
    <xf numFmtId="164" fontId="22" fillId="5" borderId="12" xfId="28" applyNumberFormat="1" applyFont="1" applyFill="1" applyBorder="1" applyAlignment="1">
      <alignment horizontal="center"/>
    </xf>
    <xf numFmtId="164" fontId="22" fillId="5" borderId="13" xfId="28" applyNumberFormat="1" applyFont="1" applyFill="1" applyBorder="1" applyAlignment="1">
      <alignment horizontal="center"/>
    </xf>
    <xf numFmtId="43" fontId="22" fillId="5" borderId="6" xfId="28" applyFont="1" applyFill="1" applyBorder="1"/>
    <xf numFmtId="43" fontId="22" fillId="5" borderId="12" xfId="28" applyFont="1" applyFill="1" applyBorder="1" applyAlignment="1">
      <alignment horizontal="center" wrapText="1"/>
    </xf>
    <xf numFmtId="43" fontId="22" fillId="5" borderId="7" xfId="28" applyFont="1" applyFill="1" applyBorder="1" applyAlignment="1">
      <alignment horizontal="center" wrapText="1"/>
    </xf>
    <xf numFmtId="43" fontId="22" fillId="5" borderId="13" xfId="28" applyFont="1" applyFill="1" applyBorder="1" applyAlignment="1">
      <alignment horizontal="center" wrapText="1"/>
    </xf>
    <xf numFmtId="43" fontId="22" fillId="5" borderId="6" xfId="28" applyFont="1" applyFill="1" applyBorder="1" applyAlignment="1">
      <alignment horizontal="center"/>
    </xf>
    <xf numFmtId="164" fontId="22" fillId="5" borderId="10" xfId="28" applyNumberFormat="1" applyFont="1" applyFill="1" applyBorder="1"/>
    <xf numFmtId="164" fontId="22" fillId="5" borderId="14" xfId="28" applyNumberFormat="1" applyFont="1" applyFill="1" applyBorder="1"/>
    <xf numFmtId="164" fontId="22" fillId="5" borderId="16" xfId="28" applyNumberFormat="1" applyFont="1" applyFill="1" applyBorder="1"/>
    <xf numFmtId="164" fontId="22" fillId="5" borderId="10" xfId="28" applyNumberFormat="1" applyFont="1" applyFill="1" applyBorder="1" applyAlignment="1">
      <alignment wrapText="1"/>
    </xf>
    <xf numFmtId="164" fontId="22" fillId="5" borderId="14" xfId="28" applyNumberFormat="1" applyFont="1" applyFill="1" applyBorder="1" applyAlignment="1">
      <alignment wrapText="1"/>
    </xf>
    <xf numFmtId="164" fontId="22" fillId="5" borderId="16" xfId="28" applyNumberFormat="1" applyFont="1" applyFill="1" applyBorder="1" applyAlignment="1">
      <alignment wrapText="1"/>
    </xf>
    <xf numFmtId="10" fontId="22" fillId="5" borderId="10" xfId="2" applyNumberFormat="1" applyFont="1" applyFill="1" applyBorder="1" applyAlignment="1">
      <alignment wrapText="1"/>
    </xf>
    <xf numFmtId="10" fontId="22" fillId="5" borderId="14" xfId="2" applyNumberFormat="1" applyFont="1" applyFill="1" applyBorder="1" applyAlignment="1">
      <alignment wrapText="1"/>
    </xf>
    <xf numFmtId="10" fontId="22" fillId="5" borderId="16" xfId="2" applyNumberFormat="1" applyFont="1" applyFill="1" applyBorder="1" applyAlignment="1">
      <alignment wrapText="1"/>
    </xf>
    <xf numFmtId="164" fontId="22" fillId="5" borderId="3" xfId="28" applyNumberFormat="1" applyFont="1" applyFill="1" applyBorder="1" applyAlignment="1">
      <alignment horizontal="center"/>
    </xf>
    <xf numFmtId="164" fontId="22" fillId="5" borderId="2" xfId="28" applyNumberFormat="1" applyFont="1" applyFill="1" applyBorder="1" applyAlignment="1">
      <alignment horizontal="center"/>
    </xf>
    <xf numFmtId="164" fontId="22" fillId="5" borderId="11" xfId="28" applyNumberFormat="1" applyFont="1" applyFill="1" applyBorder="1" applyAlignment="1">
      <alignment horizontal="center"/>
    </xf>
    <xf numFmtId="164" fontId="22" fillId="5" borderId="5" xfId="28" applyNumberFormat="1" applyFont="1" applyFill="1" applyBorder="1" applyAlignment="1">
      <alignment horizontal="center"/>
    </xf>
    <xf numFmtId="164" fontId="22" fillId="5" borderId="8" xfId="28" applyNumberFormat="1" applyFont="1" applyFill="1" applyBorder="1" applyAlignment="1">
      <alignment horizontal="center"/>
    </xf>
    <xf numFmtId="164" fontId="22" fillId="5" borderId="15" xfId="28" applyNumberFormat="1" applyFont="1" applyFill="1" applyBorder="1" applyAlignment="1">
      <alignment horizontal="center"/>
    </xf>
    <xf numFmtId="43" fontId="22" fillId="5" borderId="12" xfId="28" applyFont="1" applyFill="1" applyBorder="1" applyAlignment="1">
      <alignment horizontal="center"/>
    </xf>
    <xf numFmtId="43" fontId="22" fillId="5" borderId="7" xfId="28" applyFont="1" applyFill="1" applyBorder="1" applyAlignment="1">
      <alignment horizontal="center"/>
    </xf>
    <xf numFmtId="43" fontId="22" fillId="5" borderId="13" xfId="28" applyFont="1" applyFill="1" applyBorder="1" applyAlignment="1">
      <alignment horizontal="center"/>
    </xf>
    <xf numFmtId="43" fontId="22" fillId="5" borderId="6" xfId="28" applyFont="1" applyFill="1" applyBorder="1" applyAlignment="1"/>
    <xf numFmtId="0" fontId="28" fillId="0" borderId="0" xfId="0" applyFont="1" applyAlignment="1">
      <alignment horizontal="left" wrapText="1"/>
    </xf>
    <xf numFmtId="0" fontId="28" fillId="0" borderId="24" xfId="0" applyFont="1" applyBorder="1" applyAlignment="1">
      <alignment horizontal="left" wrapText="1"/>
    </xf>
    <xf numFmtId="0" fontId="28" fillId="0" borderId="26" xfId="0" applyFont="1" applyBorder="1" applyAlignment="1">
      <alignment horizontal="left" wrapText="1"/>
    </xf>
    <xf numFmtId="0" fontId="28" fillId="0" borderId="27" xfId="0" applyFont="1" applyBorder="1" applyAlignment="1">
      <alignment horizontal="left" wrapText="1"/>
    </xf>
    <xf numFmtId="0" fontId="28" fillId="3" borderId="0" xfId="0" applyFont="1" applyFill="1" applyAlignment="1">
      <alignment horizontal="left" wrapText="1"/>
    </xf>
    <xf numFmtId="0" fontId="28" fillId="3" borderId="0" xfId="0" applyFont="1" applyFill="1" applyAlignment="1">
      <alignment horizontal="center" wrapText="1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justify" vertical="top" wrapText="1"/>
    </xf>
    <xf numFmtId="0" fontId="43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8" fillId="0" borderId="0" xfId="0" applyFont="1" applyAlignment="1">
      <alignment horizontal="justify"/>
    </xf>
    <xf numFmtId="0" fontId="51" fillId="0" borderId="26" xfId="0" applyFont="1" applyBorder="1" applyAlignment="1">
      <alignment horizontal="center"/>
    </xf>
    <xf numFmtId="0" fontId="51" fillId="0" borderId="0" xfId="0" applyFont="1" applyAlignment="1">
      <alignment horizontal="center"/>
    </xf>
    <xf numFmtId="166" fontId="21" fillId="0" borderId="2" xfId="26" applyFont="1" applyFill="1" applyBorder="1" applyAlignment="1">
      <alignment horizontal="center"/>
    </xf>
    <xf numFmtId="3" fontId="19" fillId="0" borderId="1" xfId="13" applyNumberFormat="1" applyFont="1" applyBorder="1" applyAlignment="1">
      <alignment horizontal="center"/>
    </xf>
    <xf numFmtId="0" fontId="17" fillId="0" borderId="0" xfId="13" applyNumberFormat="1" applyFont="1" applyAlignment="1">
      <alignment horizontal="center"/>
    </xf>
    <xf numFmtId="0" fontId="19" fillId="0" borderId="0" xfId="13" applyNumberFormat="1" applyFont="1" applyAlignment="1">
      <alignment horizontal="center"/>
    </xf>
    <xf numFmtId="0" fontId="20" fillId="0" borderId="0" xfId="13" applyNumberFormat="1" applyFont="1" applyAlignment="1">
      <alignment horizontal="center"/>
    </xf>
    <xf numFmtId="43" fontId="19" fillId="0" borderId="0" xfId="13" applyNumberFormat="1" applyFont="1" applyAlignment="1">
      <alignment horizontal="center"/>
    </xf>
    <xf numFmtId="3" fontId="19" fillId="0" borderId="2" xfId="13" applyNumberFormat="1" applyFont="1" applyBorder="1" applyAlignment="1">
      <alignment horizontal="center" vertical="center"/>
    </xf>
    <xf numFmtId="3" fontId="19" fillId="0" borderId="9" xfId="13" applyNumberFormat="1" applyFont="1" applyBorder="1" applyAlignment="1">
      <alignment horizontal="center" vertical="center"/>
    </xf>
    <xf numFmtId="164" fontId="19" fillId="0" borderId="2" xfId="26" applyNumberFormat="1" applyFont="1" applyFill="1" applyBorder="1" applyAlignment="1">
      <alignment horizontal="center" vertical="center" wrapText="1"/>
    </xf>
    <xf numFmtId="164" fontId="19" fillId="0" borderId="9" xfId="26" applyNumberFormat="1" applyFont="1" applyFill="1" applyBorder="1" applyAlignment="1">
      <alignment horizontal="center" vertical="center" wrapText="1"/>
    </xf>
    <xf numFmtId="164" fontId="19" fillId="0" borderId="2" xfId="26" applyNumberFormat="1" applyFont="1" applyFill="1" applyBorder="1" applyAlignment="1">
      <alignment horizontal="center" vertical="center"/>
    </xf>
    <xf numFmtId="164" fontId="19" fillId="0" borderId="9" xfId="26" applyNumberFormat="1" applyFont="1" applyFill="1" applyBorder="1" applyAlignment="1">
      <alignment horizontal="center" vertical="center"/>
    </xf>
    <xf numFmtId="43" fontId="29" fillId="0" borderId="2" xfId="31" applyFont="1" applyBorder="1" applyAlignment="1">
      <alignment horizontal="center" vertical="center"/>
    </xf>
    <xf numFmtId="43" fontId="29" fillId="0" borderId="0" xfId="31" applyFont="1" applyBorder="1" applyAlignment="1">
      <alignment horizontal="center" vertical="center"/>
    </xf>
    <xf numFmtId="43" fontId="29" fillId="0" borderId="8" xfId="31" applyFont="1" applyBorder="1" applyAlignment="1">
      <alignment horizontal="center" vertical="center"/>
    </xf>
    <xf numFmtId="0" fontId="29" fillId="0" borderId="1" xfId="17" applyFont="1" applyBorder="1" applyAlignment="1">
      <alignment horizontal="center"/>
    </xf>
  </cellXfs>
  <cellStyles count="33">
    <cellStyle name="Comma" xfId="1" builtinId="3"/>
    <cellStyle name="Comma 2" xfId="4" xr:uid="{00000000-0005-0000-0000-000001000000}"/>
    <cellStyle name="Comma 2 2" xfId="5" xr:uid="{00000000-0005-0000-0000-000002000000}"/>
    <cellStyle name="Comma 2 2 2" xfId="26" xr:uid="{C184841F-EEB5-4A14-A358-6E2317641B8F}"/>
    <cellStyle name="Comma 2 3" xfId="6" xr:uid="{00000000-0005-0000-0000-000003000000}"/>
    <cellStyle name="Comma 20 2 2" xfId="7" xr:uid="{00000000-0005-0000-0000-000004000000}"/>
    <cellStyle name="Comma 21" xfId="28" xr:uid="{D64E0E4D-D08B-4DB6-B9F0-7F265CFAAC61}"/>
    <cellStyle name="Comma 3" xfId="8" xr:uid="{00000000-0005-0000-0000-000005000000}"/>
    <cellStyle name="Comma 4" xfId="9" xr:uid="{00000000-0005-0000-0000-000006000000}"/>
    <cellStyle name="Comma 4 3" xfId="10" xr:uid="{00000000-0005-0000-0000-000007000000}"/>
    <cellStyle name="Comma 4 3 2" xfId="31" xr:uid="{D2B82C11-C93B-4C1F-9E8E-1323BB833FCD}"/>
    <cellStyle name="Comma 5" xfId="27" xr:uid="{CD2F538C-5BBA-49A1-8623-681FBEE515E5}"/>
    <cellStyle name="Comma 6" xfId="30" xr:uid="{37DBCF49-8275-4A57-ABDB-DA09CB2779A9}"/>
    <cellStyle name="Comma 7" xfId="32" xr:uid="{31E7E75C-C615-4551-958F-BD823C69566C}"/>
    <cellStyle name="Normal" xfId="0" builtinId="0"/>
    <cellStyle name="Normal 2" xfId="11" xr:uid="{00000000-0005-0000-0000-000009000000}"/>
    <cellStyle name="Normal 2 2" xfId="12" xr:uid="{00000000-0005-0000-0000-00000A000000}"/>
    <cellStyle name="Normal 2 2 2" xfId="13" xr:uid="{00000000-0005-0000-0000-00000B000000}"/>
    <cellStyle name="Normal 2 3" xfId="14" xr:uid="{00000000-0005-0000-0000-00000C000000}"/>
    <cellStyle name="Normal 2 4" xfId="15" xr:uid="{00000000-0005-0000-0000-00000D000000}"/>
    <cellStyle name="Normal 28" xfId="16" xr:uid="{00000000-0005-0000-0000-00000E000000}"/>
    <cellStyle name="Normal 3" xfId="3" xr:uid="{00000000-0005-0000-0000-00000F000000}"/>
    <cellStyle name="Normal 3 2" xfId="17" xr:uid="{00000000-0005-0000-0000-000010000000}"/>
    <cellStyle name="Normal 4" xfId="18" xr:uid="{00000000-0005-0000-0000-000011000000}"/>
    <cellStyle name="Normal 5" xfId="19" xr:uid="{00000000-0005-0000-0000-000012000000}"/>
    <cellStyle name="Normal 5 2" xfId="20" xr:uid="{00000000-0005-0000-0000-000013000000}"/>
    <cellStyle name="Normal 6" xfId="21" xr:uid="{00000000-0005-0000-0000-000014000000}"/>
    <cellStyle name="Normal 7" xfId="25" xr:uid="{16004747-579B-4D4B-A696-AA95857C2FC8}"/>
    <cellStyle name="Normal 8" xfId="29" xr:uid="{DEAEC3C1-F1F9-4AD4-857C-79653FE391AA}"/>
    <cellStyle name="Normal 85" xfId="22" xr:uid="{00000000-0005-0000-0000-000015000000}"/>
    <cellStyle name="Percent" xfId="2" builtinId="5"/>
    <cellStyle name="Percent 2" xfId="23" xr:uid="{00000000-0005-0000-0000-000017000000}"/>
    <cellStyle name="Percent 3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99" Type="http://schemas.openxmlformats.org/officeDocument/2006/relationships/externalLink" Target="externalLinks/externalLink281.xml"/><Relationship Id="rId21" Type="http://schemas.openxmlformats.org/officeDocument/2006/relationships/externalLink" Target="externalLinks/externalLink3.xml"/><Relationship Id="rId63" Type="http://schemas.openxmlformats.org/officeDocument/2006/relationships/externalLink" Target="externalLinks/externalLink45.xml"/><Relationship Id="rId159" Type="http://schemas.openxmlformats.org/officeDocument/2006/relationships/externalLink" Target="externalLinks/externalLink141.xml"/><Relationship Id="rId170" Type="http://schemas.openxmlformats.org/officeDocument/2006/relationships/externalLink" Target="externalLinks/externalLink152.xml"/><Relationship Id="rId226" Type="http://schemas.openxmlformats.org/officeDocument/2006/relationships/externalLink" Target="externalLinks/externalLink208.xml"/><Relationship Id="rId268" Type="http://schemas.openxmlformats.org/officeDocument/2006/relationships/externalLink" Target="externalLinks/externalLink250.xml"/><Relationship Id="rId32" Type="http://schemas.openxmlformats.org/officeDocument/2006/relationships/externalLink" Target="externalLinks/externalLink14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63.xml"/><Relationship Id="rId237" Type="http://schemas.openxmlformats.org/officeDocument/2006/relationships/externalLink" Target="externalLinks/externalLink219.xml"/><Relationship Id="rId279" Type="http://schemas.openxmlformats.org/officeDocument/2006/relationships/externalLink" Target="externalLinks/externalLink261.xml"/><Relationship Id="rId43" Type="http://schemas.openxmlformats.org/officeDocument/2006/relationships/externalLink" Target="externalLinks/externalLink25.xml"/><Relationship Id="rId139" Type="http://schemas.openxmlformats.org/officeDocument/2006/relationships/externalLink" Target="externalLinks/externalLink121.xml"/><Relationship Id="rId290" Type="http://schemas.openxmlformats.org/officeDocument/2006/relationships/externalLink" Target="externalLinks/externalLink272.xml"/><Relationship Id="rId304" Type="http://schemas.openxmlformats.org/officeDocument/2006/relationships/calcChain" Target="calcChain.xml"/><Relationship Id="rId85" Type="http://schemas.openxmlformats.org/officeDocument/2006/relationships/externalLink" Target="externalLinks/externalLink67.xml"/><Relationship Id="rId150" Type="http://schemas.openxmlformats.org/officeDocument/2006/relationships/externalLink" Target="externalLinks/externalLink132.xml"/><Relationship Id="rId192" Type="http://schemas.openxmlformats.org/officeDocument/2006/relationships/externalLink" Target="externalLinks/externalLink174.xml"/><Relationship Id="rId206" Type="http://schemas.openxmlformats.org/officeDocument/2006/relationships/externalLink" Target="externalLinks/externalLink188.xml"/><Relationship Id="rId248" Type="http://schemas.openxmlformats.org/officeDocument/2006/relationships/externalLink" Target="externalLinks/externalLink230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90.xml"/><Relationship Id="rId54" Type="http://schemas.openxmlformats.org/officeDocument/2006/relationships/externalLink" Target="externalLinks/externalLink36.xml"/><Relationship Id="rId96" Type="http://schemas.openxmlformats.org/officeDocument/2006/relationships/externalLink" Target="externalLinks/externalLink78.xml"/><Relationship Id="rId161" Type="http://schemas.openxmlformats.org/officeDocument/2006/relationships/externalLink" Target="externalLinks/externalLink143.xml"/><Relationship Id="rId217" Type="http://schemas.openxmlformats.org/officeDocument/2006/relationships/externalLink" Target="externalLinks/externalLink199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0.xml"/><Relationship Id="rId259" Type="http://schemas.openxmlformats.org/officeDocument/2006/relationships/externalLink" Target="externalLinks/externalLink241.xml"/><Relationship Id="rId23" Type="http://schemas.openxmlformats.org/officeDocument/2006/relationships/externalLink" Target="externalLinks/externalLink5.xml"/><Relationship Id="rId119" Type="http://schemas.openxmlformats.org/officeDocument/2006/relationships/externalLink" Target="externalLinks/externalLink101.xml"/><Relationship Id="rId270" Type="http://schemas.openxmlformats.org/officeDocument/2006/relationships/externalLink" Target="externalLinks/externalLink252.xml"/><Relationship Id="rId291" Type="http://schemas.openxmlformats.org/officeDocument/2006/relationships/externalLink" Target="externalLinks/externalLink273.xml"/><Relationship Id="rId44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51" Type="http://schemas.openxmlformats.org/officeDocument/2006/relationships/externalLink" Target="externalLinks/externalLink133.xml"/><Relationship Id="rId172" Type="http://schemas.openxmlformats.org/officeDocument/2006/relationships/externalLink" Target="externalLinks/externalLink154.xml"/><Relationship Id="rId193" Type="http://schemas.openxmlformats.org/officeDocument/2006/relationships/externalLink" Target="externalLinks/externalLink175.xml"/><Relationship Id="rId207" Type="http://schemas.openxmlformats.org/officeDocument/2006/relationships/externalLink" Target="externalLinks/externalLink189.xml"/><Relationship Id="rId228" Type="http://schemas.openxmlformats.org/officeDocument/2006/relationships/externalLink" Target="externalLinks/externalLink210.xml"/><Relationship Id="rId249" Type="http://schemas.openxmlformats.org/officeDocument/2006/relationships/externalLink" Target="externalLinks/externalLink23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1.xml"/><Relationship Id="rId260" Type="http://schemas.openxmlformats.org/officeDocument/2006/relationships/externalLink" Target="externalLinks/externalLink242.xml"/><Relationship Id="rId281" Type="http://schemas.openxmlformats.org/officeDocument/2006/relationships/externalLink" Target="externalLinks/externalLink263.xml"/><Relationship Id="rId34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23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4.xml"/><Relationship Id="rId183" Type="http://schemas.openxmlformats.org/officeDocument/2006/relationships/externalLink" Target="externalLinks/externalLink165.xml"/><Relationship Id="rId218" Type="http://schemas.openxmlformats.org/officeDocument/2006/relationships/externalLink" Target="externalLinks/externalLink200.xml"/><Relationship Id="rId239" Type="http://schemas.openxmlformats.org/officeDocument/2006/relationships/externalLink" Target="externalLinks/externalLink221.xml"/><Relationship Id="rId250" Type="http://schemas.openxmlformats.org/officeDocument/2006/relationships/externalLink" Target="externalLinks/externalLink232.xml"/><Relationship Id="rId271" Type="http://schemas.openxmlformats.org/officeDocument/2006/relationships/externalLink" Target="externalLinks/externalLink253.xml"/><Relationship Id="rId292" Type="http://schemas.openxmlformats.org/officeDocument/2006/relationships/externalLink" Target="externalLinks/externalLink274.xml"/><Relationship Id="rId24" Type="http://schemas.openxmlformats.org/officeDocument/2006/relationships/externalLink" Target="externalLinks/externalLink6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13.xml"/><Relationship Id="rId152" Type="http://schemas.openxmlformats.org/officeDocument/2006/relationships/externalLink" Target="externalLinks/externalLink134.xml"/><Relationship Id="rId173" Type="http://schemas.openxmlformats.org/officeDocument/2006/relationships/externalLink" Target="externalLinks/externalLink155.xml"/><Relationship Id="rId194" Type="http://schemas.openxmlformats.org/officeDocument/2006/relationships/externalLink" Target="externalLinks/externalLink176.xml"/><Relationship Id="rId208" Type="http://schemas.openxmlformats.org/officeDocument/2006/relationships/externalLink" Target="externalLinks/externalLink190.xml"/><Relationship Id="rId229" Type="http://schemas.openxmlformats.org/officeDocument/2006/relationships/externalLink" Target="externalLinks/externalLink211.xml"/><Relationship Id="rId240" Type="http://schemas.openxmlformats.org/officeDocument/2006/relationships/externalLink" Target="externalLinks/externalLink222.xml"/><Relationship Id="rId261" Type="http://schemas.openxmlformats.org/officeDocument/2006/relationships/externalLink" Target="externalLinks/externalLink24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282" Type="http://schemas.openxmlformats.org/officeDocument/2006/relationships/externalLink" Target="externalLinks/externalLink264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externalLink" Target="externalLinks/externalLink124.xml"/><Relationship Id="rId163" Type="http://schemas.openxmlformats.org/officeDocument/2006/relationships/externalLink" Target="externalLinks/externalLink145.xml"/><Relationship Id="rId184" Type="http://schemas.openxmlformats.org/officeDocument/2006/relationships/externalLink" Target="externalLinks/externalLink166.xml"/><Relationship Id="rId219" Type="http://schemas.openxmlformats.org/officeDocument/2006/relationships/externalLink" Target="externalLinks/externalLink201.xml"/><Relationship Id="rId230" Type="http://schemas.openxmlformats.org/officeDocument/2006/relationships/externalLink" Target="externalLinks/externalLink212.xml"/><Relationship Id="rId251" Type="http://schemas.openxmlformats.org/officeDocument/2006/relationships/externalLink" Target="externalLinks/externalLink233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272" Type="http://schemas.openxmlformats.org/officeDocument/2006/relationships/externalLink" Target="externalLinks/externalLink254.xml"/><Relationship Id="rId293" Type="http://schemas.openxmlformats.org/officeDocument/2006/relationships/externalLink" Target="externalLinks/externalLink27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3" Type="http://schemas.openxmlformats.org/officeDocument/2006/relationships/externalLink" Target="externalLinks/externalLink135.xml"/><Relationship Id="rId174" Type="http://schemas.openxmlformats.org/officeDocument/2006/relationships/externalLink" Target="externalLinks/externalLink156.xml"/><Relationship Id="rId195" Type="http://schemas.openxmlformats.org/officeDocument/2006/relationships/externalLink" Target="externalLinks/externalLink177.xml"/><Relationship Id="rId209" Type="http://schemas.openxmlformats.org/officeDocument/2006/relationships/externalLink" Target="externalLinks/externalLink191.xml"/><Relationship Id="rId220" Type="http://schemas.openxmlformats.org/officeDocument/2006/relationships/externalLink" Target="externalLinks/externalLink202.xml"/><Relationship Id="rId241" Type="http://schemas.openxmlformats.org/officeDocument/2006/relationships/externalLink" Target="externalLinks/externalLink223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262" Type="http://schemas.openxmlformats.org/officeDocument/2006/relationships/externalLink" Target="externalLinks/externalLink244.xml"/><Relationship Id="rId283" Type="http://schemas.openxmlformats.org/officeDocument/2006/relationships/externalLink" Target="externalLinks/externalLink265.xml"/><Relationship Id="rId78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externalLink" Target="externalLinks/externalLink125.xml"/><Relationship Id="rId164" Type="http://schemas.openxmlformats.org/officeDocument/2006/relationships/externalLink" Target="externalLinks/externalLink146.xml"/><Relationship Id="rId185" Type="http://schemas.openxmlformats.org/officeDocument/2006/relationships/externalLink" Target="externalLinks/externalLink167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92.xml"/><Relationship Id="rId26" Type="http://schemas.openxmlformats.org/officeDocument/2006/relationships/externalLink" Target="externalLinks/externalLink8.xml"/><Relationship Id="rId231" Type="http://schemas.openxmlformats.org/officeDocument/2006/relationships/externalLink" Target="externalLinks/externalLink213.xml"/><Relationship Id="rId252" Type="http://schemas.openxmlformats.org/officeDocument/2006/relationships/externalLink" Target="externalLinks/externalLink234.xml"/><Relationship Id="rId273" Type="http://schemas.openxmlformats.org/officeDocument/2006/relationships/externalLink" Target="externalLinks/externalLink255.xml"/><Relationship Id="rId294" Type="http://schemas.openxmlformats.org/officeDocument/2006/relationships/externalLink" Target="externalLinks/externalLink276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54" Type="http://schemas.openxmlformats.org/officeDocument/2006/relationships/externalLink" Target="externalLinks/externalLink136.xml"/><Relationship Id="rId175" Type="http://schemas.openxmlformats.org/officeDocument/2006/relationships/externalLink" Target="externalLinks/externalLink157.xml"/><Relationship Id="rId196" Type="http://schemas.openxmlformats.org/officeDocument/2006/relationships/externalLink" Target="externalLinks/externalLink178.xml"/><Relationship Id="rId200" Type="http://schemas.openxmlformats.org/officeDocument/2006/relationships/externalLink" Target="externalLinks/externalLink182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03.xml"/><Relationship Id="rId242" Type="http://schemas.openxmlformats.org/officeDocument/2006/relationships/externalLink" Target="externalLinks/externalLink224.xml"/><Relationship Id="rId263" Type="http://schemas.openxmlformats.org/officeDocument/2006/relationships/externalLink" Target="externalLinks/externalLink245.xml"/><Relationship Id="rId284" Type="http://schemas.openxmlformats.org/officeDocument/2006/relationships/externalLink" Target="externalLinks/externalLink266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externalLink" Target="externalLinks/externalLink126.xml"/><Relationship Id="rId90" Type="http://schemas.openxmlformats.org/officeDocument/2006/relationships/externalLink" Target="externalLinks/externalLink72.xml"/><Relationship Id="rId165" Type="http://schemas.openxmlformats.org/officeDocument/2006/relationships/externalLink" Target="externalLinks/externalLink147.xml"/><Relationship Id="rId186" Type="http://schemas.openxmlformats.org/officeDocument/2006/relationships/externalLink" Target="externalLinks/externalLink168.xml"/><Relationship Id="rId211" Type="http://schemas.openxmlformats.org/officeDocument/2006/relationships/externalLink" Target="externalLinks/externalLink193.xml"/><Relationship Id="rId232" Type="http://schemas.openxmlformats.org/officeDocument/2006/relationships/externalLink" Target="externalLinks/externalLink214.xml"/><Relationship Id="rId253" Type="http://schemas.openxmlformats.org/officeDocument/2006/relationships/externalLink" Target="externalLinks/externalLink235.xml"/><Relationship Id="rId274" Type="http://schemas.openxmlformats.org/officeDocument/2006/relationships/externalLink" Target="externalLinks/externalLink256.xml"/><Relationship Id="rId295" Type="http://schemas.openxmlformats.org/officeDocument/2006/relationships/externalLink" Target="externalLinks/externalLink277.xml"/><Relationship Id="rId27" Type="http://schemas.openxmlformats.org/officeDocument/2006/relationships/externalLink" Target="externalLinks/externalLink9.xml"/><Relationship Id="rId48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34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62.xml"/><Relationship Id="rId155" Type="http://schemas.openxmlformats.org/officeDocument/2006/relationships/externalLink" Target="externalLinks/externalLink137.xml"/><Relationship Id="rId176" Type="http://schemas.openxmlformats.org/officeDocument/2006/relationships/externalLink" Target="externalLinks/externalLink158.xml"/><Relationship Id="rId197" Type="http://schemas.openxmlformats.org/officeDocument/2006/relationships/externalLink" Target="externalLinks/externalLink179.xml"/><Relationship Id="rId201" Type="http://schemas.openxmlformats.org/officeDocument/2006/relationships/externalLink" Target="externalLinks/externalLink183.xml"/><Relationship Id="rId222" Type="http://schemas.openxmlformats.org/officeDocument/2006/relationships/externalLink" Target="externalLinks/externalLink204.xml"/><Relationship Id="rId243" Type="http://schemas.openxmlformats.org/officeDocument/2006/relationships/externalLink" Target="externalLinks/externalLink225.xml"/><Relationship Id="rId264" Type="http://schemas.openxmlformats.org/officeDocument/2006/relationships/externalLink" Target="externalLinks/externalLink246.xml"/><Relationship Id="rId285" Type="http://schemas.openxmlformats.org/officeDocument/2006/relationships/externalLink" Target="externalLinks/externalLink267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24" Type="http://schemas.openxmlformats.org/officeDocument/2006/relationships/externalLink" Target="externalLinks/externalLink106.xml"/><Relationship Id="rId70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73.xml"/><Relationship Id="rId145" Type="http://schemas.openxmlformats.org/officeDocument/2006/relationships/externalLink" Target="externalLinks/externalLink127.xml"/><Relationship Id="rId166" Type="http://schemas.openxmlformats.org/officeDocument/2006/relationships/externalLink" Target="externalLinks/externalLink148.xml"/><Relationship Id="rId187" Type="http://schemas.openxmlformats.org/officeDocument/2006/relationships/externalLink" Target="externalLinks/externalLink169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4.xml"/><Relationship Id="rId233" Type="http://schemas.openxmlformats.org/officeDocument/2006/relationships/externalLink" Target="externalLinks/externalLink215.xml"/><Relationship Id="rId254" Type="http://schemas.openxmlformats.org/officeDocument/2006/relationships/externalLink" Target="externalLinks/externalLink236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275" Type="http://schemas.openxmlformats.org/officeDocument/2006/relationships/externalLink" Target="externalLinks/externalLink257.xml"/><Relationship Id="rId296" Type="http://schemas.openxmlformats.org/officeDocument/2006/relationships/externalLink" Target="externalLinks/externalLink278.xml"/><Relationship Id="rId300" Type="http://schemas.openxmlformats.org/officeDocument/2006/relationships/theme" Target="theme/theme1.xml"/><Relationship Id="rId60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63.xml"/><Relationship Id="rId135" Type="http://schemas.openxmlformats.org/officeDocument/2006/relationships/externalLink" Target="externalLinks/externalLink117.xml"/><Relationship Id="rId156" Type="http://schemas.openxmlformats.org/officeDocument/2006/relationships/externalLink" Target="externalLinks/externalLink138.xml"/><Relationship Id="rId177" Type="http://schemas.openxmlformats.org/officeDocument/2006/relationships/externalLink" Target="externalLinks/externalLink159.xml"/><Relationship Id="rId198" Type="http://schemas.openxmlformats.org/officeDocument/2006/relationships/externalLink" Target="externalLinks/externalLink180.xml"/><Relationship Id="rId202" Type="http://schemas.openxmlformats.org/officeDocument/2006/relationships/externalLink" Target="externalLinks/externalLink184.xml"/><Relationship Id="rId223" Type="http://schemas.openxmlformats.org/officeDocument/2006/relationships/externalLink" Target="externalLinks/externalLink205.xml"/><Relationship Id="rId244" Type="http://schemas.openxmlformats.org/officeDocument/2006/relationships/externalLink" Target="externalLinks/externalLink226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265" Type="http://schemas.openxmlformats.org/officeDocument/2006/relationships/externalLink" Target="externalLinks/externalLink247.xml"/><Relationship Id="rId286" Type="http://schemas.openxmlformats.org/officeDocument/2006/relationships/externalLink" Target="externalLinks/externalLink268.xml"/><Relationship Id="rId50" Type="http://schemas.openxmlformats.org/officeDocument/2006/relationships/externalLink" Target="externalLinks/externalLink32.xml"/><Relationship Id="rId104" Type="http://schemas.openxmlformats.org/officeDocument/2006/relationships/externalLink" Target="externalLinks/externalLink86.xml"/><Relationship Id="rId125" Type="http://schemas.openxmlformats.org/officeDocument/2006/relationships/externalLink" Target="externalLinks/externalLink107.xml"/><Relationship Id="rId146" Type="http://schemas.openxmlformats.org/officeDocument/2006/relationships/externalLink" Target="externalLinks/externalLink128.xml"/><Relationship Id="rId167" Type="http://schemas.openxmlformats.org/officeDocument/2006/relationships/externalLink" Target="externalLinks/externalLink149.xml"/><Relationship Id="rId188" Type="http://schemas.openxmlformats.org/officeDocument/2006/relationships/externalLink" Target="externalLinks/externalLink170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213" Type="http://schemas.openxmlformats.org/officeDocument/2006/relationships/externalLink" Target="externalLinks/externalLink195.xml"/><Relationship Id="rId234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55" Type="http://schemas.openxmlformats.org/officeDocument/2006/relationships/externalLink" Target="externalLinks/externalLink237.xml"/><Relationship Id="rId276" Type="http://schemas.openxmlformats.org/officeDocument/2006/relationships/externalLink" Target="externalLinks/externalLink258.xml"/><Relationship Id="rId297" Type="http://schemas.openxmlformats.org/officeDocument/2006/relationships/externalLink" Target="externalLinks/externalLink279.xml"/><Relationship Id="rId40" Type="http://schemas.openxmlformats.org/officeDocument/2006/relationships/externalLink" Target="externalLinks/externalLink22.xml"/><Relationship Id="rId115" Type="http://schemas.openxmlformats.org/officeDocument/2006/relationships/externalLink" Target="externalLinks/externalLink97.xml"/><Relationship Id="rId136" Type="http://schemas.openxmlformats.org/officeDocument/2006/relationships/externalLink" Target="externalLinks/externalLink118.xml"/><Relationship Id="rId157" Type="http://schemas.openxmlformats.org/officeDocument/2006/relationships/externalLink" Target="externalLinks/externalLink139.xml"/><Relationship Id="rId178" Type="http://schemas.openxmlformats.org/officeDocument/2006/relationships/externalLink" Target="externalLinks/externalLink160.xml"/><Relationship Id="rId301" Type="http://schemas.openxmlformats.org/officeDocument/2006/relationships/styles" Target="styles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9" Type="http://schemas.openxmlformats.org/officeDocument/2006/relationships/externalLink" Target="externalLinks/externalLink181.xml"/><Relationship Id="rId203" Type="http://schemas.openxmlformats.org/officeDocument/2006/relationships/externalLink" Target="externalLinks/externalLink185.xml"/><Relationship Id="rId19" Type="http://schemas.openxmlformats.org/officeDocument/2006/relationships/externalLink" Target="externalLinks/externalLink1.xml"/><Relationship Id="rId224" Type="http://schemas.openxmlformats.org/officeDocument/2006/relationships/externalLink" Target="externalLinks/externalLink206.xml"/><Relationship Id="rId245" Type="http://schemas.openxmlformats.org/officeDocument/2006/relationships/externalLink" Target="externalLinks/externalLink227.xml"/><Relationship Id="rId266" Type="http://schemas.openxmlformats.org/officeDocument/2006/relationships/externalLink" Target="externalLinks/externalLink248.xml"/><Relationship Id="rId287" Type="http://schemas.openxmlformats.org/officeDocument/2006/relationships/externalLink" Target="externalLinks/externalLink269.xml"/><Relationship Id="rId30" Type="http://schemas.openxmlformats.org/officeDocument/2006/relationships/externalLink" Target="externalLinks/externalLink1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147" Type="http://schemas.openxmlformats.org/officeDocument/2006/relationships/externalLink" Target="externalLinks/externalLink129.xml"/><Relationship Id="rId168" Type="http://schemas.openxmlformats.org/officeDocument/2006/relationships/externalLink" Target="externalLinks/externalLink150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189" Type="http://schemas.openxmlformats.org/officeDocument/2006/relationships/externalLink" Target="externalLinks/externalLink17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6.xml"/><Relationship Id="rId235" Type="http://schemas.openxmlformats.org/officeDocument/2006/relationships/externalLink" Target="externalLinks/externalLink217.xml"/><Relationship Id="rId256" Type="http://schemas.openxmlformats.org/officeDocument/2006/relationships/externalLink" Target="externalLinks/externalLink238.xml"/><Relationship Id="rId277" Type="http://schemas.openxmlformats.org/officeDocument/2006/relationships/externalLink" Target="externalLinks/externalLink259.xml"/><Relationship Id="rId298" Type="http://schemas.openxmlformats.org/officeDocument/2006/relationships/externalLink" Target="externalLinks/externalLink280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158" Type="http://schemas.openxmlformats.org/officeDocument/2006/relationships/externalLink" Target="externalLinks/externalLink140.xml"/><Relationship Id="rId302" Type="http://schemas.openxmlformats.org/officeDocument/2006/relationships/sharedStrings" Target="sharedStrings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179" Type="http://schemas.openxmlformats.org/officeDocument/2006/relationships/externalLink" Target="externalLinks/externalLink161.xml"/><Relationship Id="rId190" Type="http://schemas.openxmlformats.org/officeDocument/2006/relationships/externalLink" Target="externalLinks/externalLink172.xml"/><Relationship Id="rId204" Type="http://schemas.openxmlformats.org/officeDocument/2006/relationships/externalLink" Target="externalLinks/externalLink186.xml"/><Relationship Id="rId225" Type="http://schemas.openxmlformats.org/officeDocument/2006/relationships/externalLink" Target="externalLinks/externalLink207.xml"/><Relationship Id="rId246" Type="http://schemas.openxmlformats.org/officeDocument/2006/relationships/externalLink" Target="externalLinks/externalLink228.xml"/><Relationship Id="rId267" Type="http://schemas.openxmlformats.org/officeDocument/2006/relationships/externalLink" Target="externalLinks/externalLink249.xml"/><Relationship Id="rId288" Type="http://schemas.openxmlformats.org/officeDocument/2006/relationships/externalLink" Target="externalLinks/externalLink270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6.xml"/><Relationship Id="rId148" Type="http://schemas.openxmlformats.org/officeDocument/2006/relationships/externalLink" Target="externalLinks/externalLink130.xml"/><Relationship Id="rId169" Type="http://schemas.openxmlformats.org/officeDocument/2006/relationships/externalLink" Target="externalLinks/externalLink151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62.xml"/><Relationship Id="rId215" Type="http://schemas.openxmlformats.org/officeDocument/2006/relationships/externalLink" Target="externalLinks/externalLink197.xml"/><Relationship Id="rId236" Type="http://schemas.openxmlformats.org/officeDocument/2006/relationships/externalLink" Target="externalLinks/externalLink218.xml"/><Relationship Id="rId257" Type="http://schemas.openxmlformats.org/officeDocument/2006/relationships/externalLink" Target="externalLinks/externalLink239.xml"/><Relationship Id="rId278" Type="http://schemas.openxmlformats.org/officeDocument/2006/relationships/externalLink" Target="externalLinks/externalLink260.xml"/><Relationship Id="rId303" Type="http://schemas.openxmlformats.org/officeDocument/2006/relationships/sheetMetadata" Target="metadata.xml"/><Relationship Id="rId42" Type="http://schemas.openxmlformats.org/officeDocument/2006/relationships/externalLink" Target="externalLinks/externalLink24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91" Type="http://schemas.openxmlformats.org/officeDocument/2006/relationships/externalLink" Target="externalLinks/externalLink173.xml"/><Relationship Id="rId205" Type="http://schemas.openxmlformats.org/officeDocument/2006/relationships/externalLink" Target="externalLinks/externalLink187.xml"/><Relationship Id="rId247" Type="http://schemas.openxmlformats.org/officeDocument/2006/relationships/externalLink" Target="externalLinks/externalLink229.xml"/><Relationship Id="rId107" Type="http://schemas.openxmlformats.org/officeDocument/2006/relationships/externalLink" Target="externalLinks/externalLink89.xml"/><Relationship Id="rId289" Type="http://schemas.openxmlformats.org/officeDocument/2006/relationships/externalLink" Target="externalLinks/externalLink271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35.xml"/><Relationship Id="rId149" Type="http://schemas.openxmlformats.org/officeDocument/2006/relationships/externalLink" Target="externalLinks/externalLink131.xml"/><Relationship Id="rId95" Type="http://schemas.openxmlformats.org/officeDocument/2006/relationships/externalLink" Target="externalLinks/externalLink77.xml"/><Relationship Id="rId160" Type="http://schemas.openxmlformats.org/officeDocument/2006/relationships/externalLink" Target="externalLinks/externalLink142.xml"/><Relationship Id="rId216" Type="http://schemas.openxmlformats.org/officeDocument/2006/relationships/externalLink" Target="externalLinks/externalLink198.xml"/><Relationship Id="rId258" Type="http://schemas.openxmlformats.org/officeDocument/2006/relationships/externalLink" Target="externalLinks/externalLink240.xml"/><Relationship Id="rId22" Type="http://schemas.openxmlformats.org/officeDocument/2006/relationships/externalLink" Target="externalLinks/externalLink4.xml"/><Relationship Id="rId64" Type="http://schemas.openxmlformats.org/officeDocument/2006/relationships/externalLink" Target="externalLinks/externalLink46.xml"/><Relationship Id="rId118" Type="http://schemas.openxmlformats.org/officeDocument/2006/relationships/externalLink" Target="externalLinks/externalLink100.xml"/><Relationship Id="rId171" Type="http://schemas.openxmlformats.org/officeDocument/2006/relationships/externalLink" Target="externalLinks/externalLink153.xml"/><Relationship Id="rId227" Type="http://schemas.openxmlformats.org/officeDocument/2006/relationships/externalLink" Target="externalLinks/externalLink209.xml"/><Relationship Id="rId269" Type="http://schemas.openxmlformats.org/officeDocument/2006/relationships/externalLink" Target="externalLinks/externalLink251.xml"/><Relationship Id="rId33" Type="http://schemas.openxmlformats.org/officeDocument/2006/relationships/externalLink" Target="externalLinks/externalLink15.xml"/><Relationship Id="rId129" Type="http://schemas.openxmlformats.org/officeDocument/2006/relationships/externalLink" Target="externalLinks/externalLink111.xml"/><Relationship Id="rId280" Type="http://schemas.openxmlformats.org/officeDocument/2006/relationships/externalLink" Target="externalLinks/externalLink262.xml"/><Relationship Id="rId75" Type="http://schemas.openxmlformats.org/officeDocument/2006/relationships/externalLink" Target="externalLinks/externalLink57.xml"/><Relationship Id="rId140" Type="http://schemas.openxmlformats.org/officeDocument/2006/relationships/externalLink" Target="externalLinks/externalLink122.xml"/><Relationship Id="rId182" Type="http://schemas.openxmlformats.org/officeDocument/2006/relationships/externalLink" Target="externalLinks/externalLink16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Local%20Settings\Temp\Temporary%20Directory%202%20for%20Feasibility.zip\Project%20Cost%20&amp;%20Financial%20Projec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ION\Finance\FY2066_67\Kathmandu\Depreciation-2066_67_ST.%20LIN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EPAK\COSTING%20MEETING%20-DEC-02\COSTING%20NOV-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EEPAK\Costing\MAR-03\COSTING%20MAR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ial%20Statements\2067-68\Financial%20Statements%20-%20F%20Y%20%202067-68%20Final%20(2).xls" TargetMode="External"/></Relationships>
</file>

<file path=xl/externalLinks/_rels/externalLink10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Client%20Area/Documents%20and%20Settings/Shabber/Local%20Settings/Temporary%20Internet%20Files/OLK1D3/Purchase%20Order.XLS" TargetMode="External"/><Relationship Id="rId1" Type="http://schemas.openxmlformats.org/officeDocument/2006/relationships/externalLinkPath" Target="/Server/Client%20Area/Documents%20and%20Settings/Shabber/Local%20Settings/Temporary%20Internet%20Files/OLK1D3/Purchase%20Orde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in/AppData/Roaming/Microsoft/Excel/ROLPA%20FINAL2069-70/BS%20FS-MCL-2068%2069%20_DD_1-final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Sudip\Clean%20Energy%20Products\CEPI%20-%2058-59\Business%20Income%20-%20Exerci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anjoys\My%20Documents\Costing\OERATIONAL%20REVIEW%20APR%2007\MEETING%20-%20APR'%2007\OPERATIONAL%20REVIEW%20APRIL-200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My%20Documents\ACCOUNTS\VBS\VBS58-59revised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erver\e\My%20Documents\ACCOUNTS\VBS\VBS58-59revis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BC%20SRP\ABC\SRP\Zaren%20Pashmina%20Udyog\Bs%20060-61\Zaren%20Balance%20Sheet%202061%20L-Final%20Revis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\P.M.%20STOCK%2031.12-ON%202.01.05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BC%20SRP\ABC\SRP\Zaren%20Pashmina%20Udyog\Bs%20060-61\Zaren%20Balance%20Sheet%202061%20L-Final%20Revised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ABC%20SRP\ABC\SRP\Zaren%20Pashmina%20Udyog\Bs%20060-61\Zaren%20Balance%20Sheet%202061%20L-Final%20Revised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11\D\working%20files\union%20finance%2066-67\union%20finance%20Preliminary%2066-67\Balance%20Sheet-2066-67%20preliminary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data%20on%20server01\COSofFUN\CostOfFundGenerator-0712-New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erver/c/Working/Yeti/Budget2006-07/MasterBudget200607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STING\12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dip\d%20(sudip)\ABC%20SRP\ABC\SRP\Lotus%20Energy%20Group\Lotus%20Energy%20Group\Clean%20Energy%20Products\CEPI%20-%2058-59\Business%20Income%20-%20Exercise.xls" TargetMode="External"/></Relationships>
</file>

<file path=xl/externalLinks/_rels/externalLink1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Back%20UP%20of%20Old%20Main%2024Aug/Unique%20Hatchery%20Pvt.%20Ltd/bspl-61-62/bs-pl%2061-62.xls" TargetMode="External"/><Relationship Id="rId1" Type="http://schemas.openxmlformats.org/officeDocument/2006/relationships/externalLinkPath" Target="/Server/Back%20UP%20of%20Old%20Main%2024Aug/Unique%20Hatchery%20Pvt.%20Ltd/bspl-61-62/bs-pl%2061-62.xls" TargetMode="External"/></Relationships>
</file>

<file path=xl/externalLinks/_rels/externalLink1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ajeev/D/mAX%20mEDIA1/salesvscost.xlsx" TargetMode="External"/><Relationship Id="rId1" Type="http://schemas.openxmlformats.org/officeDocument/2006/relationships/externalLinkPath" Target="/rajeev/D/mAX%20mEDIA1/salesvscost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ffice\Swell\ABC\SRP\Rijal%20Tashi\2058_59\Bs_59ab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My%20Documents\Haryana-2003-2004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11\D\Rabi1\Rmb\2061-62\Business%20Income-Exercis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barna/d/ABC/SRP/Ganapati%20Rosin/2058-59/Rosi%20BS58-5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.Y.2070-71\DOCUME~1\aahmad\LOCALS~1\Temp\Temporary%20Directory%201%20for%20Nepal%202Q%2010%20Financial%20-%20Formated-1.zip\Book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Loans\c\loan\LOANLOSS2062033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abi1\Rmb\2061-62\RMBF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BASANTA\Basanta\Documents%20and%20Settings\Sudarshan%20Raj%20Pandey\My%20Documents\srpandey\Rijal%20Tashi\rijal%202061\balance%2060-6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Govind\Financial%20Report%202061-62\AGM\mbl\Tax%20Statement-6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BC%20SRP\ABC\SRP\Annapurna%20Finance%20Co\send%20for%20pokhara\Annaapurna%20BS%202060finalwith%20tax.xls" TargetMode="External"/></Relationships>
</file>

<file path=xl/externalLinks/_rels/externalLink1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Documents%20and%20Settings/SIKANDAR.DABUR-NEPAL.000/Desktop/tds%20return/TDS%20ON%20EDUCATION%20WORKING.xls" TargetMode="External"/><Relationship Id="rId1" Type="http://schemas.openxmlformats.org/officeDocument/2006/relationships/externalLinkPath" Target="/Server/main/Documents%20and%20Settings/SIKANDAR.DABUR-NEPAL.000/Desktop/tds%20return/TDS%20ON%20EDUCATION%20WORK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ing%20Software(D)\Audit%20Final\2070-2071\Final%20BS%2070-71\Arun%20Valley\PAWAN\Income%20Tax\PAWAN\Income%20Tax\New%20Folder\tax%20calcualation%20on%20actual%20cash%20inhand%20with%20real%20allowance%20fy2055-5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azraS\Desktop\DELHI%20SAP%20OUT%20AS%20ON%2028.2.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\MIS%20&amp;%20BUDGETS\MARCH\APRIL\F.01%20Reengu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\E\Documents%20and%20Settings\BhattacharjeeA\My%20Documents\Production\Old%20Bottles\Bottle%20Usage%20SAP\Bottle%20data%20-%20Dec-05.xls" TargetMode="External"/></Relationships>
</file>

<file path=xl/externalLinks/_rels/externalLink1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sf/Users/lunjakajituladhar/Downloads/16%20July%202015/P%20&amp;%20L%20Long%20form%20&amp;%20Deptwise%2016%20July%202015.xlsx" TargetMode="External"/><Relationship Id="rId1" Type="http://schemas.openxmlformats.org/officeDocument/2006/relationships/externalLinkPath" Target="/psf/Users/lunjakajituladhar/Downloads/16%20July%202015/P%20&amp;%20L%20Long%20form%20&amp;%20Deptwise%2016%20July%202015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mbojh\My%20Documents\BUDGET%2011.06.2007\BUDGET%202007-08\COST%20CARD\All%20India%20Cost%20card-%202006-07-Revised%20Rmp%20Ser.Chg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Budget%2020.06.06\Revised%20projection%20for%2006-07\All%20India%20Cost%20card-%202006-07-Nov'06-%20Mar'07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%202006-07\Budget%2020.06.06\kumar\COP\Budget\All%20India%20Cost%20card-%202006-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ld%20data\Deepak\BUDGET%202007-08\ALL%20INDIA\All%20India%20Cost%20card-%202006-07-Revised%20Rmp%20Ser.Chg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Budget%202007-08\All%20India%20Cost%20card-%202006-07-Nov'06-%20Mar'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MBOJ\BUDGET\All%20India%20Cost%20card-%202006-07-Revised%20Rmp%20Ser.Chg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21C4\All%20India%20Cost%20card-%202006-07-Revised%20Rmp%20Ser.Ch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ish\LPB\2007-08\working%20Assam%2007-08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21C4\BUDGET%202007-08\ALL%20INDIA\All%20India%20Cost%20card-%202006-07-Revised%20Rmp%20Ser.Chg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nil\LA%207374%20bs\draft%20Balance%20sheet\Sachin\Life%20Auto%20Pvt.%20Ltd\Balancesheet\72-73\Final%20BS\Documents%20and%20Settings\Admin\My%20Documents\Downloads\Suceeded\069-70\ATC\ATC%20Cost%20Shee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%20files\gorkha%20finance\dec%2019\Gorkha%20Finance%20final%20%20Balance%20sheet%202068%20dec%201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Umesh\d\Rabi1\Rmb\2061-62\Business%20Income-Exercis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DINKAR\My%20Documents\Documents%20and%20Settings\dinkar.OPEL.000\Desktop\nepal%20singa\Business%20Income-Exercise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anju\c\WINDOWS\TEMP\My%20Documents\Sudip\Clean%20Energy%20Products\CEPI%20-%2058-59\Business%20Income%20-%20Exercise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siness%20Income-Exercise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%20drive\ABC\SRP\MRI%20Pvt.%20Ltd\MRI%2066-67%20Final\MRI%2066-67rr.xls" TargetMode="External"/></Relationships>
</file>

<file path=xl/externalLinks/_rels/externalLink1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audit/shared/LAW/LAW2060_061/Gpgc-Tod-060-61.xls" TargetMode="External"/><Relationship Id="rId1" Type="http://schemas.openxmlformats.org/officeDocument/2006/relationships/externalLinkPath" Target="/Users/nil/Desktop/audit/shared/LAW/LAW2060_061/Gpgc-Tod-060-6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ing%20Software(D)\Audit%20Final\2070-2071\Final%20BS%2070-71\Arun%20Valley\PAWAN\Income%20Tax\tax%20calculation%20based%20on%20CIF%20on%20Gross%20and%20add%20Nagrik%20akanki%20on%20%20new%20metho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.Y.2070-71\Documents%20and%20Settings\anil%20chhetri\Local%20Settings\Temporary%20Internet%20Files\Content.Outlook\1PF5UCQI\Documents%20and%20Settings\Ajit%20KC\Desktop\130-1600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FILES\Monthly%20Financial%20Statement\Quarterly%20Report\1st%20Half%20-%202007\FS%202006-maybe%20final%20with%20oter%20info.xls" TargetMode="External"/></Relationships>
</file>

<file path=xl/externalLinks/_rels/externalLink15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NEW%20FILES\Monthly%20Financial%20Statement\Quarterly%20Report\1st%20Half%20-%202007\FS%202006-maybe%20final%20with%20oter%20info.xls?0B167F75" TargetMode="External"/><Relationship Id="rId1" Type="http://schemas.openxmlformats.org/officeDocument/2006/relationships/externalLinkPath" Target="file:///\\0B167F75\FS%202006-maybe%20final%20with%20oter%20info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an\c\RK2058~1\Income%20&amp;%20Dep%20calculation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Loan\c\RK2058~1\Income%20&amp;%20Dep%20calculation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IMHYD01/ACCOUNTS/DATA/HO%20Salary/revho-salary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accounts\FSGenerator(District)\trial%20balance\2009\BOsFSData-091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RI%20Pvt.%20Ltd%202063-064\Documents%20and%20Settings\P.%20L.%20Shrestha\Desktop\ABC\SRP\Ganapati%20Rosin\2058-59\Rosi%20BS58-59.xls" TargetMode="External"/></Relationships>
</file>

<file path=xl/externalLinks/_rels/externalLink157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ABC\SRP\Florid%20Laboratory\63-64\Documents%20and%20Settings\P.%20L.%20Shrestha\Desktop\ABC\SRP\Ganapati%20Rosin\2058-59\Rosi%20B?AEC42CB1" TargetMode="External"/><Relationship Id="rId1" Type="http://schemas.openxmlformats.org/officeDocument/2006/relationships/externalLinkPath" Target="file:///\\AEC42CB1\Rosi%20B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IMHYD01/Pool/Accounts.p/FINALCIAL%20STATMENT%202053-54-aspertb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IMHYD01/ACCOUNTS/DATA/EXCEL/GRAT5455%20for%20bud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DELHI%20FOLDER\TB%2031.01.05%20-ON%2005.02-3.30pm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thend/Month%20End%20Schedules-Ramki/December04/balance%20sheet/OTHER%20BS%20Schedueles-Dec04.xls" TargetMode="External"/></Relationships>
</file>

<file path=xl/externalLinks/_rels/externalLink1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C:/LAW/LAW2060_061/Gpgc-Tod-060-61.xls" TargetMode="External"/><Relationship Id="rId1" Type="http://schemas.openxmlformats.org/officeDocument/2006/relationships/externalLinkPath" Target="/Users/nil/Desktop/C:/LAW/LAW2060_061/Gpgc-Tod-060-61.xls" TargetMode="External"/></Relationships>
</file>

<file path=xl/externalLinks/_rels/externalLink1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EENBK0113/aws/AUDIT/AAauditclients/Biocon/statutory%20audit/2001/Deliverables/Deliverables/Final/BS98.XLS" TargetMode="External"/><Relationship Id="rId1" Type="http://schemas.openxmlformats.org/officeDocument/2006/relationships/externalLinkPath" Target="/EENBK0113/aws/AUDIT/AAauditclients/Biocon/statutory%20audit/2001/Deliverables/Deliverables/Final/BS98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6DA2BDAD/Max%20Lagence%207071%20BS.xls.xlsx" TargetMode="External"/><Relationship Id="rId1" Type="http://schemas.openxmlformats.org/officeDocument/2006/relationships/externalLinkPath" Target="/6DA2BDAD/Max%20Lagence%207071%20BS.xls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ajrang%20JAIN\Local%20Settings\Temp\Temporary%20Directory%202%20for%20Chilmi.zip\dng-pal\Ratan\Audit-98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an\d\ABC\SRP\Ganapati%20Rosin\2058-59\Rosi%20BS58-59.xls" TargetMode="External"/></Relationships>
</file>

<file path=xl/externalLinks/_rels/externalLink1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c2/c/My%20Documents/Chilmi/dng-pal/Ratan/Audit-98-99.xls" TargetMode="External"/><Relationship Id="rId1" Type="http://schemas.openxmlformats.org/officeDocument/2006/relationships/externalLinkPath" Target="/Pc2/c/My%20Documents/Chilmi/dng-pal/Ratan/Audit-98-9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HITH\D%20drive\2003-ACTUAL\VOLUME\ACTUAL%20SALES\WIL%20SHIPMENT-AUG-%2003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99NEW.XLS" TargetMode="External"/></Relationships>
</file>

<file path=xl/externalLinks/_rels/externalLink16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dtape/Accounts/Shared%20Services/IN_IDC_FA_Upload_GSIAT_Complete%20List.xls" TargetMode="External"/><Relationship Id="rId1" Type="http://schemas.openxmlformats.org/officeDocument/2006/relationships/externalLinkPath" Target="/Redtape/Accounts/Shared%20Services/IN_IDC_FA_Upload_GSIAT_Complete%20Li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2\c\Documents%20and%20Settings\sambhavak.RADICO\Desktop\Desktop\DMC%20Folder\Jan'08\North\MIS%20IMFL-JAN%200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ayur/AppData/Local/Microsoft/Windows/Temporary%20Internet%20Files/Content.Outlook/OM0ALXWS/Standardised%20marketing%20Plan-%20Mayur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dip\d%20(sudip)\ABC\SRP\Ganapati%20Rosin\2058-59\Rosi%20BS58-59.xls" TargetMode="External"/></Relationships>
</file>

<file path=xl/externalLinks/_rels/externalLink1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dl158af/c$/DOCUME~1/JSRING~1.FIS/LOCALS~1/TEMP/Trade%20Receivables-1.xls" TargetMode="External"/><Relationship Id="rId1" Type="http://schemas.openxmlformats.org/officeDocument/2006/relationships/externalLinkPath" Target="/indl158af/c$/DOCUME~1/JSRING~1.FIS/LOCALS~1/TEMP/Trade%20Receivables-1.xls" TargetMode="External"/></Relationships>
</file>

<file path=xl/externalLinks/_rels/externalLink1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anjumishra/SHARED/windows/TEMP/TEMP/10W0399%20P&amp;%20L.xls" TargetMode="External"/><Relationship Id="rId1" Type="http://schemas.openxmlformats.org/officeDocument/2006/relationships/externalLinkPath" Target="/Manjumishra/SHARED/windows/TEMP/TEMP/10W0399%20P&amp;%20L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D/Main/Audit%20Related/Himalayan%20Feeds/BSPL62-63/Audit%202062-2063.xls" TargetMode="External"/><Relationship Id="rId1" Type="http://schemas.openxmlformats.org/officeDocument/2006/relationships/externalLinkPath" Target="/Server/D/Main/Audit%20Related/Himalayan%20Feeds/BSPL62-63/Audit%202062-2063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EEPAK\Costing\FEB-03\Costing\APR-2001\COSTING%20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ar\E\Documents%20and%20Settings\AJ\Desktop\Bhadra\ajaya\yearend%202063-64\4th%20Qrt\kathmandu\Fixed%20Assets-Ashad%2006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WAN\Income%20Tax\tax%20calculation%20based%20on%20CIF%20on%20Gross%20and%20add%20Nagrik%20akanki%20on%20%20new%20method.xls" TargetMode="External"/></Relationships>
</file>

<file path=xl/externalLinks/_rels/externalLink1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anjumishra/SHARED/windows/TEMP/TEMP/GA/RJOCTCUM.xls" TargetMode="External"/><Relationship Id="rId1" Type="http://schemas.openxmlformats.org/officeDocument/2006/relationships/externalLinkPath" Target="/Manjumishra/SHARED/windows/TEMP/TEMP/GA/RJOCTCUM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IMHYD01/ACCOUNTS/DATA/budet%20for%20the%20fy2054-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2\c\Documents%20and%20Settings\HazraS\Desktop\DELHI%20SAP%20OUT%20AS%20ON%2028.2.07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an\d\ratan%20backup\RS5960\RATA596\BS_59AB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Ratan\d\ratan%20backup\RS5960\RATA596\BS_59ABC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W%20Enterprises%20Pvt.%20Ltd\MAW%20BALANCE%20SHEET\MAW%20GROUP%20COMPANIES\17.%20VVRH%20Pvt.%20Ltd\BS%207273\Max%20Media%20Working.xls.xlsx" TargetMode="External"/></Relationships>
</file>

<file path=xl/externalLinks/_rels/externalLink1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CSI-W2K1/Share/Documents%20and%20Settings/sengus.ACSI_NEPAL/Local%20Settings/Temporary%20Internet%20Files/OLK60/Nepal%20August%202004%20.xls" TargetMode="External"/><Relationship Id="rId1" Type="http://schemas.openxmlformats.org/officeDocument/2006/relationships/externalLinkPath" Target="/ACSI-W2K1/Share/Documents%20and%20Settings/sengus.ACSI_NEPAL/Local%20Settings/Temporary%20Internet%20Files/OLK60/Nepal%20August%202004%2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hattacharjeea\Local%20Settings\Temporary%20Internet%20Files\OLK25\MAT%20AGEING%20EAST%2022%2004%2009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%20Paudel%20&amp;%20Co\Nepal%20Singa%20Construction\NBS60_6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%20Paudel%20&amp;%20Co\Nepal%20Singa%20Construction\NBS60_6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B%20Paudel%20&amp;%20Co\Nepal%20Singa%20Construction\NBS60_6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erver\e\My%20Documents\NSC\NBS59_60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B%20Paudel%20&amp;%20Co\Nepal%20Singa%20Construction\NBS60_6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2\c\manish\LPB\2007-08\working%20Assam%2007-08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AN5960\BS_59ABC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RATAN5960\BS_59ABC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RATAN5960\BS_59ABC.XLS" TargetMode="External"/></Relationships>
</file>

<file path=xl/externalLinks/_rels/externalLink19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Nmoghe/c/PJ/MNGTREPO/YEAR1999/BRND1299.XLS" TargetMode="External"/><Relationship Id="rId1" Type="http://schemas.openxmlformats.org/officeDocument/2006/relationships/externalLinkPath" Target="/Nmoghe/c/PJ/MNGTREPO/YEAR1999/BRND1299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UDIT%20AGARWAL\COSTING%20MEETING%2023RD%20DEC%202004\COSTING%20NOV-04.xls" TargetMode="External"/></Relationships>
</file>

<file path=xl/externalLinks/_rels/externalLink1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Asset%20in%20Baan%20-%2001.10.04%20To%2031.12.04.xls" TargetMode="External"/><Relationship Id="rId1" Type="http://schemas.openxmlformats.org/officeDocument/2006/relationships/externalLinkPath" Target="/Server/main/Asset%20in%20Baan%20-%2001.10.04%20To%2031.12.04.xls" TargetMode="External"/></Relationships>
</file>

<file path=xl/externalLinks/_rels/externalLink19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c/WINDOWS/TEMP/16.07.03-15.07.04%20NEW.xls" TargetMode="External"/><Relationship Id="rId1" Type="http://schemas.openxmlformats.org/officeDocument/2006/relationships/externalLinkPath" Target="/Server/c/WINDOWS/TEMP/16.07.03-15.07.04%20NEW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XP\My%20Documents\Downloads\sample-Rabin\Sunsine%20BS%2066-6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BC\SRP\Rijal%20Tashi\2058_59\Bs_59abc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mesh/e/MY%20CURRENT%20DOCUMENT/P.V.T.%20L.T.D/Info%20developers%20p.%20ltd..xls" TargetMode="External"/><Relationship Id="rId1" Type="http://schemas.openxmlformats.org/officeDocument/2006/relationships/externalLinkPath" Target="/Umesh/e/MY%20CURRENT%20DOCUMENT/P.V.T.%20L.T.D/Info%20developers%20p.%20ltd.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NRB\2065\Poush%202065\Profit%20&amp;%20Loss\BS%20&amp;%20PL%20working%20Bhadra%20065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Vijaya\c\ABC\SRP\Vaidya%20Group_1\Subirasa\Subirasa%20BS%202058-Fina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C\Vidya%20Group\SAWTC\SAWBS55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MAR-05-FINAL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Folder\B%20Paudel%20&amp;%20Co\Nepal%20Singa%20Construction\BLS_60_61(NSC-CCECC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%20Paudel%20&amp;%20Co\Nepal%20Singa%20Construction\BLS_60_61(NSC-CCECC)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%20Paudel%20&amp;%20Co\Nepal%20Singa%20Construction\BLS_60_61(NSC-CCECC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B%20Paudel%20&amp;%20Co\Nepal%20Singa%20Construction\BLS_60_61(NSC-CCECC)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B%20Paudel%20&amp;%20Co\Nepal%20Singa%20Construction\BLS_62_63(NSC-CCECC)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B%20Paudel%20&amp;%20Co\Nepal%20Singa%20Construction\BLS_60_61(NSC-CCECC)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%20files\Mobiland%20Group\Mobiland%20Electronic\Final%20Accounts\My%20Files\Metal\Users\emachine\AppData\Local\Temp\Rar$DI46.054\DOCUME~1\Subarna\LOCALS~1\Temp\Business%20Income-Exerci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ft-dbcd9460f4\e\Documents%20and%20Settings\sambhavak.RADICO\Desktop\Desktop\DMC%20Folder\Jan'08\North\MIS%20IMFL-JAN%2008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aya\c\Documents%20and%20Settings\Zenithpc.com\My%20Documents\1st%20Qrt%20FS%202062_63\Balance%20Sheet%20Combined\NepaliBalanceSheet_1Combined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ar\E\Documents%20and%20Settings\AJ\Desktop\Bhadra\ajaya\Year%20Ends\yearend%202064-65\4th%20Quarter\ajaya\yearend%202063-64\1st%20quarter\Balance%20Sheet%201st%20qrt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orary%20Internet%20Files\Content.IE5\GO12HV94\FINANCIAL\Depreciation\SRPandey\MG-BS-55-final.xls" TargetMode="External"/></Relationships>
</file>

<file path=xl/externalLinks/_rels/externalLink213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WINDOWS\Temporary%20Internet%20Files\Content.IE5\GO12HV94\FINANCIAL\Depreciation\SRPandey\MG-BS-55-final.xls?226BE286" TargetMode="External"/><Relationship Id="rId1" Type="http://schemas.openxmlformats.org/officeDocument/2006/relationships/externalLinkPath" Target="file:///\\226BE286\MG-BS-55-final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11\D\Raj\Finance\UNION\Pool%20Depreciation%20for%2065-6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.Y.2070-71\Documents%20and%20Settings\Rajiv%20Pathak\Local%20Settings\Temporary%20Internet%20Files\Content.Outlook\BZIMV8AA\WIN95\TEMP\98Gen_Color_NEW%20with%20format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Folder\B%20Paudel%20&amp;%20Co\Nepal%20Singa%20Construction\NBS60_61.xls" TargetMode="External"/></Relationships>
</file>

<file path=xl/externalLinks/_rels/externalLink2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erver/Audit/Documents%20and%20Settings/auditors/My%20Documents/E&amp;Y/FA%20Register%20as%20at%2031.3.2003%2020aug03%20ver7.xls" TargetMode="External"/><Relationship Id="rId1" Type="http://schemas.openxmlformats.org/officeDocument/2006/relationships/externalLinkPath" Target="/Fileserver/Audit/Documents%20and%20Settings/auditors/My%20Documents/E&amp;Y/FA%20Register%20as%20at%2031.3.2003%2020aug03%20ver7.xls" TargetMode="External"/></Relationships>
</file>

<file path=xl/externalLinks/_rels/externalLink2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-PC/Desktop/Fiscal%20Year%202067-068/Quarterly-067/4%20th%20QTR%202067-%20Final/QT-a/2064-2065-1/Sales%20Entry%20OS/Alliance%20Insurance%20OS.xls" TargetMode="External"/><Relationship Id="rId1" Type="http://schemas.openxmlformats.org/officeDocument/2006/relationships/externalLinkPath" Target="/USER-PC/Desktop/Fiscal%20Year%202067-068/Quarterly-067/4%20th%20QTR%202067-%20Final/QT-a/2064-2065-1/Sales%20Entry%20OS/Alliance%20Insurance%20OS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wnloads\Users\emachine\AppData\Local\Temp\Rar$DI46.054\DOCUME~1\Subarna\LOCALS~1\Temp\Business%20Income-Exercis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ft-dbcd9460f4\e\Documents%20and%20Settings\HazraS\Desktop\DELHI%20SAP%20OUT%20AS%20ON%2028.2.07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erver-vijaya\Dinkar%20Work\NSC\NBS62_63%20Provisional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RI%20Pvt.%20Ltd%202063-064\ABC%20SRP\ABC\SRP\Machan\Machan%20061\Machan%20BS-60-6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BC\SRP\Florid%20Laboratory\63-64\ABC%20SRP\ABC\SRP\Machan\Machan%20061\Machan%20BS-60-61.xls" TargetMode="External"/></Relationships>
</file>

<file path=xl/externalLinks/_rels/externalLink2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Asset%20in%20Baan%20-%2016.07.04%20To%2030.09.04.xls" TargetMode="External"/><Relationship Id="rId1" Type="http://schemas.openxmlformats.org/officeDocument/2006/relationships/externalLinkPath" Target="/Server/main/Asset%20in%20Baan%20-%2016.07.04%20To%2030.09.04.xls" TargetMode="External"/></Relationships>
</file>

<file path=xl/externalLinks/_rels/externalLink2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Dkc/DKC/Balance%20Sheet/BS%2062-63/Eastern%20Sugar%20Mills%20(bs%20062-63)%20FINAL.xls" TargetMode="External"/><Relationship Id="rId1" Type="http://schemas.openxmlformats.org/officeDocument/2006/relationships/externalLinkPath" Target="/Users/nil/Desktop/Dkc/DKC/Balance%20Sheet/BS%2062-63/Eastern%20Sugar%20Mills%20(bs%20062-63)%20FINA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S\1011\Financial%20Statements%202010-11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%20up%20files_JBRH-Workings\NABIL%20INVESTMENT-2068-69\Financial%20Statements%20%20F.Y.%202068-69%20Final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BC%20SRP\ABC\SRP\Machan\Machan%20%20059\Machan-BS-58-59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udip\d%20(sudip)\ABC%20SRP\ABC\SRP\Machan\Machan%20%20059\Machan-BS-58-59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Vnet\sys\ABC%20SRP\ABC\SRP\Machan\Machan%20%20059\Machan-BS-58-5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ft-dbcd9460f4\e\manish\LPB\2007-08\working%20Assam%2007-08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BC%20SRP\ABC\SRP\Machan\Machan%20%20059\Machan-BS-58-59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esktop\Trshakti%20Securities%20Pub.Ltd\Report\Financial-Trishakti\Revised%20FS\_Final\Server\d\BK%20AGRAWAL%20&amp;CO\BKAGRAWAL&amp;CO\Balance%20Sheet\BS%2062-63\Eastern%20Sugar%20Mills%20(bs%20062-63)%20FINAL.xls" TargetMode="External"/></Relationships>
</file>

<file path=xl/externalLinks/_rels/externalLink2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C:/Documents%20and%20Settings/Administrator/Local%20Settings/Temp/wza109/Financial%20Statement/srpandey/Nabil%20Bank%20Limited/Nabil%202059/Nabil%20Tax%20Audit%202059/Tax5859-writeoff.xls" TargetMode="External"/><Relationship Id="rId1" Type="http://schemas.openxmlformats.org/officeDocument/2006/relationships/externalLinkPath" Target="/Users/nil/Desktop/C:/Documents%20and%20Settings/Administrator/Local%20Settings/Temp/wza109/Financial%20Statement/srpandey/Nabil%20Bank%20Limited/Nabil%202059/Nabil%20Tax%20Audit%202059/Tax5859-writeoff.xls" TargetMode="External"/></Relationships>
</file>

<file path=xl/externalLinks/_rels/externalLink2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dtape/Accounts/Shared%20Services/IN_IDC_FA_Upload_GSIAT_Complet%20List%20-%2015MAY02.xls" TargetMode="External"/><Relationship Id="rId1" Type="http://schemas.openxmlformats.org/officeDocument/2006/relationships/externalLinkPath" Target="/Redtape/Accounts/Shared%20Services/IN_IDC_FA_Upload_GSIAT_Complet%20List%20-%2015MAY0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MRN%20REGISTER.xls" TargetMode="External"/></Relationships>
</file>

<file path=xl/externalLinks/_rels/externalLink2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-PC/Desktop/Fiscal%20Year%202067-068/Quarterly-067/4%20th%20QTR%202067-%20Final/QT-a/Documents%20and%20Settings/PRAKASH%20ARYAL/Desktop/Final/OS%20Combine1.xls" TargetMode="External"/><Relationship Id="rId1" Type="http://schemas.openxmlformats.org/officeDocument/2006/relationships/externalLinkPath" Target="/USER-PC/Desktop/Fiscal%20Year%202067-068/Quarterly-067/4%20th%20QTR%202067-%20Final/QT-a/Documents%20and%20Settings/PRAKASH%20ARYAL/Desktop/Final/OS%20Combine1.xls" TargetMode="External"/></Relationships>
</file>

<file path=xl/externalLinks/_rels/externalLink2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-PC/Main/Audit%20work/Audit%202067-68/Hotel%20Radission/Statury%20Audit%202067-68/Final%20Working/radisson%20final%20Balance%20sheet/BSPL-67-68-Radisson.xls" TargetMode="External"/><Relationship Id="rId1" Type="http://schemas.openxmlformats.org/officeDocument/2006/relationships/externalLinkPath" Target="/USER-PC/Main/Audit%20work/Audit%202067-68/Hotel%20Radission/Statury%20Audit%202067-68/Final%20Working/radisson%20final%20Balance%20sheet/BSPL-67-68-Radisson.xls" TargetMode="External"/></Relationships>
</file>

<file path=xl/externalLinks/_rels/externalLink2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Asset%20In%20Baan%20-16.07.03%20To%2015.07.04(Repaired).xls" TargetMode="External"/><Relationship Id="rId1" Type="http://schemas.openxmlformats.org/officeDocument/2006/relationships/externalLinkPath" Target="/Server/main/Asset%20In%20Baan%20-16.07.03%20To%2015.07.04(Repaired)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2006\Stat%20and%20Tax%20Audit%202006\Statutory%20Audit%202005-06\Yagya\Copy%20of%20Copy%20of%20Bal%20Sheet%20FY05_%2006_27July2006sriTax.xls" TargetMode="External"/></Relationships>
</file>

<file path=xl/externalLinks/_rels/externalLink2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erver/Audit/Documents%20and%20Settings/auditors/My%20Documents/E&amp;Y/Depn%20day%20basis%20-%20SoCrates%20-%20Co.%20Act.xls" TargetMode="External"/><Relationship Id="rId1" Type="http://schemas.openxmlformats.org/officeDocument/2006/relationships/externalLinkPath" Target="/Fileserver/Audit/Documents%20and%20Settings/auditors/My%20Documents/E&amp;Y/Depn%20day%20basis%20-%20SoCrates%20-%20Co.%20Act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NION/Finance/FY2066_67/Kathmandu/Depreciation-2066_67_ST.%20LINE.xls" TargetMode="External"/><Relationship Id="rId1" Type="http://schemas.openxmlformats.org/officeDocument/2006/relationships/externalLinkPath" Target="/UNION/Finance/FY2066_67/Kathmandu/Depreciation-2066_67_ST.%20LINE.xls" TargetMode="External"/></Relationships>
</file>

<file path=xl/externalLinks/_rels/externalLink2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Sikandar%20d%20dirve/My%20Documents/TDS%20%20RETURN%20%202005-2006(2062-2063)/RENT%20WORKING%202005-2006.xls" TargetMode="External"/><Relationship Id="rId1" Type="http://schemas.openxmlformats.org/officeDocument/2006/relationships/externalLinkPath" Target="/Server/main/Sikandar%20d%20dirve/My%20Documents/TDS%20%20RETURN%20%202005-2006(2062-2063)/RENT%20WORKING%202005-2006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TS%202064-65\Uts%202063-64\UTS%20BALANCE%20SHEET%20AS%20AT%2032%20ASAR%20206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RDPL-1\4.%20Estimation%20on%20RRDPL%20B.%20Plan\1.%20Revised%20Budget%20Plan\1.%20RRDPL%20Overhead%20Exp%20Estimate_FY%202074.75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eporting\Monthly%20Report\2.%20FY%202074.75\9.%20Chaitra\PL%20Chaitra%202074-Rev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RDPL-1\Bacardi\Bacardi%20Reports\Saurabh%20Malhotra%20Format\Sent%20to%20Saurav%20-Bacardi_8.feb.17\Eristoff%20Vodka\Landed%20Cost%20_Bacardi%20Eristoff%20Vodka_May%2017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RDPL-1\Bacardi\Bacardi%20Reports\Saurabh%20Malhotra%20Format\Sent%20to%20Saurav%20-Bacardi_8.feb.17\Cost%20Sheets%20&amp;%20Landed%20Cost%20_Bacardi%20-%20Saurav%20%20-%20Feb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WAN\Income%20Tax\PAWAN\Income%20Tax\New%20Folder\tax%20calcualation%20on%20actual%20cash%20inhand%20with%20real%20allowance%20fy2055-56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RDPL-1\ABD\Landed%20Cost%20-%20Materials\ABD%20Commercial%20Generation_YTD%20(14th%20May%20'17)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eporting\Monthly%20Report\1.%20FY%202073.74\12.%20Asadh%2074\1.%20Asadh\PL%20&amp;%20BS%20_%20Asadh%202074-B.Plan_corrected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eporting\Monthly%20Report\2.%20FY%202074.75\1.%20Shrawan\PL%20&amp;%20BS%20_%20Shrawan%202074%20(opening%20frm%20asdh%2073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D7A2D30/Book2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eporting\Monthly%20Report\2.%20FY%202074.75\12.%20Asadh\P&amp;L%20Asaddh%2075-Mrkting%20revised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My%20Documents\Sudip\Clean%20Energy%20Products\CEPI%20-%2058-59\Business%20Income%20-%20Exercise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1.200\C_Pratigya\Pendrive\Pen%20Drive\NCML%202064-065\Copy%20of%20Final%20Balsheet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Kishor/Union%20Hydro/76-77/Working%202075-76/1.%20Audit/Audit%202069-70/Ruru/Sikandar%20d%20dirve/My%20Documents/TDS%20RETURN%2004-05(2061-62)/MONTHLY%20%20TDS%20DEDUCTION%20ON%20SALARY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hattacharjeea\Local%20Settings\Temporary%20Internet%20Files\OLK25\RR01%20MAT%20AGING%20FEB09%20(2)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Uttaranchal-2003-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bg\Singla%20Sales%20Credit%20Note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ffice\Swell\Audit%20&amp;%20Professional%20Files\4.%20Companies\4.%20External\TNEF\2066_67\National%20Campus%20TNEF\ABC%20SRP\ABC\SRP\Machhapuchre%20Bank\MBL%20-%20Final\2060-61\Tax%20Statement-61.xls" TargetMode="External"/></Relationships>
</file>

<file path=xl/externalLinks/_rels/externalLink2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D/New%20Documents/2064-65/AIT%2064-65/Extra%20Files/LC%20WORKOUT/AIT%20LC%20Workout%20Detail%2064-65.xls" TargetMode="External"/><Relationship Id="rId1" Type="http://schemas.openxmlformats.org/officeDocument/2006/relationships/externalLinkPath" Target="/Server/D/New%20Documents/2064-65/AIT%2064-65/Extra%20Files/LC%20WORKOUT/AIT%20LC%20Workout%20Detail%2064-65.xls" TargetMode="External"/></Relationships>
</file>

<file path=xl/externalLinks/_rels/externalLink2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anjumishra/SHARED/BSP&amp;L/My%20Documents/Bs&amp;pl/CABS000.xls" TargetMode="External"/><Relationship Id="rId1" Type="http://schemas.openxmlformats.org/officeDocument/2006/relationships/externalLinkPath" Target="/Manjumishra/SHARED/BSP&amp;L/My%20Documents/Bs&amp;pl/CABS000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-PC/Main/Audit%20work/Audit%202067-68/Alliance%20Insurance/Alliance%20Balance%20Sheet%202067-068%20Final/Quasrterly%20Beema%20Samiti/2064-2065-1/Sales%20Entry%20OS/Alliance%20Insurance%20OS.xls" TargetMode="External"/><Relationship Id="rId1" Type="http://schemas.openxmlformats.org/officeDocument/2006/relationships/externalLinkPath" Target="/USER-PC/Main/Audit%20work/Audit%202067-68/Alliance%20Insurance/Alliance%20Balance%20Sheet%202067-068%20Final/Quasrterly%20Beema%20Samiti/2064-2065-1/Sales%20Entry%20OS/Alliance%20Insurance%20OS.xls" TargetMode="External"/></Relationships>
</file>

<file path=xl/externalLinks/_rels/externalLink2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rverma/C/TDS%20ON%20EDUCATION%20WORKING2.xls" TargetMode="External"/><Relationship Id="rId1" Type="http://schemas.openxmlformats.org/officeDocument/2006/relationships/externalLinkPath" Target="/Rrverma/C/TDS%20ON%20EDUCATION%20WORKING2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62D5\T.B.-FEB_on%2003.03.05_6.00pm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TAILS99-00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an%20backup\RKS-MASTER\ratan%20backup\RS5960\RATA596\BS_59ABC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ratan%20backup\RKS-MASTER\ratan%20backup\RS5960\RATA596\BS_59ABC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ratan%20backup\RKS-MASTER\ratan%20backup\RS5960\RATA596\BS_59ABC.XLS" TargetMode="External"/></Relationships>
</file>

<file path=xl/externalLinks/_rels/externalLink2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Pc2/c/dng-pal/Ratan/Audit-98-99.xls" TargetMode="External"/><Relationship Id="rId1" Type="http://schemas.openxmlformats.org/officeDocument/2006/relationships/externalLinkPath" Target="/Users/nil/Desktop/Pc2/c/dng-pal/Ratan/Audit-98-99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P.M.%20STOCK%2031.12-ON%202.01.05.xls" TargetMode="External"/></Relationships>
</file>

<file path=xl/externalLinks/_rels/externalLink26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Documents%20and%20Settings/SIKANDAR.DABUR-NEPAL.000/Desktop/tds%20return/TDS%20ON%20SALARY%20RECONCILIATION%202.xls" TargetMode="External"/><Relationship Id="rId1" Type="http://schemas.openxmlformats.org/officeDocument/2006/relationships/externalLinkPath" Target="/Server/main/Documents%20and%20Settings/SIKANDAR.DABUR-NEPAL.000/Desktop/tds%20return/TDS%20ON%20SALARY%20RECONCILIATION%202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iman%20karkee\CMF\cmf\Final%20Balance%20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2005\Stat%20&amp;%20Tax%20Audit%202004-05\Final%20Accounts\Balance%20Sheet%2015%20July%202005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c5/E/Documents%20and%20Settings/as/My%20Documents/Credit%20service/Misc/in%20words%20Nepali.xls" TargetMode="External"/></Relationships>
</file>

<file path=xl/externalLinks/_rels/externalLink27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eam3/c/DOC/MAIN/Nepal%20Hokke/audit%20bs%2060.xls" TargetMode="External"/><Relationship Id="rId1" Type="http://schemas.openxmlformats.org/officeDocument/2006/relationships/externalLinkPath" Target="/Team3/c/DOC/MAIN/Nepal%20Hokke/audit%20bs%2060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dip\d%20(sudip)\My%20Documents\Sudip\Lotus%20Energy%20P.%20Ltd\Lotus%2059\LE-BS-59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udip\d%20(sudip)\My%20Documents\Sudip\Lotus%20Energy%20P.%20Ltd\Lotus%2059\LE-BS-59.xls" TargetMode="External"/></Relationships>
</file>

<file path=xl/externalLinks/_rels/externalLink27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SUS/OneDrive/Desktop/Office/NHPC%20Group/NHPC/FY%2081-82/Quarterly%20Audit/Q3/FS/Provisional/NHPC%20NFRS%20FS%20FY%20(81-82)%20.xlsx" TargetMode="External"/><Relationship Id="rId2" Type="http://schemas.openxmlformats.org/officeDocument/2006/relationships/externalLinkPath" Target="file:///C:\Users\ASUS\OneDrive\Desktop\Office\NHPC%20Group\NHPC\FY%2081-82\Quarterly%20Audit\Q3\FS\Provisional\NHPC%20NFRS%20FS%20FY%20(81-82)%20.xlsx" TargetMode="External"/><Relationship Id="rId1" Type="http://schemas.openxmlformats.org/officeDocument/2006/relationships/externalLinkPath" Target="/Users/ASUS/OneDrive/Desktop/Office/NHPC%20Group/NHPC/FY%2081-82/Quarterly%20Audit/Q3/FS/Provisional/NHPC%20NFRS%20FS%20FY%20(81-82)%20.xlsx" TargetMode="External"/></Relationships>
</file>

<file path=xl/externalLinks/_rels/externalLink27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ffice%20S.H.A\FY%2080-81\NHPC\After%20Changes\NHPC\NHPC%20NFRS%20Workings\Final%20NFRS%20workings\Final\NHPC%20NFRS%20FS%20FY%20(80-81)%20draft%208%20(Recovered).xlsx" TargetMode="External"/><Relationship Id="rId1" Type="http://schemas.openxmlformats.org/officeDocument/2006/relationships/externalLinkPath" Target="file:///F:\Office%20S.H.A\FY%2080-81\NHPC\After%20Changes\NHPC\NHPC%20NFRS%20Workings\Final%20NFRS%20workings\Final\NHPC%20NFRS%20FS%20FY%20(80-81)%20draft%208%20(Recovered).xlsx" TargetMode="External"/></Relationships>
</file>

<file path=xl/externalLinks/_rels/externalLink27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ffice%20S.H.A\FY%2080-81\NHPC\After%20Changes\NHPC\NHPC%20NFRS%20Workings\78-79\statutory%20audit%202078.79\nhpc%20final\final%20fs%202078.79.xlsx" TargetMode="External"/><Relationship Id="rId1" Type="http://schemas.openxmlformats.org/officeDocument/2006/relationships/externalLinkPath" Target="file:///F:\Office%20S.H.A\FY%2080-81\NHPC\After%20Changes\NHPC\NHPC%20NFRS%20Workings\78-79\statutory%20audit%202078.79\nhpc%20final\final%20fs%202078.79.xlsx" TargetMode="External"/></Relationships>
</file>

<file path=xl/externalLinks/_rels/externalLink27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ffice%20S.H.A\NepaliMiti\SkyDateConverter.xlam" TargetMode="External"/><Relationship Id="rId1" Type="http://schemas.openxmlformats.org/officeDocument/2006/relationships/externalLinkPath" Target="file:///F:\Office%20S.H.A\NepaliMiti\SkyDateConverter.xlam" TargetMode="External"/></Relationships>
</file>

<file path=xl/externalLinks/_rels/externalLink27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ffice%20S.H.A\FY%2080-81\NHPC\After%20Changes\NHPC\NHPC%20NFRS%20Workings\79-80\fwdworkingsofnhpcforfy207980\FS_2079-80_FINAL_%2021.11.2023.xlsx" TargetMode="External"/><Relationship Id="rId1" Type="http://schemas.openxmlformats.org/officeDocument/2006/relationships/externalLinkPath" Target="file:///F:\Office%20S.H.A\FY%2080-81\NHPC\After%20Changes\NHPC\NHPC%20NFRS%20Workings\79-80\fwdworkingsofnhpcforfy207980\FS_2079-80_FINAL_%2021.11.2023.xlsx" TargetMode="External"/></Relationships>
</file>

<file path=xl/externalLinks/_rels/externalLink27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SUS/Downloads/NHPC%20NFRS%20FS%20FY%20(81-82)%20Provisional%20Chaitra%20ENd.xlsx" TargetMode="External"/><Relationship Id="rId2" Type="http://schemas.openxmlformats.org/officeDocument/2006/relationships/externalLinkPath" Target="file:///C:\Users\ASUS\Downloads\NHPC%20NFRS%20FS%20FY%20(81-82)%20Provisional%20Chaitra%20ENd.xlsx" TargetMode="External"/><Relationship Id="rId1" Type="http://schemas.openxmlformats.org/officeDocument/2006/relationships/externalLinkPath" Target="/Users/ASUS/Downloads/NHPC%20NFRS%20FS%20FY%20(81-82)%20Provisional%20Chaitra%20EN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shra/d/Jagdamba%20Steel%20%20Sales%20&amp;%20Stock%20Trans/2061-62%20Sales%20&amp;%20Stock%20Trans/Billet%202061-62.xls" TargetMode="External"/></Relationships>
</file>

<file path=xl/externalLinks/_rels/externalLink28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dmin/OneDrive/Documents/NHPC%20NFRS%20FS%20FY%20(80-81)%20draft%208%20(Recovered).xlsx" TargetMode="External"/><Relationship Id="rId2" Type="http://schemas.openxmlformats.org/officeDocument/2006/relationships/externalLinkPath" Target="file:///C:\Users\Admin\OneDrive\Documents\NHPC%20NFRS%20FS%20FY%20(80-81)%20draft%208%20(Recovered).xlsx" TargetMode="External"/><Relationship Id="rId1" Type="http://schemas.openxmlformats.org/officeDocument/2006/relationships/externalLinkPath" Target="/Users/Admin/OneDrive/Documents/NHPC%20NFRS%20FS%20FY%20(80-81)%20draft%208%20(Recovered).xlsx" TargetMode="External"/></Relationships>
</file>

<file path=xl/externalLinks/_rels/externalLink28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dmin/Downloads/Provisional%20FS_2081-82%20Poush%20End%20end.xlsx" TargetMode="External"/><Relationship Id="rId2" Type="http://schemas.openxmlformats.org/officeDocument/2006/relationships/externalLinkPath" Target="file:///C:\Users\Admin\Downloads\Provisional%20FS_2081-82%20Poush%20End%20end.xlsx" TargetMode="External"/><Relationship Id="rId1" Type="http://schemas.openxmlformats.org/officeDocument/2006/relationships/externalLinkPath" Target="/Users/Admin/Downloads/Provisional%20FS_2081-82%20Poush%20End%20end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gkpalo\LOCALS~1\Temp\COSTING%20DEC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BF79868/Checklist%20for%20FS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ambhavak.RADICO\Desktop\Desktop\DMC%20Folder\Jan'08\North\MIS%20IMFL-JAN%2008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mesh/e/MY%20CURRENT%20DOCUMENT/PROPRIETORSHIP%20FIRMS%20GROUP/Info%20developers%20p.%20ltd..xls" TargetMode="External"/><Relationship Id="rId1" Type="http://schemas.openxmlformats.org/officeDocument/2006/relationships/externalLinkPath" Target="/Umesh/e/MY%20CURRENT%20DOCUMENT/PROPRIETORSHIP%20FIRMS%20GROUP/Info%20developers%20p.%20ltd.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1/Main/Asset%20In%20Baan%20-16.07.03%20To%2015.07.04(Repaired).xls" TargetMode="External"/><Relationship Id="rId1" Type="http://schemas.openxmlformats.org/officeDocument/2006/relationships/externalLinkPath" Target="/Server1/Main/Asset%20In%20Baan%20-16.07.03%20To%2015.07.04(Repaired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Kishor/Union%20Hydro/76-77/Working%202075-76/1.%20Audit/Audit%202069-70/Ruru/Sikandar%20d%20dirve/My%20Documents/INCOME%20TAX%20ASSESMENT%20RETURN%20DETAILS%202004-2005(%202061-2062)/wages%20details%2004-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UDIT\Hotel%20Himalaya%202062-63\ABC%20SRP\ABC\SRP\Machhapuchre%20Bank\MBL%20-%20Final\2060-61\Tax%20Statement-6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DELHI%20FOLDER\TB%20AS%20ON%2031.01.01-ON%2005.02.05-12.15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ABC\SRP\Florid%20Laboratory\58_59\Floride-BS-5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erver\e\ABC\SRP\Florid%20Laboratory\58_59\Floride-BS-5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les.oraclecorp.com/content/MyWorkspaces/India/ADI/2.%20Processed/OSSI/GL-09B-APR%2004-VKV-11-SALARY%20BANK%20JV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RI%20Pvt.%20Ltd%202063-064\My%20Documents\Sudip\Clean%20Energy%20Products\CEPI%20-%2058-59\Business%20Income%20-%20Exerci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CURRENT%20DOCUMENT%2069.06.20\PROPRIETORSHIP%20FIRMS%20GROUP\Info%20developers%20p.%20ltd.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ABC\SRP\Florid%20Laboratory\63-64\My%20Documents\Sudip\Clean%20Energy%20Products\CEPI%20-%2058-59\Business%20Income%20-%20Exercise.xl?C97E0675" TargetMode="External"/><Relationship Id="rId1" Type="http://schemas.openxmlformats.org/officeDocument/2006/relationships/externalLinkPath" Target="file:///\\C97E0675\Business%20Income%20-%20Exercise.xl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Idm1/new%20folder/My%20Clients%202066-67/YTPL/YTPL%202066-67/balance%20sheet%20206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\T.B._31.12.04ON%2005.01.05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nil/Desktop/Pc2/c/My%20Documents/Chilmi/dng-pal/Ratan/Audit-98-99.xls" TargetMode="External"/><Relationship Id="rId1" Type="http://schemas.openxmlformats.org/officeDocument/2006/relationships/externalLinkPath" Target="/Users/nil/Desktop/Pc2/c/My%20Documents/Chilmi/dng-pal/Ratan/Audit-98-99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s/d/Sikandar%20d%20dirve/My%20Documents/TDS%20RETURN%2004-05(2061-62)/SPECIAL%20TAX.xls" TargetMode="External"/><Relationship Id="rId1" Type="http://schemas.openxmlformats.org/officeDocument/2006/relationships/externalLinkPath" Target="/Ds/d/Sikandar%20d%20dirve/My%20Documents/TDS%20RETURN%2004-05(2061-62)/SPECIAL%20TAX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rabin\Documents\Nepal%20Singa%20Construction\2066\Backup%20of%20NBS65_66.xlk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an\c\My%20Documents\Sudip\Clean%20Energy%20Products\CEPI%20-%2058-59\Business%20Income%20-%20Exerci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Loan\c\My%20Documents\Sudip\Clean%20Energy%20Products\CEPI%20-%2058-59\Business%20Income%20-%20Exerci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ZMM11_31.03.05_04.04.05_8.15p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zmm11_PM_FEB-on02.02.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ION\Finance\FY2066_67\Kathmandu\Depreciation-2066_67_ST.%20LIN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\F.01%20Reengu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\P.M.%20STOCK%2031.12-ON%204.01.05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-PC/Documents%20and%20Settings/PRAKASH%20ARYAL/Desktop/Final/OS%20Combine1.xls" TargetMode="External"/><Relationship Id="rId1" Type="http://schemas.openxmlformats.org/officeDocument/2006/relationships/externalLinkPath" Target="/USER-PC/Documents%20and%20Settings/PRAKASH%20ARYAL/Desktop/Final/OS%20Combine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ambhavak.RADICO\Local%20Settings\Temporary%20Internet%20Files\OLKA3\My%20Documents\DEEPAK\Costing\JAN-2001\12K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aya\c\My%20Documents\dep-02-03-final02-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WAN\Sal%2060-61\salary%20sheet%20format%20for%202060-6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mputerd/c/KESHAV/BOOK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k%20Projection%20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Desktop\Sudip\Clean%20Energy%20Products\CEPI%20-%2058-59\Business%20Income%20-%20Exercise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working%20files\Om%20finance\final%20audit%20reports%2067-68\Users\sriram\SRPL\Om%20finance\om%206566\WINDOWS\Desktop\Sudip\Clean%20Energy%20Products\CEPI%20-%2058-59\Business%20Inco?F18EA577" TargetMode="External"/><Relationship Id="rId1" Type="http://schemas.openxmlformats.org/officeDocument/2006/relationships/externalLinkPath" Target="file:///\\F18EA577\Business%20Inco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fc1\D\ANJU\Finance\Dep%20062-63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Documents%20and%20Settings\Lenovo\My%20Documents\WINDOWS\Desktop\Sudip\Clean%20Energy%20Products\CEPI%20-%2058-59\Business%20Income?2D53D612" TargetMode="External"/><Relationship Id="rId1" Type="http://schemas.openxmlformats.org/officeDocument/2006/relationships/externalLinkPath" Target="file:///\\2D53D612\Business%20Income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WINDOWS\Desktop\Sudip\Clean%20Energy%20Products\CEPI%20-%2058-59\Business%20Income%20-%20Exercise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sabin\Desktop\continental%202069%2070\CAPL%202069%2070\CAPL%20SET%202068%2069\DOCUME~1\Ramsir\LOCALS~1\Temp\Rar$DI00.422\Documents%20and%20Settings\BJ\Desktop\Imago%20Dei%20064\Documents%20and%20Settings\NEC\My%20Documents\SRP\SRPandey\Papermat\Paper?BCBB29FD" TargetMode="External"/><Relationship Id="rId1" Type="http://schemas.openxmlformats.org/officeDocument/2006/relationships/externalLinkPath" Target="file:///\\BCBB29FD\Paper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c\Vaidya%20Group\Nepal%20Plantation-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ffice\Swell\RTI%202066-067%20FINAl%20BY%20SRP%202067-09-28\RTI%202066-067\BS%20AR%20Tax\Users\Abhijit\Desktop\My%20Documents\Sudip\Clean%20Energy%20Products\CEPI%20-%2058-59\Business%20Income%20-%20Exercis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an\c\ABC%20SRP\ABC\SRP\Butwal%20Finance%20Limited\2058-059%20Final\Butwal%20Finance%202059\Butwal%20Finance%20Tax%20Audit%20205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Loan\c\ABC%20SRP\ABC\SRP\Butwal%20Finance%20Limited\2058-059%20Final\Butwal%20Finance%202059\Butwal%20Finance%20Tax%20Audit%20205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7334\MARCH\TB%20MAR05%20034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T.B.-FEB_on%2003.03.05_6.00pm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Documents%20and%20Settings/SIKANDAR.DABUR-NEPAL.000/Desktop/tds%20return/TDS%20MONTHLY%20DEDUCTION%20%20SALARY2.xls" TargetMode="External"/><Relationship Id="rId1" Type="http://schemas.openxmlformats.org/officeDocument/2006/relationships/externalLinkPath" Target="/Server/main/Documents%20and%20Settings/SIKANDAR.DABUR-NEPAL.000/Desktop/tds%20return/TDS%20MONTHLY%20DEDUCTION%20%20SALARY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ar\E\anju\Finance\Year%20End-2062-63\Depreciation\Depreciation-own%20assets-Ashad%2006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ariyalr\Local%20Settings\Temporary%20Internet%20Files\OLK1\My%20Documents\DEEPAK\Costing\JAN-2001\12K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evan\RRDPL-1\12.%20Stock,%20Debtor,%20Creditor%20-%20Bank\7.%20Kartik\7.%20Kartik'7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arsambhava\c\WINDOWS\Temporary%20Internet%20Files\OLK62D5\DELHI%20FOLDER\zmm11%20as%20on%2031.01.05_on%2002.02.05_10.00%20p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imhyd01/fm/DATA/HO%20Salary/GRAT545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AC%20Docs%20MSA\Rosi%20BS58-5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B%20Paudel%20&amp;%20Co\Indco%20Trading%20concern\balance%20sheet%202058.05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ngel\Indco%20Trading%20concern\balance%20sheet%202058.05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anju\c\WINDOWS\TEMP\My%20Documents\Sudip\Lotus%20Energy%20P.%20Ltd\Lotus%2059\LE-BS-5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C\SRP\Ganapati%20Rosin\2058-59\Rosi%20BS58-5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abin\Desktop\continental%202069%2070\CAPL%202069%2070\CAPL%20SET%202068%2069\DOCUME~1\Ramsir\LOCALS~1\Temp\Rar$DI00.422\ABC\SRP\Ganapati%20Rosin\2058-59\Rosi%20BS58-5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28193D9/Book1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Umesh\d\Rabi1\Rmb\2061-62\ABC\SRP\Ganapati%20Rosin\2058-59\Rosi%20BS58-5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erver\e\ABC\SRP\Ganapati%20Rosin\2058-59\Rosi%20BS58-5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Sanju\c\WINDOWS\TEMP\ABC\SRP\Ganapati%20Rosin\2058-59\Rosi%20BS58-59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1/Main/Asset%20in%20Baan-April-May-June%2004.xls" TargetMode="External"/><Relationship Id="rId1" Type="http://schemas.openxmlformats.org/officeDocument/2006/relationships/externalLinkPath" Target="/SERVER1/Main/Asset%20in%20Baan-April-May-June%2004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Asset%20in%20Baan-April-May-June%2004.xls" TargetMode="External"/><Relationship Id="rId1" Type="http://schemas.openxmlformats.org/officeDocument/2006/relationships/externalLinkPath" Target="/Server/main/Asset%20in%20Baan-April-May-June%20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esh\d\Rabi1\Rmb\2061-62\RMBF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alini%20backup\Income%20tax\FY%202074-75\smb:\Umesh\d\Rabi1\Rmb\2061-62\RMBF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mahesh.vishwanathan/Local%20Settings/Temporary%20Internet%20Files/OLK3D/Documents%20and%20Settings/kailb8thfeb07/Desktop/OHC'%2009/C003-09-011/PLBS%20July%20to%20Sept%2009%20revised%20281009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esktop\Trshakti%20Securities%20Pub.Ltd\Report\Financial-Trishakti\Revised%20FS\_Final\Fileserver\olddata\BK%20AGRAWAL%20&amp;CO\BKAGRAWAL&amp;CO\Balance%20Sheet\BS%202062-63\Eastern%20Sugar%20Mills%20(tax%20063)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nil\LA%207374%20bs\draft%20Balance%20sheet\Sachin\Life%20Auto%20Pvt.%20Ltd\Balancesheet\72-73\Final%20BS\Documents%20and%20Settings\Admin\My%20Documents\Downloads\Users\acer\Desktop\max%20laagence\Max%20La'gence%20BS%2071-72%20%2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11\D\working%20files\UFL2\New%20Folder\ufl_ajaya\arun\Dep-Ashad%202067-POKHARA%20FIN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barna/d/srpandey/Nabil%20Bank%20Limited/Nabil%202059/Nabil%20Tax%20Audit%202059/Tax5859-writeoff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My%20Documents\Downloads\Users\Santosh\AppData\Local\Microsoft\Windows\Temporary%20Internet%20Files\Content.Outlook\4BYR8KKQ\ATC%20BS%2069-70%20CHAITRA%20PROJECTED%20-%20Copy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BC\Rabi\Audit%202063-064\NCML\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S%20REQUIREMENTS%20FROM%20UTL%20IMFL%20PLANT.xls" TargetMode="External"/></Relationships>
</file>

<file path=xl/externalLinks/_rels/externalLink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/main/Documents%20and%20Settings/SIKANDAR/Desktop/TDS%20RETURN%202006-2007(20063-2064)/RENT%20WORKING%202006-07.xls" TargetMode="External"/><Relationship Id="rId1" Type="http://schemas.openxmlformats.org/officeDocument/2006/relationships/externalLinkPath" Target="/Server/main/Documents%20and%20Settings/SIKANDAR/Desktop/TDS%20RETURN%202006-2007(20063-2064)/RENT%20WORKING%202006-0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data%20on%20server01\Accounts\FSGenerator(District)\trial%20balance\2008\BOsFSData-081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gkpalo\LOCALS~1\Temp\Copy%20of%20COSTING%20CIRCULATION%20OCT-05%20workingxl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EEPAK\Costing\FEB-03\Costing\MAR-2001\BWHCOSTINGMAR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EEPAK\Costing\FEB-03\Costing\MAR-2001\BWH32K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MPSERV02\ALLUSERS\WINDOWS\TEMP\BWH22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Sum"/>
      <sheetName val="FA"/>
      <sheetName val="op"/>
      <sheetName val="Man"/>
      <sheetName val="rev"/>
      <sheetName val="Sheet1"/>
      <sheetName val="data"/>
      <sheetName val="WC"/>
      <sheetName val="Inc"/>
      <sheetName val="Cash"/>
      <sheetName val="BS"/>
      <sheetName val="BEP"/>
      <sheetName val="IRR"/>
      <sheetName val="WACC"/>
      <sheetName val="Re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Vehicle"/>
      <sheetName val="Comp"/>
      <sheetName val="off"/>
      <sheetName val="other"/>
      <sheetName val="All"/>
      <sheetName val="life"/>
      <sheetName val="All working"/>
      <sheetName val="Sheet3"/>
      <sheetName val="All working AJ"/>
      <sheetName val="Final Dep _St. Line"/>
      <sheetName val="summary St. line"/>
    </sheetNames>
    <sheetDataSet>
      <sheetData sheetId="0" refreshError="1"/>
      <sheetData sheetId="1">
        <row r="8">
          <cell r="AN8">
            <v>12</v>
          </cell>
          <cell r="AR8">
            <v>12</v>
          </cell>
        </row>
      </sheetData>
      <sheetData sheetId="2"/>
      <sheetData sheetId="3"/>
      <sheetData sheetId="4"/>
      <sheetData sheetId="5"/>
      <sheetData sheetId="6">
        <row r="5">
          <cell r="B5">
            <v>10</v>
          </cell>
        </row>
        <row r="6">
          <cell r="B6">
            <v>10</v>
          </cell>
        </row>
        <row r="7">
          <cell r="B7">
            <v>5</v>
          </cell>
        </row>
        <row r="8">
          <cell r="B8">
            <v>5</v>
          </cell>
        </row>
        <row r="9">
          <cell r="B9">
            <v>1</v>
          </cell>
        </row>
        <row r="11">
          <cell r="B11">
            <v>8</v>
          </cell>
        </row>
        <row r="12">
          <cell r="B12">
            <v>10</v>
          </cell>
        </row>
        <row r="13">
          <cell r="B13">
            <v>5</v>
          </cell>
        </row>
        <row r="14">
          <cell r="B14">
            <v>10</v>
          </cell>
        </row>
        <row r="15">
          <cell r="B15">
            <v>5</v>
          </cell>
        </row>
        <row r="16">
          <cell r="B16">
            <v>7</v>
          </cell>
        </row>
      </sheetData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Instrs"/>
      <sheetName val="COVERING"/>
      <sheetName val="WELCOME"/>
      <sheetName val="PLANT"/>
      <sheetName val="Sheet2"/>
      <sheetName val="MENU"/>
      <sheetName val="NOTE"/>
      <sheetName val="BUD VS. ACT"/>
      <sheetName val="Stocks"/>
      <sheetName val="Sheet5"/>
      <sheetName val="Prod."/>
      <sheetName val="ProSum"/>
      <sheetName val="ABBR"/>
      <sheetName val="GRAFIX"/>
      <sheetName val="NOTES"/>
      <sheetName val="QtyData"/>
      <sheetName val="C.SHEET R.S.&amp;ENA"/>
      <sheetName val="C.SHEETC.S."/>
      <sheetName val="REDISTWGE"/>
      <sheetName val="S.TALLY"/>
      <sheetName val="MOL-1"/>
      <sheetName val="MOL-2"/>
      <sheetName val="RECOVERY"/>
      <sheetName val="Recovery-I"/>
      <sheetName val="RECOVERY-II"/>
      <sheetName val="WATER"/>
      <sheetName val="PROCESS"/>
      <sheetName val="DistE"/>
      <sheetName val="POWER"/>
      <sheetName val="POWER-II"/>
      <sheetName val="STEAM"/>
      <sheetName val="Sheet4"/>
      <sheetName val="STEAM-II"/>
      <sheetName val="REPAIR"/>
      <sheetName val="BioGas"/>
      <sheetName val="Biogas-II"/>
      <sheetName val="COGEN"/>
      <sheetName val="COGEN-II"/>
      <sheetName val="REPAIRS"/>
      <sheetName val="SALARY"/>
      <sheetName val="SALARY-II"/>
      <sheetName val="OVERHEADS"/>
      <sheetName val="SALES"/>
      <sheetName val="UPMD-3"/>
      <sheetName val="TRADING"/>
      <sheetName val="Sheet3"/>
      <sheetName val="Def1"/>
      <sheetName val="COP"/>
      <sheetName val="COS - CIVIL"/>
      <sheetName val="COSTSHEET-CIVIL"/>
      <sheetName val="COSTSHEET-UPCIVIL"/>
      <sheetName val="COSTSHEET-EXPORT"/>
      <sheetName val="COSTSHEET-CL"/>
      <sheetName val="COSTSHEET-DEFENCE"/>
      <sheetName val="CL-6"/>
      <sheetName val="S.TALLY-IMFL"/>
      <sheetName val="PACK.MAT"/>
      <sheetName val="BOTTLES"/>
      <sheetName val="PPSEALS"/>
      <sheetName val="LABELS"/>
      <sheetName val="C.C.BOXES"/>
      <sheetName val="MONO"/>
      <sheetName val="BOTT. WAGES"/>
      <sheetName val="CIV8"/>
      <sheetName val="Civ4"/>
      <sheetName val="Civ5"/>
      <sheetName val="CL-1"/>
      <sheetName val="CL-2"/>
      <sheetName val="CL-3"/>
      <sheetName val="CL-5"/>
      <sheetName val="Sheet1"/>
      <sheetName val="CL-9"/>
      <sheetName val="OH-1"/>
      <sheetName val="EXP-1"/>
      <sheetName val="OH-2"/>
      <sheetName val="OH-3"/>
      <sheetName val="FORM-H"/>
      <sheetName val="BOTTLING"/>
      <sheetName val="ROYALTY-DEFENCE"/>
      <sheetName val="Def-TRPT1"/>
      <sheetName val="Def-TRPT2"/>
      <sheetName val="Def-trpt3"/>
      <sheetName val="Def-BOTT"/>
      <sheetName val="def-DIST"/>
      <sheetName val="OH-DMD"/>
      <sheetName val="OH-DELHI"/>
      <sheetName val="MISC.INC"/>
      <sheetName val="SUMMARY"/>
      <sheetName val="DR.BALANCES"/>
      <sheetName val="CONTRACTS"/>
      <sheetName val="DIS"/>
      <sheetName val="Def-PM"/>
      <sheetName val="Civ"/>
      <sheetName val="O__BVISIPAK"/>
      <sheetName val="C__BVISIPAK"/>
      <sheetName val="Opening"/>
      <sheetName val="VISIPAK"/>
      <sheetName val="THANKS"/>
      <sheetName val="NORMS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G12">
            <v>362.70669677629547</v>
          </cell>
        </row>
        <row r="13">
          <cell r="G13">
            <v>2.1216062873867694</v>
          </cell>
        </row>
        <row r="14">
          <cell r="G14">
            <v>6.1705016291897348</v>
          </cell>
        </row>
        <row r="15">
          <cell r="G15">
            <v>42.842056307907768</v>
          </cell>
        </row>
        <row r="20">
          <cell r="G20">
            <v>3.4984736601525483</v>
          </cell>
        </row>
        <row r="21">
          <cell r="G21">
            <v>10.960831902055101</v>
          </cell>
        </row>
        <row r="22">
          <cell r="G22">
            <v>4.2261995987344383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83">
          <cell r="C83">
            <v>0</v>
          </cell>
        </row>
        <row r="84">
          <cell r="B84">
            <v>0</v>
          </cell>
          <cell r="C84">
            <v>0</v>
          </cell>
        </row>
        <row r="86">
          <cell r="B86">
            <v>0</v>
          </cell>
        </row>
        <row r="87">
          <cell r="B87">
            <v>0</v>
          </cell>
        </row>
        <row r="89">
          <cell r="B89">
            <v>0</v>
          </cell>
        </row>
        <row r="135">
          <cell r="A135">
            <v>3454946.5326858917</v>
          </cell>
        </row>
        <row r="136">
          <cell r="A136">
            <v>818106.36731410807</v>
          </cell>
        </row>
        <row r="137">
          <cell r="A137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12">
          <cell r="C12">
            <v>5682</v>
          </cell>
          <cell r="E12">
            <v>9.9126876472823611</v>
          </cell>
          <cell r="L12" t="e">
            <v>#NAME?</v>
          </cell>
          <cell r="N12" t="e">
            <v>#NAME?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41">
          <cell r="I41">
            <v>93.416959890394679</v>
          </cell>
        </row>
        <row r="44">
          <cell r="E44">
            <v>80.833810033714187</v>
          </cell>
        </row>
      </sheetData>
      <sheetData sheetId="56" refreshError="1">
        <row r="16">
          <cell r="P16">
            <v>9.0315505772717888</v>
          </cell>
        </row>
        <row r="17">
          <cell r="P17">
            <v>7.005893283581698</v>
          </cell>
        </row>
        <row r="24">
          <cell r="P24">
            <v>0</v>
          </cell>
        </row>
        <row r="32">
          <cell r="P32">
            <v>0</v>
          </cell>
        </row>
        <row r="40">
          <cell r="P40" t="e">
            <v>#REF!</v>
          </cell>
        </row>
        <row r="41">
          <cell r="P41" t="e">
            <v>#REF!</v>
          </cell>
        </row>
        <row r="42">
          <cell r="P42" t="e">
            <v>#REF!</v>
          </cell>
        </row>
        <row r="56">
          <cell r="P56">
            <v>0</v>
          </cell>
        </row>
        <row r="59">
          <cell r="P59">
            <v>36.266046511627906</v>
          </cell>
        </row>
        <row r="65">
          <cell r="P65">
            <v>0</v>
          </cell>
        </row>
        <row r="74">
          <cell r="P74" t="e">
            <v>#DIV/0!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3">
          <cell r="P103">
            <v>0</v>
          </cell>
        </row>
        <row r="148">
          <cell r="P148" t="e">
            <v>#REF!</v>
          </cell>
        </row>
        <row r="154">
          <cell r="P154">
            <v>0</v>
          </cell>
        </row>
        <row r="163">
          <cell r="P163">
            <v>0</v>
          </cell>
        </row>
        <row r="172">
          <cell r="P172">
            <v>0</v>
          </cell>
        </row>
        <row r="213">
          <cell r="P213">
            <v>0</v>
          </cell>
        </row>
        <row r="226">
          <cell r="P226">
            <v>0</v>
          </cell>
        </row>
        <row r="241">
          <cell r="P241">
            <v>0</v>
          </cell>
        </row>
        <row r="253">
          <cell r="P253">
            <v>0</v>
          </cell>
        </row>
        <row r="257">
          <cell r="P257">
            <v>0</v>
          </cell>
        </row>
        <row r="259">
          <cell r="P259">
            <v>-79.33503836317135</v>
          </cell>
        </row>
      </sheetData>
      <sheetData sheetId="57" refreshError="1"/>
      <sheetData sheetId="58" refreshError="1"/>
      <sheetData sheetId="59" refreshError="1">
        <row r="205">
          <cell r="O205">
            <v>4.9928186714542191</v>
          </cell>
        </row>
        <row r="218">
          <cell r="O218">
            <v>3.9383452665075578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>
        <row r="41">
          <cell r="E41" t="e">
            <v>#REF!</v>
          </cell>
          <cell r="F41" t="e">
            <v>#REF!</v>
          </cell>
          <cell r="G41" t="e">
            <v>#REF!</v>
          </cell>
        </row>
        <row r="43">
          <cell r="E43" t="e">
            <v>#REF!</v>
          </cell>
        </row>
        <row r="46">
          <cell r="E46" t="e">
            <v>#REF!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48">
          <cell r="H48">
            <v>2234574</v>
          </cell>
        </row>
        <row r="49">
          <cell r="H49">
            <v>1672970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ING"/>
      <sheetName val="WELCOME"/>
      <sheetName val="MENU"/>
      <sheetName val="AT A GLANCE"/>
      <sheetName val="OLD BOTTLES -8PM"/>
      <sheetName val="NOTE"/>
      <sheetName val="Stocks"/>
      <sheetName val="Sheet1"/>
      <sheetName val="OLD BOTTLES"/>
      <sheetName val="ProSum"/>
      <sheetName val="ABBR"/>
      <sheetName val="QtyData"/>
      <sheetName val="C.SHEET R.S.&amp;ENA"/>
      <sheetName val="REDISTWGE"/>
      <sheetName val="S.TALLY"/>
      <sheetName val="MOL-1"/>
      <sheetName val="MOL-2"/>
      <sheetName val="RECOVERY-I"/>
      <sheetName val="RECOVERY-II"/>
      <sheetName val="WATER"/>
      <sheetName val="PROCESS"/>
      <sheetName val="POWER"/>
      <sheetName val="POWER-II"/>
      <sheetName val="STEAM"/>
      <sheetName val="STEAM-II"/>
      <sheetName val="BioGas"/>
      <sheetName val="Biogas-II"/>
      <sheetName val="COGEN"/>
      <sheetName val="COGEN-II"/>
      <sheetName val="REPAIRS"/>
      <sheetName val="SALARY"/>
      <sheetName val="SALARY-II"/>
      <sheetName val="OVERHEADS"/>
      <sheetName val="SALES"/>
      <sheetName val="UPMD-3"/>
      <sheetName val="TRADING"/>
      <sheetName val="COP"/>
      <sheetName val="COS - CIVIL"/>
      <sheetName val="COSTSHEET-CIVIL"/>
      <sheetName val="COSTSHEET-UPCIVIL"/>
      <sheetName val="COSTSHEET-DEFENCE"/>
      <sheetName val="COSTSHEET-EXPORT"/>
      <sheetName val="COSTSHEET-CL"/>
      <sheetName val="S.TALLY-IMFL"/>
      <sheetName val="SPIRITCONS."/>
      <sheetName val="BOTTLES"/>
      <sheetName val="PPSEALS"/>
      <sheetName val="LABELS"/>
      <sheetName val="C.C.BOXES"/>
      <sheetName val="MONO"/>
      <sheetName val="BOTT. WAGES"/>
      <sheetName val="ROYALTY-DEFENCE"/>
      <sheetName val="Def-TRPT1"/>
      <sheetName val="Def-trpt2"/>
      <sheetName val="Def-BOTT"/>
      <sheetName val="def-DIST"/>
      <sheetName val="CL-OH"/>
      <sheetName val="OH-DMD"/>
      <sheetName val="OH-DELHI"/>
      <sheetName val="DR.BALANCES"/>
      <sheetName val="CONTRACTS"/>
      <sheetName val="NORMS"/>
      <sheetName val="Opening"/>
      <sheetName val="VISIPAK"/>
      <sheetName val="Civ"/>
      <sheetName val="DIS"/>
      <sheetName val="C__BVISIPAK"/>
      <sheetName val="TH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G9">
            <v>-115.25840727088651</v>
          </cell>
          <cell r="J9">
            <v>1643.6226400000003</v>
          </cell>
        </row>
        <row r="11">
          <cell r="G11">
            <v>122.66539205068713</v>
          </cell>
          <cell r="J11">
            <v>2268.6395499999999</v>
          </cell>
        </row>
        <row r="13">
          <cell r="G13">
            <v>15.453678669345575</v>
          </cell>
          <cell r="J13">
            <v>40.700000000000003</v>
          </cell>
        </row>
        <row r="16">
          <cell r="G16">
            <v>1497.112353103407</v>
          </cell>
          <cell r="J16">
            <v>3815.0177400000002</v>
          </cell>
        </row>
        <row r="19">
          <cell r="G19">
            <v>209.96813405537412</v>
          </cell>
          <cell r="J19">
            <v>2250.8492848000001</v>
          </cell>
        </row>
        <row r="23">
          <cell r="J23">
            <v>7106.3165911022006</v>
          </cell>
        </row>
        <row r="25">
          <cell r="G25">
            <v>561.89801737564233</v>
          </cell>
          <cell r="J25">
            <v>787.56130552499997</v>
          </cell>
        </row>
        <row r="30">
          <cell r="D30">
            <v>130.11520000000002</v>
          </cell>
        </row>
        <row r="32">
          <cell r="D32">
            <v>172.13649000000001</v>
          </cell>
        </row>
        <row r="36">
          <cell r="D36">
            <v>501.91750999999999</v>
          </cell>
        </row>
        <row r="39">
          <cell r="D39">
            <v>699.23099000000002</v>
          </cell>
        </row>
        <row r="40">
          <cell r="D40">
            <v>642.13870666666674</v>
          </cell>
        </row>
        <row r="43">
          <cell r="G43">
            <v>-364.65695904701289</v>
          </cell>
          <cell r="J43">
            <v>4110.7633599999999</v>
          </cell>
        </row>
      </sheetData>
      <sheetData sheetId="10" refreshError="1"/>
      <sheetData sheetId="11" refreshError="1">
        <row r="11">
          <cell r="F11">
            <v>36069.144100000005</v>
          </cell>
          <cell r="I11">
            <v>13225.194000000001</v>
          </cell>
        </row>
        <row r="12">
          <cell r="F12">
            <v>4159.9768999999997</v>
          </cell>
        </row>
        <row r="15">
          <cell r="F15">
            <v>34385.102200000001</v>
          </cell>
        </row>
        <row r="16">
          <cell r="F16">
            <v>3552.7617999999993</v>
          </cell>
        </row>
        <row r="19">
          <cell r="F19">
            <v>398.97899999999998</v>
          </cell>
          <cell r="I19">
            <v>185.5</v>
          </cell>
        </row>
        <row r="20">
          <cell r="F20">
            <v>348.27300000000002</v>
          </cell>
        </row>
        <row r="22">
          <cell r="F22">
            <v>18946.932999999997</v>
          </cell>
        </row>
        <row r="23">
          <cell r="F23">
            <v>6359.7640000000001</v>
          </cell>
        </row>
        <row r="24">
          <cell r="I24">
            <v>13872.6</v>
          </cell>
        </row>
        <row r="25">
          <cell r="F25">
            <v>17705.282999999999</v>
          </cell>
        </row>
        <row r="28">
          <cell r="F28">
            <v>857879</v>
          </cell>
          <cell r="I28">
            <v>834612</v>
          </cell>
        </row>
        <row r="30">
          <cell r="F30">
            <v>66523</v>
          </cell>
          <cell r="I30">
            <v>67657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S. &amp; P.L."/>
      <sheetName val="Changes in Equity"/>
      <sheetName val="CashFlow"/>
      <sheetName val="Sch 1"/>
      <sheetName val="Sch 2-11"/>
      <sheetName val="Sch 5"/>
      <sheetName val="Trial Balance"/>
      <sheetName val="Deferred Tax"/>
      <sheetName val="Dep as per IT"/>
    </sheetNames>
    <sheetDataSet>
      <sheetData sheetId="0">
        <row r="1">
          <cell r="A1" t="str">
            <v xml:space="preserve">Nabil Investment Banking Limited </v>
          </cell>
        </row>
      </sheetData>
      <sheetData sheetId="1"/>
      <sheetData sheetId="2">
        <row r="1">
          <cell r="A1" t="str">
            <v xml:space="preserve">Nabil Investment Banking Limited </v>
          </cell>
        </row>
        <row r="2">
          <cell r="A2" t="str">
            <v>Chabahil, Kathmandu, Nepal</v>
          </cell>
        </row>
        <row r="4">
          <cell r="A4" t="str">
            <v>Cash Flow Statement</v>
          </cell>
        </row>
        <row r="5">
          <cell r="A5" t="str">
            <v>(For the period from 17July 2010 to 16 July 2011)</v>
          </cell>
        </row>
        <row r="7">
          <cell r="A7" t="str">
            <v>Particulars</v>
          </cell>
          <cell r="B7" t="str">
            <v>This Year Rs.</v>
          </cell>
        </row>
        <row r="8">
          <cell r="A8" t="str">
            <v xml:space="preserve">(a) Cash Flow from Operating Activities </v>
          </cell>
          <cell r="B8">
            <v>10232448.243000003</v>
          </cell>
        </row>
        <row r="9">
          <cell r="A9" t="str">
            <v xml:space="preserve">   1. Cash Received from Income</v>
          </cell>
          <cell r="B9">
            <v>19479866.366712328</v>
          </cell>
        </row>
        <row r="10">
          <cell r="A10" t="str">
            <v xml:space="preserve">      1.1 Income from Merchant Banking Operation</v>
          </cell>
          <cell r="B10">
            <v>305220.05</v>
          </cell>
        </row>
        <row r="11">
          <cell r="A11" t="str">
            <v xml:space="preserve">      1.2 Interest Income</v>
          </cell>
          <cell r="B11">
            <v>12978634.826712327</v>
          </cell>
        </row>
        <row r="12">
          <cell r="A12" t="str">
            <v xml:space="preserve">      1.2 Other Income</v>
          </cell>
          <cell r="B12">
            <v>6196011.4900000002</v>
          </cell>
        </row>
        <row r="13">
          <cell r="A13" t="str">
            <v xml:space="preserve">   2. Cash Payment</v>
          </cell>
          <cell r="B13">
            <v>-6500884.2399999993</v>
          </cell>
        </row>
        <row r="14">
          <cell r="A14" t="str">
            <v xml:space="preserve">      2.1 Personnel Expenses</v>
          </cell>
          <cell r="B14">
            <v>-1574206.55</v>
          </cell>
        </row>
        <row r="15">
          <cell r="A15" t="str">
            <v xml:space="preserve">      2.2 Office Operating Expenses</v>
          </cell>
          <cell r="B15">
            <v>-4926677.6899999995</v>
          </cell>
        </row>
        <row r="16">
          <cell r="B16" t="str">
            <v/>
          </cell>
        </row>
        <row r="17">
          <cell r="A17" t="str">
            <v xml:space="preserve"> Cash Flow before changes in Working Capital</v>
          </cell>
          <cell r="B17">
            <v>12978982.12671233</v>
          </cell>
        </row>
        <row r="18">
          <cell r="A18" t="str">
            <v>(Increase)/Decrease in Current Assets</v>
          </cell>
          <cell r="B18">
            <v>-8013286.9339863006</v>
          </cell>
        </row>
        <row r="19">
          <cell r="A19" t="str">
            <v xml:space="preserve">      1. (Increase)/Decrease in Available for Sale and Trading Investments</v>
          </cell>
          <cell r="B19">
            <v>0</v>
          </cell>
        </row>
        <row r="20">
          <cell r="A20" t="str">
            <v xml:space="preserve">      2. (Increase)/Decrease in Other Assets </v>
          </cell>
          <cell r="B20">
            <v>-8013286.9339863006</v>
          </cell>
        </row>
        <row r="21">
          <cell r="A21" t="str">
            <v>Increase/(Decrease) in Current Liabilities</v>
          </cell>
          <cell r="B21">
            <v>5266753.0502739735</v>
          </cell>
        </row>
        <row r="22">
          <cell r="A22" t="str">
            <v xml:space="preserve">      3. Increase/(Decrease) in Borrowings</v>
          </cell>
          <cell r="B22">
            <v>0</v>
          </cell>
        </row>
        <row r="23">
          <cell r="A23" t="str">
            <v xml:space="preserve">      4. Increase/(Decrease) in Other Liabilities</v>
          </cell>
          <cell r="B23">
            <v>5266753.0502739735</v>
          </cell>
        </row>
        <row r="24">
          <cell r="A24" t="str">
            <v>(b) Cash Flow from Investment Activities</v>
          </cell>
          <cell r="B24">
            <v>-88895854.409999996</v>
          </cell>
        </row>
        <row r="25">
          <cell r="A25" t="str">
            <v xml:space="preserve">     1. (Increase)/Decrease in HTM Investment</v>
          </cell>
          <cell r="B25">
            <v>-83400000</v>
          </cell>
        </row>
        <row r="26">
          <cell r="A26" t="str">
            <v xml:space="preserve">     2. (Increase)/Decrease in Fixed Assets</v>
          </cell>
          <cell r="B26">
            <v>-5495854.4100000001</v>
          </cell>
        </row>
        <row r="27">
          <cell r="A27" t="str">
            <v xml:space="preserve">     3. Interest income from Long term Investment</v>
          </cell>
          <cell r="B27">
            <v>0</v>
          </cell>
        </row>
        <row r="28">
          <cell r="A28" t="str">
            <v>(c) Cash Flow from Financing Activities</v>
          </cell>
          <cell r="B28">
            <v>35000000</v>
          </cell>
        </row>
        <row r="29">
          <cell r="A29" t="str">
            <v xml:space="preserve">      1. Increase/(Decrease) in Share Capital</v>
          </cell>
          <cell r="B29">
            <v>35000000</v>
          </cell>
        </row>
        <row r="30">
          <cell r="A30" t="str">
            <v>(d) Income/(Loss) from change in exchange rate in Cash &amp; Bank balance</v>
          </cell>
          <cell r="B30">
            <v>0</v>
          </cell>
        </row>
        <row r="31">
          <cell r="A31" t="str">
            <v>(e) Current Year's Cash Flow from All Activities</v>
          </cell>
          <cell r="B31">
            <v>-43663406.166999996</v>
          </cell>
        </row>
        <row r="32">
          <cell r="A32" t="str">
            <v>(f) Opening Cash and Bank Balance</v>
          </cell>
          <cell r="B32">
            <v>70000000</v>
          </cell>
        </row>
        <row r="33">
          <cell r="A33" t="str">
            <v>(g) Closing Cash and Bank Balance</v>
          </cell>
          <cell r="B33">
            <v>26336593.833000004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ustomize Your Purchase Order"/>
      <sheetName val="AutoOpen Stub Data"/>
      <sheetName val="Bangalore"/>
      <sheetName val="Coimbatore"/>
      <sheetName val="Macros"/>
      <sheetName val="ATW"/>
      <sheetName val="Lock"/>
      <sheetName val="Intl Data Table"/>
      <sheetName val="TemplateInformation"/>
      <sheetName val="masters"/>
      <sheetName val="tb based schedule"/>
      <sheetName val="pack pnl-99"/>
      <sheetName val="Purchase Order"/>
      <sheetName val="Tools Rev"/>
      <sheetName val="BRP&amp;L"/>
      <sheetName val="Schedules"/>
      <sheetName val="Balance Sheet "/>
      <sheetName val="TB MAR2004"/>
      <sheetName val="Rates"/>
      <sheetName val="Groupings 2004"/>
      <sheetName val="Inputs"/>
      <sheetName val="CRITERIA1"/>
      <sheetName val="Jul 96 Worksheet"/>
      <sheetName val="table"/>
      <sheetName val="Sheet2"/>
      <sheetName val="PO.Detail"/>
      <sheetName val="Profit &amp; Loss"/>
      <sheetName val="Sheet1"/>
    </sheetNames>
    <sheetDataSet>
      <sheetData sheetId="0" refreshError="1">
        <row r="23">
          <cell r="H23" t="str">
            <v>Credit Card #1</v>
          </cell>
        </row>
        <row r="24">
          <cell r="H24" t="str">
            <v>Credit Card #2</v>
          </cell>
        </row>
        <row r="25">
          <cell r="H25" t="str">
            <v>Credit Card #3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. ph"/>
      <sheetName val="packin"/>
      <sheetName val="Royalty"/>
      <sheetName val="Tax audit report"/>
      <sheetName val="addback"/>
      <sheetName val="SA"/>
      <sheetName val="Annex-SA"/>
      <sheetName val="TI Reco"/>
      <sheetName val="Deferred Tax"/>
      <sheetName val="Bonus"/>
      <sheetName val="Val Stock-IT"/>
      <sheetName val="Trading acc"/>
      <sheetName val="IT Depn"/>
      <sheetName val="loan det 1"/>
      <sheetName val="inurance"/>
      <sheetName val="INSURANCE"/>
      <sheetName val="Statement of LC"/>
      <sheetName val="TDS"/>
      <sheetName val="Int Cap (1)"/>
      <sheetName val="adv tax pay"/>
      <sheetName val="adj"/>
      <sheetName val="BS"/>
      <sheetName val="CFS"/>
      <sheetName val="Equity"/>
      <sheetName val="DEPN"/>
      <sheetName val="FA Details"/>
      <sheetName val="CWIP-add"/>
      <sheetName val="Val Stock"/>
      <sheetName val="FGS"/>
      <sheetName val="RM"/>
      <sheetName val="Stores"/>
      <sheetName val="Valn Raw"/>
      <sheetName val="TDS -ledg."/>
      <sheetName val="salary"/>
      <sheetName val="parties"/>
      <sheetName val="PP"/>
      <sheetName val="Vat Rec"/>
      <sheetName val="SP"/>
      <sheetName val="Excise"/>
      <sheetName val="2069-70"/>
      <sheetName val="excise pay"/>
      <sheetName val="Car Disposal"/>
      <sheetName val="Related Party"/>
      <sheetName val="compliance"/>
      <sheetName val="Loans repay"/>
      <sheetName val="Master"/>
      <sheetName val="p&amp;M cost"/>
      <sheetName val="civil cost "/>
      <sheetName val="int cap"/>
      <sheetName val="cap add"/>
      <sheetName val="loan det"/>
      <sheetName val="RECO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1">
          <cell r="C11">
            <v>408287.88</v>
          </cell>
        </row>
        <row r="12">
          <cell r="C12">
            <v>154293.30000000002</v>
          </cell>
        </row>
        <row r="13">
          <cell r="C13">
            <v>2250099.7980999998</v>
          </cell>
        </row>
        <row r="14">
          <cell r="C14">
            <v>10064381.99382</v>
          </cell>
        </row>
        <row r="15">
          <cell r="C15">
            <v>5389901.0626999997</v>
          </cell>
        </row>
        <row r="16">
          <cell r="C16">
            <v>5389901.0626999997</v>
          </cell>
        </row>
        <row r="17">
          <cell r="C17">
            <v>9529830.918300001</v>
          </cell>
        </row>
        <row r="18">
          <cell r="C18">
            <v>124110.26999999999</v>
          </cell>
        </row>
        <row r="19">
          <cell r="C19">
            <v>1864692.1755000001</v>
          </cell>
        </row>
      </sheetData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Sheet1"/>
      <sheetName val=" Tax Depreciation"/>
      <sheetName val="Dump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OVERING"/>
      <sheetName val="REPAIR RECO"/>
      <sheetName val="AT A GLANCE"/>
      <sheetName val="SUMMARY"/>
      <sheetName val="NOTES"/>
      <sheetName val="Machine Trials wastage"/>
      <sheetName val="GRAIN"/>
      <sheetName val="GRAIN DISTILLERY"/>
      <sheetName val="PROFIT SUMMARY"/>
      <sheetName val="Opening"/>
      <sheetName val="BA-OVERHEADS"/>
      <sheetName val="VAR IN  TRS"/>
      <sheetName val="Molasses Recovery"/>
      <sheetName val="Biogas-II"/>
      <sheetName val="COGEN-II"/>
      <sheetName val="STEAM-II"/>
      <sheetName val="ER-TBW"/>
      <sheetName val="STEAM CONSUM."/>
      <sheetName val="GAIN ON REDISTILLATION"/>
      <sheetName val="REPAIRS"/>
      <sheetName val="STOCK"/>
      <sheetName val="INVENTORY"/>
      <sheetName val="OLD BOTTLES"/>
      <sheetName val="COMPAR."/>
      <sheetName val="MENU"/>
      <sheetName val="UTTRANCHAL PET"/>
      <sheetName val="FERM.WASH"/>
      <sheetName val="MOL-1"/>
      <sheetName val="MOLASSES CONS "/>
      <sheetName val="MOL-2"/>
      <sheetName val="RECOVERY-IV"/>
      <sheetName val="RECOVERY-I"/>
      <sheetName val="RECOVERY-II"/>
      <sheetName val="RECOVERY-III"/>
      <sheetName val="PROCESS"/>
      <sheetName val="WATER"/>
      <sheetName val="POWER"/>
      <sheetName val="POWER-II"/>
      <sheetName val="COGEN2"/>
      <sheetName val="COGEN"/>
      <sheetName val="STEAM"/>
      <sheetName val="BIOGAS-PROFIT"/>
      <sheetName val="BioGas"/>
      <sheetName val="OT.SUM"/>
      <sheetName val="SALARY-II"/>
      <sheetName val="RO"/>
      <sheetName val="S.TALLY-ALCOHOL"/>
      <sheetName val="C.SHEET R.S.&amp;ENA"/>
      <sheetName val="CONTRACTS"/>
      <sheetName val="S.TALLY-IMFL"/>
      <sheetName val="S.TALLY-BOTTLED PRODUCT"/>
      <sheetName val="COSTSHEETS"/>
      <sheetName val="Bottling Wastage"/>
      <sheetName val="PACK.MAT-I"/>
      <sheetName val="PACK MAT-II"/>
      <sheetName val="BOTT. WAGES"/>
      <sheetName val="RECO"/>
      <sheetName val="Export Contribution"/>
      <sheetName val="SALES"/>
      <sheetName val="Sheet4"/>
      <sheetName val="Def-TRPT1"/>
      <sheetName val="ABBR"/>
      <sheetName val="ROYALTY"/>
      <sheetName val="DEFENCE TRPT EXP"/>
      <sheetName val="UTL BOTTLING OHD"/>
      <sheetName val="Sheet5"/>
      <sheetName val="OVERHEADS"/>
      <sheetName val="Sheet2"/>
      <sheetName val="Sheet3"/>
      <sheetName val="COGEN 2 OVH"/>
      <sheetName val="ALC PROD"/>
      <sheetName val="DRPL"/>
      <sheetName val="641-642"/>
      <sheetName val="601-602"/>
      <sheetName val="261-262"/>
      <sheetName val="131-132"/>
      <sheetName val="DIS"/>
      <sheetName val="NORMS"/>
      <sheetName val="CONCENTRATE GRAIN"/>
      <sheetName val="Sheet7"/>
      <sheetName val="TH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37">
          <cell r="J37">
            <v>3.6346425192593594</v>
          </cell>
        </row>
      </sheetData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Sheet "/>
      <sheetName val="ANUSUCHI_KA"/>
      <sheetName val="4(ga)"/>
      <sheetName val="BALANSHEET"/>
      <sheetName val="PROFIT &amp; LOSS"/>
      <sheetName val="SCHEDULE"/>
      <sheetName val="DEPRICIATION"/>
      <sheetName val="dep on Block System"/>
      <sheetName val="FIXED ASSETS"/>
      <sheetName val="Salary Detail"/>
      <sheetName val="Adv Tax"/>
      <sheetName val="Vat_Sales"/>
      <sheetName val="Lubricant58_59"/>
      <sheetName val="vehiclepurcheseddetail58_59"/>
      <sheetName val="sparepartsdetail58_59"/>
      <sheetName val="sparepartslocal58_59"/>
      <sheetName val="VAT_Purchase_Summery"/>
      <sheetName val="Calculation Of Income "/>
      <sheetName val="Balance Sheet"/>
      <sheetName val="CHECK LIST"/>
      <sheetName val="Customize Your Purchase Order"/>
      <sheetName val="CRITERIA1"/>
      <sheetName val="c"/>
      <sheetName val="Exec travel"/>
      <sheetName val="Trail"/>
      <sheetName val="Molasses sale "/>
      <sheetName val="Sugar Sale_2 Days"/>
      <sheetName val="Materials"/>
      <sheetName val="Rate Analysis"/>
      <sheetName val="2 kha"/>
      <sheetName val="FA IT"/>
      <sheetName val="ANX_3,4,5,6,7"/>
      <sheetName val="KA ANNEXURE"/>
      <sheetName val="repairs"/>
      <sheetName val="ANX_9,10,11"/>
      <sheetName val="PO.Detail"/>
      <sheetName val="B-Sheet &amp; Detail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Sheet "/>
      <sheetName val="ANUSUCHI_KA"/>
      <sheetName val="4(ga)"/>
      <sheetName val="BALANSHEET"/>
      <sheetName val="PROFIT &amp; LOSS"/>
      <sheetName val="SCHEDULE"/>
      <sheetName val="DEPRICIATION"/>
      <sheetName val="dep on Block System"/>
      <sheetName val="FIXED ASSETS"/>
      <sheetName val="Salary Detail"/>
      <sheetName val="Adv Tax"/>
      <sheetName val="Vat_Sales"/>
      <sheetName val="Lubricant58_59"/>
      <sheetName val="vehiclepurcheseddetail58_59"/>
      <sheetName val="sparepartsdetail58_59"/>
      <sheetName val="sparepartslocal58_59"/>
      <sheetName val="VAT_Purchase_Summe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B-Sheet "/>
      <sheetName val="Pashmina Pur"/>
      <sheetName val="Silk Purchase"/>
      <sheetName val="Purchase Detail"/>
      <sheetName val="Payment Detail"/>
      <sheetName val="Remitance2060-061 "/>
      <sheetName val=" Expert Sales detail"/>
      <sheetName val="Purchase-sales Book"/>
      <sheetName val="Total Sales "/>
      <sheetName val="B-Sheet &amp; Detail"/>
      <sheetName val="Cash flow "/>
      <sheetName val="Depreciation"/>
      <sheetName val="Fixed Assets"/>
      <sheetName val="Tax Sheet"/>
      <sheetName val="anx5"/>
      <sheetName val="anx2"/>
      <sheetName val="Annex 10 "/>
      <sheetName val="Deprn-Itax"/>
      <sheetName val="Advance Tax &amp; Tds"/>
      <sheetName val="Salary "/>
      <sheetName val="Total Qty"/>
      <sheetName val="D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 "/>
    </sheetNames>
    <sheetDataSet>
      <sheetData sheetId="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B-Sheet "/>
      <sheetName val="Pashmina Pur"/>
      <sheetName val="Silk Purchase"/>
      <sheetName val="Purchase Detail"/>
      <sheetName val="Payment Detail"/>
      <sheetName val="Remitance2060-061 "/>
      <sheetName val=" Expert Sales detail"/>
      <sheetName val="Purchase-sales Book"/>
      <sheetName val="Total Sales "/>
      <sheetName val="B-Sheet &amp; Detail"/>
      <sheetName val="Cash flow "/>
      <sheetName val="Depreciation"/>
      <sheetName val="Fixed Assets"/>
      <sheetName val="Tax Sheet"/>
      <sheetName val="anx5"/>
      <sheetName val="anx2"/>
      <sheetName val="Annex 10 "/>
      <sheetName val="Deprn-Itax"/>
      <sheetName val="Advance Tax &amp; Tds"/>
      <sheetName val="Salary "/>
      <sheetName val="Total Q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B-Sheet "/>
      <sheetName val="Pashmina Pur"/>
      <sheetName val="Silk Purchase"/>
      <sheetName val="Purchase Detail"/>
      <sheetName val="Payment Detail"/>
      <sheetName val="Remitance2060-061 "/>
      <sheetName val=" Expert Sales detail"/>
      <sheetName val="Purchase-sales Book"/>
      <sheetName val="Total Sales "/>
      <sheetName val="B-Sheet &amp; Detail"/>
      <sheetName val="Cash flow "/>
      <sheetName val="Depreciation"/>
      <sheetName val="Fixed Assets"/>
      <sheetName val="Tax Sheet"/>
      <sheetName val="anx5"/>
      <sheetName val="anx2"/>
      <sheetName val="Annex 10 "/>
      <sheetName val="Deprn-Itax"/>
      <sheetName val="Advance Tax &amp; Tds"/>
      <sheetName val="Salary "/>
      <sheetName val="Total Q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Depreciation"/>
      <sheetName val="Tax assestment"/>
      <sheetName val="Income Statement"/>
      <sheetName val="Anx 10 page 2 "/>
      <sheetName val="Anx 10 page 1 "/>
      <sheetName val="An2"/>
      <sheetName val="An5"/>
      <sheetName val="Calculation Of Income"/>
      <sheetName val="Recon of tax and accounting"/>
      <sheetName val="def. tax"/>
      <sheetName val="FT_KTM"/>
      <sheetName val="FT_KTM _BS"/>
      <sheetName val="FT_PKR"/>
      <sheetName val="FT_PKR _BS"/>
      <sheetName val="Compare with Projection"/>
      <sheetName val="BS"/>
      <sheetName val="P&amp;L"/>
      <sheetName val="appro"/>
      <sheetName val=" Equity"/>
      <sheetName val="working cash flow"/>
      <sheetName val="CF"/>
      <sheetName val="4.1"/>
      <sheetName val=" 4.2"/>
      <sheetName val=" 4.3 &amp; 4.4"/>
      <sheetName val=" 4.5"/>
      <sheetName val="4.6 &amp; 4.7"/>
      <sheetName val="4.8"/>
      <sheetName val="4.9 "/>
      <sheetName val="4.10"/>
      <sheetName val="4.11  and 4.12"/>
      <sheetName val=" 4.12 ka"/>
      <sheetName val=" 4.12 .1.2.3"/>
      <sheetName val="Summary Provision"/>
      <sheetName val="PROV_KTM"/>
      <sheetName val="PRO_PKR"/>
      <sheetName val="4.13"/>
      <sheetName val="4.13KTM"/>
      <sheetName val="4.13PKR"/>
      <sheetName val="4.13 A"/>
      <sheetName val="4.14"/>
      <sheetName val="summary St. line"/>
      <sheetName val="summary St. line ktm"/>
      <sheetName val="summary _St. Line Pkr"/>
      <sheetName val="4.15"/>
      <sheetName val="4.16"/>
      <sheetName val="4.16A"/>
      <sheetName val="4.17"/>
      <sheetName val="4.18"/>
      <sheetName val="4.19"/>
      <sheetName val=" 4.20"/>
      <sheetName val="4.21 n.22"/>
      <sheetName val=" 4.23"/>
      <sheetName val="4.24"/>
      <sheetName val="4.25"/>
      <sheetName val="4.26 &amp; 4.27"/>
      <sheetName val="4.28"/>
      <sheetName val="4.28A"/>
      <sheetName val="4.29"/>
      <sheetName val="4.30"/>
      <sheetName val="4.30A"/>
      <sheetName val="4.31"/>
      <sheetName val="4.34"/>
      <sheetName val="NRB"/>
      <sheetName val="4.35 updated"/>
      <sheetName val="4.36"/>
      <sheetName val="Sheet1"/>
      <sheetName val="SEBO"/>
      <sheetName val="Comparative BS"/>
      <sheetName val="capital adequacy "/>
      <sheetName val=" summ Cash Flow "/>
      <sheetName val="Comp PL"/>
      <sheetName val="Deposit"/>
      <sheetName val="Sheet3"/>
      <sheetName val="Sheet2"/>
      <sheetName val="estrazion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 xml:space="preserve">o'lgog kmfOgfG; lnld6]8 </v>
          </cell>
        </row>
        <row r="4">
          <cell r="E4" t="str">
            <v>sf7df8f}+ zfvf</v>
          </cell>
          <cell r="F4" t="str">
            <v>kf]v/f zfvf</v>
          </cell>
        </row>
      </sheetData>
      <sheetData sheetId="16"/>
      <sheetData sheetId="17"/>
      <sheetData sheetId="18" refreshError="1"/>
      <sheetData sheetId="19" refreshError="1"/>
      <sheetData sheetId="20" refreshError="1"/>
      <sheetData sheetId="21">
        <row r="3">
          <cell r="B3" t="str">
            <v xml:space="preserve"> -@)^&amp; cfiff9 d;fGt_</v>
          </cell>
        </row>
        <row r="34">
          <cell r="J34">
            <v>1599063</v>
          </cell>
        </row>
      </sheetData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>
        <row r="3">
          <cell r="B3" t="str">
            <v>ldlt @)^^ &gt;fj0F ! b]lv @)^&amp; cfiff9 #@ ;Dd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e2Due"/>
      <sheetName val="CoFunMenu"/>
      <sheetName val="TB-HQTemp"/>
      <sheetName val="TB-MBTemp"/>
      <sheetName val="Du2Du"/>
      <sheetName val="CoFun"/>
      <sheetName val="CoF1"/>
      <sheetName val="CoF2"/>
      <sheetName val="CoF3"/>
      <sheetName val="CoF4"/>
      <sheetName val="CoF5"/>
      <sheetName val="CoF6"/>
      <sheetName val="CoF7"/>
      <sheetName val="CoF8"/>
      <sheetName val="CoF9"/>
      <sheetName val="CoF10"/>
      <sheetName val="CoF11"/>
      <sheetName val="CoF12"/>
      <sheetName val="CoFSum"/>
      <sheetName val="CoFunCom"/>
      <sheetName val="Index"/>
    </sheetNames>
    <sheetDataSet>
      <sheetData sheetId="0" refreshError="1">
        <row r="1">
          <cell r="C1" t="str">
            <v>January</v>
          </cell>
        </row>
        <row r="2">
          <cell r="C2" t="str">
            <v>February</v>
          </cell>
        </row>
        <row r="3">
          <cell r="C3" t="str">
            <v>March</v>
          </cell>
        </row>
        <row r="4">
          <cell r="C4" t="str">
            <v>April</v>
          </cell>
        </row>
        <row r="5">
          <cell r="C5" t="str">
            <v>May</v>
          </cell>
        </row>
        <row r="6">
          <cell r="C6" t="str">
            <v>June</v>
          </cell>
        </row>
        <row r="7">
          <cell r="C7" t="str">
            <v>July</v>
          </cell>
        </row>
        <row r="8">
          <cell r="C8" t="str">
            <v>August</v>
          </cell>
        </row>
        <row r="9">
          <cell r="C9" t="str">
            <v>September</v>
          </cell>
        </row>
        <row r="10">
          <cell r="C10" t="str">
            <v>October</v>
          </cell>
        </row>
        <row r="11">
          <cell r="C11" t="str">
            <v>November</v>
          </cell>
        </row>
        <row r="12">
          <cell r="C12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overJS"/>
      <sheetName val="AllSAB"/>
      <sheetName val="ALLTW"/>
      <sheetName val="AllJS"/>
      <sheetName val="KTMTW"/>
      <sheetName val="KEPTW"/>
      <sheetName val="BRT"/>
      <sheetName val="Pokhara"/>
      <sheetName val="BDR"/>
      <sheetName val="KEP"/>
      <sheetName val="BHW"/>
      <sheetName val="MTN"/>
      <sheetName val="Engine6061"/>
      <sheetName val="Engine6263"/>
      <sheetName val="BalanceSheet"/>
      <sheetName val="ProfitLoss"/>
      <sheetName val="BEP"/>
      <sheetName val="NewReport"/>
      <sheetName val="VariableCost"/>
      <sheetName val="revenue6263detail"/>
      <sheetName val="OtherDep"/>
      <sheetName val="SALARY0506"/>
      <sheetName val="Mkt"/>
      <sheetName val="Report"/>
      <sheetName val="Ratios"/>
      <sheetName val="SALES"/>
      <sheetName val="LoanInterest"/>
      <sheetName val="TERMLOAN"/>
      <sheetName val="WorkCap"/>
      <sheetName val="Loan"/>
      <sheetName val="repayment"/>
      <sheetName val="FixedAssets"/>
      <sheetName val="CashFlow"/>
      <sheetName val="b-s"/>
      <sheetName val="p-l"/>
      <sheetName val="fa"/>
      <sheetName val="fadetail"/>
      <sheetName val="SCH TOBS"/>
      <sheetName val="P&amp;LDetail"/>
      <sheetName val="add6263"/>
      <sheetName val="Training"/>
      <sheetName val="LandingParking"/>
      <sheetName val="Parameters"/>
      <sheetName val="Insurance"/>
      <sheetName val="Salary0405"/>
      <sheetName val="TW"/>
      <sheetName val="17JUL-17OCT"/>
      <sheetName val="18OCT-14JAN"/>
      <sheetName val="15JAN-13APR"/>
      <sheetName val="14APR-16JUL"/>
      <sheetName val="JS-JULY17-17OCT"/>
      <sheetName val="JS-18OCT-14JAN"/>
      <sheetName val="JS-15JAN-13APR"/>
      <sheetName val="JS-14APR-16JUL"/>
      <sheetName val="OPCOST"/>
      <sheetName val="Sheet3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pInstrs"/>
      <sheetName val="MENU"/>
      <sheetName val="Opening"/>
      <sheetName val="VISIPAK"/>
      <sheetName val="O__BVISIPAK"/>
      <sheetName val="C__BVISIPAK"/>
      <sheetName val="Civ"/>
      <sheetName val="DEF"/>
      <sheetName val="DIS"/>
      <sheetName val="NOTES"/>
      <sheetName val="ProSum"/>
      <sheetName val="QtyData"/>
      <sheetName val="C.SHEET R.S.&amp;ENA"/>
      <sheetName val="S.TALLY"/>
      <sheetName val="REDISTWGE"/>
      <sheetName val="C.SHEETC.S."/>
      <sheetName val="MOLASSES"/>
      <sheetName val="PROCESS"/>
      <sheetName val="DistE"/>
      <sheetName val="POWER"/>
      <sheetName val="REPAIR"/>
      <sheetName val="STEAM"/>
      <sheetName val="SALARY"/>
      <sheetName val="OVERHEADS"/>
      <sheetName val="RECOVERY"/>
      <sheetName val="SALES"/>
      <sheetName val="Def1"/>
      <sheetName val="Def2"/>
      <sheetName val="Def3"/>
      <sheetName val="Def4"/>
      <sheetName val="Def5"/>
      <sheetName val="Def6"/>
      <sheetName val="Civ1"/>
      <sheetName val="Civ2"/>
      <sheetName val="Civ3"/>
      <sheetName val="Civ4"/>
      <sheetName val="Civ5"/>
      <sheetName val="Civ6"/>
      <sheetName val="EXP-1"/>
      <sheetName val="EXP-2"/>
      <sheetName val="BioGas"/>
      <sheetName val="SUMMARY"/>
      <sheetName val="CONTRACTS"/>
      <sheetName val="NORMS"/>
      <sheetName val="ABBR"/>
      <sheetName val="Year"/>
      <sheetName val="12K"/>
      <sheetName val="DistB"/>
      <sheetName val="Dist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  <sheetName val="Tax Computation"/>
      <sheetName val="pack pnl-99"/>
      <sheetName val="BS"/>
      <sheetName val="PO.Detail"/>
      <sheetName val="Profit &amp; Loss"/>
      <sheetName val="Cash Flow Statement"/>
      <sheetName val="Statement of Changes in Equity"/>
      <sheetName val="TDS Details"/>
      <sheetName val="FA (2)"/>
      <sheetName val="SCHEDULE"/>
      <sheetName val="B-Sheet &amp; Detail"/>
      <sheetName val="itnon"/>
      <sheetName val="3.Report"/>
      <sheetName val="Cashflow Forecast"/>
      <sheetName val="panNO"/>
      <sheetName val="#REF"/>
      <sheetName val="Calculation Of Income "/>
      <sheetName val="Molasses sale "/>
      <sheetName val="Sugar Sale_2 Days"/>
      <sheetName val="LoanDetail"/>
      <sheetName val="BRP&amp;L"/>
      <sheetName val="SALES-VAL"/>
      <sheetName val="BKCSTOCKVAL"/>
      <sheetName val="MAHSTOCKV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 Sch"/>
      <sheetName val="CashFlow "/>
      <sheetName val="BS"/>
      <sheetName val="PL"/>
      <sheetName val="PL Sch"/>
      <sheetName val="FA"/>
      <sheetName val="Sub Sch"/>
      <sheetName val="RM"/>
      <sheetName val="Trial"/>
      <sheetName val="equity"/>
      <sheetName val="Fixed assets"/>
      <sheetName val="Tax Audit"/>
      <sheetName val="SCHEDULE_2"/>
      <sheetName val="Sheet2"/>
      <sheetName val="SCHEDULE_5"/>
      <sheetName val="SCHEDULE_10"/>
      <sheetName val="Tax Calculation employees "/>
      <sheetName val="Repair&amp;Maintenance "/>
      <sheetName val="PO.Detail"/>
      <sheetName val="B-Sheet &amp; Detail"/>
      <sheetName val="Validations"/>
      <sheetName val="PortfolioGrowth"/>
      <sheetName val="Balance Shee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4"/>
      <sheetName val="Sheet3"/>
      <sheetName val="sA"/>
      <sheetName val="ALL"/>
      <sheetName val="ALL (2)"/>
    </sheetNames>
    <sheetDataSet>
      <sheetData sheetId="0" refreshError="1">
        <row r="1">
          <cell r="A1" t="str">
            <v>Ncell/maxmedia/2011</v>
          </cell>
          <cell r="B1">
            <v>959529.42</v>
          </cell>
          <cell r="D1">
            <v>959529.42</v>
          </cell>
        </row>
        <row r="2">
          <cell r="A2" t="str">
            <v>Ncell/maxmedia/2011</v>
          </cell>
          <cell r="B2">
            <v>4700</v>
          </cell>
          <cell r="C2">
            <v>94000</v>
          </cell>
          <cell r="D2">
            <v>0</v>
          </cell>
        </row>
        <row r="3">
          <cell r="A3" t="str">
            <v>Ncell/i Am Ncell/supermarket/jingal Play</v>
          </cell>
          <cell r="B3">
            <v>48529.42</v>
          </cell>
          <cell r="C3">
            <v>10800</v>
          </cell>
          <cell r="D3">
            <v>48529.42</v>
          </cell>
        </row>
        <row r="4">
          <cell r="A4" t="str">
            <v>Ncell/leaflet Holder/2011</v>
          </cell>
          <cell r="B4">
            <v>359000</v>
          </cell>
          <cell r="C4">
            <v>130000</v>
          </cell>
          <cell r="D4">
            <v>359000</v>
          </cell>
        </row>
        <row r="5">
          <cell r="A5" t="str">
            <v>Ncell/leaflet Holder Ext/1jan-30june</v>
          </cell>
          <cell r="B5">
            <v>444000</v>
          </cell>
          <cell r="C5">
            <v>60000</v>
          </cell>
          <cell r="D5">
            <v>444000</v>
          </cell>
        </row>
        <row r="6">
          <cell r="A6" t="str">
            <v>Ncell/Leaflet Stand Placement/Chatira68-Bhadra69</v>
          </cell>
          <cell r="B6">
            <v>108000</v>
          </cell>
          <cell r="C6">
            <v>52000</v>
          </cell>
          <cell r="D6">
            <v>108000</v>
          </cell>
        </row>
        <row r="7">
          <cell r="A7" t="str">
            <v>Unicef Long Term Agreement</v>
          </cell>
          <cell r="B7">
            <v>4705.88</v>
          </cell>
          <cell r="C7">
            <v>44000</v>
          </cell>
          <cell r="D7">
            <v>4705.88</v>
          </cell>
        </row>
        <row r="8">
          <cell r="A8" t="str">
            <v>Unicef Long Term Agreement</v>
          </cell>
          <cell r="C8">
            <v>54000</v>
          </cell>
          <cell r="D8">
            <v>0</v>
          </cell>
        </row>
        <row r="9">
          <cell r="A9" t="str">
            <v>Unicef/earthquake(Protection)4-13oct</v>
          </cell>
          <cell r="B9">
            <v>4705.88</v>
          </cell>
          <cell r="C9">
            <v>94000</v>
          </cell>
          <cell r="D9">
            <v>4705.88</v>
          </cell>
        </row>
        <row r="10">
          <cell r="A10" t="str">
            <v>Ml/samsung Mobile Live/tamrakar Complax</v>
          </cell>
          <cell r="B10">
            <v>30000</v>
          </cell>
          <cell r="C10">
            <v>75905</v>
          </cell>
          <cell r="D10">
            <v>30000</v>
          </cell>
        </row>
        <row r="11">
          <cell r="A11" t="str">
            <v>Solarsol/program Branding/titosatya</v>
          </cell>
          <cell r="B11">
            <v>70588.23</v>
          </cell>
          <cell r="C11">
            <v>117500</v>
          </cell>
          <cell r="D11">
            <v>70588.23</v>
          </cell>
        </row>
        <row r="12">
          <cell r="A12" t="str">
            <v>Grand Total</v>
          </cell>
          <cell r="B12">
            <v>1064823.53</v>
          </cell>
          <cell r="C12">
            <v>42000</v>
          </cell>
          <cell r="D12">
            <v>1064823.53</v>
          </cell>
        </row>
      </sheetData>
      <sheetData sheetId="1" refreshError="1">
        <row r="2">
          <cell r="A2" t="str">
            <v>Atf/annapurna Fm/young Generation/068-069</v>
          </cell>
        </row>
      </sheetData>
      <sheetData sheetId="2" refreshError="1">
        <row r="2">
          <cell r="A2" t="str">
            <v>Atf/annapurna Fm/young Generation/068-069</v>
          </cell>
          <cell r="B2">
            <v>4700</v>
          </cell>
          <cell r="C2">
            <v>94000</v>
          </cell>
          <cell r="D2">
            <v>89300</v>
          </cell>
        </row>
        <row r="3">
          <cell r="A3" t="str">
            <v>Atf/ap/758/4981/5 Nov</v>
          </cell>
          <cell r="B3">
            <v>3612.06</v>
          </cell>
          <cell r="C3">
            <v>10800</v>
          </cell>
          <cell r="D3">
            <v>7187.9400000000005</v>
          </cell>
        </row>
        <row r="4">
          <cell r="A4" t="str">
            <v>Atf/ap&amp;Tht/339/3007/13 Sep</v>
          </cell>
          <cell r="B4">
            <v>43478.5</v>
          </cell>
          <cell r="C4">
            <v>130000</v>
          </cell>
          <cell r="D4">
            <v>86521.5</v>
          </cell>
        </row>
        <row r="5">
          <cell r="A5" t="str">
            <v>Atf/bfm/k Ma Timrosathi Banna Sakchu/068-69</v>
          </cell>
          <cell r="B5">
            <v>44795</v>
          </cell>
          <cell r="C5">
            <v>60000</v>
          </cell>
          <cell r="D5">
            <v>60000</v>
          </cell>
        </row>
        <row r="6">
          <cell r="A6" t="str">
            <v>Atf/big Fm/kurumkura Sms/068-069</v>
          </cell>
          <cell r="B6">
            <v>44200</v>
          </cell>
          <cell r="C6">
            <v>52000</v>
          </cell>
          <cell r="D6">
            <v>52000</v>
          </cell>
        </row>
        <row r="7">
          <cell r="A7" t="str">
            <v>Atf/birat Fm/loose Ad/19bhadra-18kartik/68-69</v>
          </cell>
          <cell r="B7">
            <v>4400</v>
          </cell>
          <cell r="C7">
            <v>44000</v>
          </cell>
          <cell r="D7">
            <v>39600</v>
          </cell>
        </row>
        <row r="8">
          <cell r="A8" t="str">
            <v>Atf/butwal Fm/kurumkura Pop Collection/068-069</v>
          </cell>
          <cell r="B8">
            <v>43350</v>
          </cell>
          <cell r="C8">
            <v>54000</v>
          </cell>
          <cell r="D8">
            <v>54000</v>
          </cell>
        </row>
        <row r="9">
          <cell r="A9" t="str">
            <v>Atf/chhinamasta Fm/time Check/068-069</v>
          </cell>
          <cell r="B9">
            <v>59925</v>
          </cell>
          <cell r="C9">
            <v>94000</v>
          </cell>
          <cell r="D9">
            <v>94000</v>
          </cell>
        </row>
        <row r="10">
          <cell r="A10" t="str">
            <v>Atf/dhawalagiri Fm/cinema Sansar/068-069</v>
          </cell>
          <cell r="B10">
            <v>75140</v>
          </cell>
          <cell r="C10">
            <v>75905</v>
          </cell>
          <cell r="D10">
            <v>75905</v>
          </cell>
        </row>
        <row r="11">
          <cell r="A11" t="str">
            <v>Atf/Dinesh Fm/preeti Ko Kopila/068-069</v>
          </cell>
          <cell r="B11">
            <v>17625</v>
          </cell>
          <cell r="C11">
            <v>117500</v>
          </cell>
          <cell r="D11">
            <v>99875</v>
          </cell>
        </row>
        <row r="12">
          <cell r="A12" t="str">
            <v>Atf/gurkha Radio/goodmorning Pkr/68/69</v>
          </cell>
          <cell r="B12">
            <v>28560</v>
          </cell>
          <cell r="C12">
            <v>42000</v>
          </cell>
          <cell r="D12">
            <v>42000</v>
          </cell>
        </row>
        <row r="13">
          <cell r="A13" t="str">
            <v>Atf/hetauda Fm/filmy Fever/68-69</v>
          </cell>
          <cell r="B13">
            <v>86700</v>
          </cell>
          <cell r="C13">
            <v>94000</v>
          </cell>
          <cell r="D13">
            <v>94000</v>
          </cell>
        </row>
        <row r="14">
          <cell r="A14" t="str">
            <v>Atf/ilam Fm/rumpum Sanga Manka Kura/068-069</v>
          </cell>
          <cell r="C14">
            <v>70000</v>
          </cell>
          <cell r="D14">
            <v>70000</v>
          </cell>
        </row>
        <row r="15">
          <cell r="A15" t="str">
            <v>Atf/illam Fm/loose Ad/19 Bhadra-19 Kar</v>
          </cell>
          <cell r="B15">
            <v>4400</v>
          </cell>
          <cell r="C15">
            <v>44000</v>
          </cell>
          <cell r="D15">
            <v>39600</v>
          </cell>
        </row>
        <row r="16">
          <cell r="A16" t="str">
            <v>Atf/kalika Fm/samaya Tapain Ko/068-069</v>
          </cell>
          <cell r="B16">
            <v>13600</v>
          </cell>
          <cell r="C16">
            <v>103400</v>
          </cell>
          <cell r="D16">
            <v>103400</v>
          </cell>
        </row>
        <row r="17">
          <cell r="A17" t="str">
            <v>Atf/kfm/rumpum Hello Mithila/068-069</v>
          </cell>
          <cell r="B17">
            <v>133492.28</v>
          </cell>
          <cell r="C17">
            <v>493500</v>
          </cell>
          <cell r="D17">
            <v>360007.72</v>
          </cell>
        </row>
        <row r="18">
          <cell r="A18" t="str">
            <v>ATF/koshi Fm/loose Ad/19bhadra-19kartik</v>
          </cell>
          <cell r="B18">
            <v>4400</v>
          </cell>
          <cell r="C18">
            <v>44000</v>
          </cell>
          <cell r="D18">
            <v>39600</v>
          </cell>
        </row>
        <row r="19">
          <cell r="A19" t="str">
            <v>Atf/koshi Fm/lunch Hour/068-069</v>
          </cell>
          <cell r="B19">
            <v>8400</v>
          </cell>
          <cell r="C19">
            <v>70000</v>
          </cell>
          <cell r="D19">
            <v>61600</v>
          </cell>
        </row>
        <row r="20">
          <cell r="A20" t="str">
            <v>Atf/namesta Fm/loose Ad/19bhadra-18kartik/68/69</v>
          </cell>
          <cell r="B20">
            <v>4400</v>
          </cell>
          <cell r="C20">
            <v>44000</v>
          </cell>
          <cell r="D20">
            <v>39600</v>
          </cell>
        </row>
        <row r="21">
          <cell r="A21" t="str">
            <v>Atf/narayani Fm/rumpum Request Hour/68-69</v>
          </cell>
          <cell r="B21">
            <v>18360</v>
          </cell>
          <cell r="C21">
            <v>52000</v>
          </cell>
          <cell r="D21">
            <v>52000</v>
          </cell>
        </row>
        <row r="22">
          <cell r="A22" t="str">
            <v>ATF/pathibhara Fm/loose Ad/25bhadra-25kartik</v>
          </cell>
          <cell r="B22">
            <v>4400</v>
          </cell>
          <cell r="C22">
            <v>44000</v>
          </cell>
          <cell r="D22">
            <v>39600</v>
          </cell>
        </row>
        <row r="23">
          <cell r="A23" t="str">
            <v>Atf/pathivara Fm/sanibar Komasti/068-069</v>
          </cell>
          <cell r="B23">
            <v>9120</v>
          </cell>
          <cell r="C23">
            <v>76000</v>
          </cell>
          <cell r="D23">
            <v>66880</v>
          </cell>
        </row>
        <row r="24">
          <cell r="A24" t="str">
            <v>Atf/popular Fm/19bhadra-18kar/loose</v>
          </cell>
          <cell r="B24">
            <v>4400</v>
          </cell>
          <cell r="C24">
            <v>44000</v>
          </cell>
          <cell r="D24">
            <v>39600</v>
          </cell>
        </row>
        <row r="25">
          <cell r="A25" t="str">
            <v>Atf/popular Fm/dekhu Apan Prativa/68-69</v>
          </cell>
          <cell r="B25">
            <v>68000</v>
          </cell>
          <cell r="C25">
            <v>70200</v>
          </cell>
          <cell r="D25">
            <v>70200</v>
          </cell>
        </row>
        <row r="26">
          <cell r="A26" t="str">
            <v>Atf/radio Bageshwari/rumpum Music Masti/68-69</v>
          </cell>
          <cell r="B26">
            <v>17000</v>
          </cell>
          <cell r="C26">
            <v>60000</v>
          </cell>
          <cell r="D26">
            <v>60000</v>
          </cell>
        </row>
        <row r="27">
          <cell r="A27" t="str">
            <v>Atf/radio Bheri/chalahitra Nagari/068-069</v>
          </cell>
          <cell r="B27">
            <v>8600</v>
          </cell>
          <cell r="C27">
            <v>94000</v>
          </cell>
          <cell r="D27">
            <v>85400</v>
          </cell>
        </row>
        <row r="28">
          <cell r="A28" t="str">
            <v>Atf/radio Birgunj/rumpum Bihani Yatra/068-069</v>
          </cell>
          <cell r="B28">
            <v>57800</v>
          </cell>
          <cell r="C28">
            <v>37800</v>
          </cell>
          <cell r="D28">
            <v>37800</v>
          </cell>
        </row>
        <row r="29">
          <cell r="A29" t="str">
            <v>Atf/radio Gorkha/preeti Malai Man Parcha/068-069</v>
          </cell>
          <cell r="B29">
            <v>9400</v>
          </cell>
          <cell r="C29">
            <v>94000</v>
          </cell>
          <cell r="D29">
            <v>84600</v>
          </cell>
        </row>
        <row r="30">
          <cell r="A30" t="str">
            <v>Atf/radio Himal/preeti Rangoli/68/69</v>
          </cell>
          <cell r="B30">
            <v>32130</v>
          </cell>
          <cell r="C30">
            <v>26000</v>
          </cell>
          <cell r="D30">
            <v>26000</v>
          </cell>
        </row>
        <row r="31">
          <cell r="A31" t="str">
            <v>Atf/radio Madhesh/bhojpuri Babal/068-069</v>
          </cell>
          <cell r="B31">
            <v>88400</v>
          </cell>
          <cell r="C31">
            <v>77000</v>
          </cell>
          <cell r="D31">
            <v>77000</v>
          </cell>
        </row>
        <row r="32">
          <cell r="A32" t="str">
            <v>Atf/radio Madhesh/print Line/068-069</v>
          </cell>
          <cell r="B32">
            <v>18360</v>
          </cell>
          <cell r="C32">
            <v>32000</v>
          </cell>
          <cell r="D32">
            <v>32000</v>
          </cell>
        </row>
        <row r="33">
          <cell r="A33" t="str">
            <v>Atf/radio Makwanpur/sangeet Samarpan/068-069</v>
          </cell>
          <cell r="B33">
            <v>4300</v>
          </cell>
          <cell r="C33">
            <v>94000</v>
          </cell>
          <cell r="D33">
            <v>89700</v>
          </cell>
        </row>
        <row r="34">
          <cell r="A34" t="str">
            <v>Atf/radio Mithila/hindi Top 10/68-69</v>
          </cell>
          <cell r="B34">
            <v>4230</v>
          </cell>
          <cell r="C34">
            <v>84600</v>
          </cell>
          <cell r="D34">
            <v>80370</v>
          </cell>
        </row>
        <row r="35">
          <cell r="A35" t="str">
            <v>Atf/radio Namaste/Goodmorning Namaste/68-69</v>
          </cell>
          <cell r="B35">
            <v>79900</v>
          </cell>
          <cell r="C35">
            <v>79900</v>
          </cell>
          <cell r="D35">
            <v>79900</v>
          </cell>
        </row>
        <row r="36">
          <cell r="A36" t="str">
            <v>Atf/radio Pariwartan/loose Ad/bhadra-Kartik</v>
          </cell>
          <cell r="B36">
            <v>4400</v>
          </cell>
          <cell r="C36">
            <v>44000</v>
          </cell>
          <cell r="D36">
            <v>39600</v>
          </cell>
        </row>
        <row r="37">
          <cell r="A37" t="str">
            <v>Atf/radio Pariwartan/tapai Ko Rojai/68/69</v>
          </cell>
          <cell r="B37">
            <v>75140</v>
          </cell>
          <cell r="C37">
            <v>60000</v>
          </cell>
          <cell r="D37">
            <v>60000</v>
          </cell>
        </row>
        <row r="38">
          <cell r="A38" t="str">
            <v>Atf/radio Resunga/ Dozan Hits/068-069</v>
          </cell>
          <cell r="B38">
            <v>21080</v>
          </cell>
          <cell r="C38">
            <v>94000</v>
          </cell>
          <cell r="D38">
            <v>94000</v>
          </cell>
        </row>
        <row r="39">
          <cell r="A39" t="str">
            <v>Atf/radio Safalta/rumpum/69</v>
          </cell>
          <cell r="B39">
            <v>47600</v>
          </cell>
          <cell r="C39">
            <v>16000</v>
          </cell>
          <cell r="D39">
            <v>16000</v>
          </cell>
        </row>
        <row r="40">
          <cell r="A40" t="str">
            <v>Atf/radio Sudoor Awaz/mat Abhimat/068-069</v>
          </cell>
          <cell r="B40">
            <v>14100</v>
          </cell>
          <cell r="C40">
            <v>94000</v>
          </cell>
          <cell r="D40">
            <v>79900</v>
          </cell>
        </row>
        <row r="41">
          <cell r="A41" t="str">
            <v>Atf/radio Syangja/rumpum Sfm Calling/068-69</v>
          </cell>
          <cell r="B41">
            <v>10200</v>
          </cell>
          <cell r="C41">
            <v>104000</v>
          </cell>
          <cell r="D41">
            <v>104000</v>
          </cell>
        </row>
        <row r="42">
          <cell r="A42" t="str">
            <v>ATF/rajdhani/231/0851/30aug</v>
          </cell>
          <cell r="B42">
            <v>2490</v>
          </cell>
          <cell r="C42">
            <v>6000</v>
          </cell>
          <cell r="D42">
            <v>3510</v>
          </cell>
        </row>
        <row r="43">
          <cell r="A43" t="str">
            <v>Atf/rajdhani/strip Ad/068-069</v>
          </cell>
          <cell r="B43">
            <v>72250</v>
          </cell>
          <cell r="C43">
            <v>378000</v>
          </cell>
          <cell r="D43">
            <v>378000</v>
          </cell>
        </row>
        <row r="44">
          <cell r="A44" t="str">
            <v>Atf/rumpum/kpr/336/9386/10 Sep</v>
          </cell>
          <cell r="B44">
            <v>37471.800000000003</v>
          </cell>
          <cell r="C44">
            <v>120000</v>
          </cell>
          <cell r="D44">
            <v>82528.2</v>
          </cell>
        </row>
        <row r="45">
          <cell r="A45" t="str">
            <v>Atf/rumpum/nagarik/337/3371/11 Sep</v>
          </cell>
          <cell r="B45">
            <v>20067</v>
          </cell>
          <cell r="C45">
            <v>60000</v>
          </cell>
          <cell r="D45">
            <v>39933</v>
          </cell>
        </row>
        <row r="46">
          <cell r="A46" t="str">
            <v>Atf/saptahik/378/10827/16sept</v>
          </cell>
          <cell r="B46">
            <v>9367.9500000000007</v>
          </cell>
          <cell r="C46">
            <v>30000</v>
          </cell>
          <cell r="D46">
            <v>20632.05</v>
          </cell>
        </row>
        <row r="47">
          <cell r="A47" t="str">
            <v>Atf/saptakoshi Fm/bollywood Most Wanted/068-069</v>
          </cell>
          <cell r="B47">
            <v>39015</v>
          </cell>
          <cell r="C47">
            <v>63000</v>
          </cell>
          <cell r="D47">
            <v>63000</v>
          </cell>
        </row>
        <row r="48">
          <cell r="A48" t="str">
            <v>ATF/saptakoshi Fm/loose Ad/19bhad-18kar</v>
          </cell>
          <cell r="B48">
            <v>4400</v>
          </cell>
          <cell r="C48">
            <v>44000</v>
          </cell>
          <cell r="D48">
            <v>39600</v>
          </cell>
        </row>
        <row r="49">
          <cell r="A49" t="str">
            <v>ATF/star Fm/loose Ad/19bhadra-18kartik</v>
          </cell>
          <cell r="B49">
            <v>4400</v>
          </cell>
          <cell r="C49">
            <v>44000</v>
          </cell>
          <cell r="D49">
            <v>39600</v>
          </cell>
        </row>
        <row r="50">
          <cell r="A50" t="str">
            <v>ATF/sunrise Fm/loose/bhadra-Kartik068</v>
          </cell>
          <cell r="B50">
            <v>4400</v>
          </cell>
          <cell r="C50">
            <v>44000</v>
          </cell>
          <cell r="D50">
            <v>39600</v>
          </cell>
        </row>
        <row r="51">
          <cell r="A51" t="str">
            <v>Atf/sunrise Fm/time Check/068-069</v>
          </cell>
          <cell r="B51">
            <v>960</v>
          </cell>
          <cell r="C51">
            <v>80000</v>
          </cell>
          <cell r="D51">
            <v>79040</v>
          </cell>
        </row>
        <row r="52">
          <cell r="A52" t="str">
            <v>Atf/sworgadwari Fm/prity Tapain Ko Sandesh/068-069</v>
          </cell>
          <cell r="B52">
            <v>20400</v>
          </cell>
          <cell r="C52">
            <v>96000</v>
          </cell>
          <cell r="D52">
            <v>96000</v>
          </cell>
        </row>
        <row r="53">
          <cell r="A53" t="str">
            <v>Atf/synergy Fm/pen Friend Club/068-069</v>
          </cell>
          <cell r="B53">
            <v>18000</v>
          </cell>
          <cell r="C53">
            <v>120000</v>
          </cell>
          <cell r="D53">
            <v>102000</v>
          </cell>
        </row>
        <row r="54">
          <cell r="A54" t="str">
            <v>Atf/tht/521/3811/29 Sep</v>
          </cell>
          <cell r="B54">
            <v>25083.75</v>
          </cell>
          <cell r="C54">
            <v>75000</v>
          </cell>
          <cell r="D54">
            <v>49916.25</v>
          </cell>
        </row>
        <row r="55">
          <cell r="A55" t="str">
            <v>Lucky Gpl/shivam/1baisakh-30asar/fm</v>
          </cell>
          <cell r="B55">
            <v>72040</v>
          </cell>
          <cell r="C55">
            <v>720400</v>
          </cell>
          <cell r="D55">
            <v>648360</v>
          </cell>
        </row>
        <row r="56">
          <cell r="A56" t="str">
            <v>Ncell/3gdata/1683/42084/22mar Advortial</v>
          </cell>
          <cell r="B56">
            <v>48768.75</v>
          </cell>
          <cell r="C56">
            <v>48516</v>
          </cell>
          <cell r="D56">
            <v>48516</v>
          </cell>
        </row>
        <row r="57">
          <cell r="A57" t="str">
            <v>Ncell/3g Data Card/11may-30june Led</v>
          </cell>
          <cell r="B57">
            <v>33449</v>
          </cell>
          <cell r="C57">
            <v>216648</v>
          </cell>
          <cell r="D57">
            <v>216648</v>
          </cell>
        </row>
        <row r="58">
          <cell r="A58" t="str">
            <v>Ncell/3g Data Card/15april-30june2012 Tv</v>
          </cell>
          <cell r="C58">
            <v>2624884.98</v>
          </cell>
          <cell r="D58">
            <v>2624884.98</v>
          </cell>
        </row>
        <row r="59">
          <cell r="A59" t="str">
            <v>Ncell/3g Data Card/magazine</v>
          </cell>
          <cell r="C59">
            <v>115491.08</v>
          </cell>
          <cell r="D59">
            <v>115491.08</v>
          </cell>
        </row>
        <row r="60">
          <cell r="A60" t="str">
            <v>Ncell/3g Data &amp; Card Offer/11apr-30june Fm</v>
          </cell>
          <cell r="C60">
            <v>928215</v>
          </cell>
          <cell r="D60">
            <v>928215</v>
          </cell>
        </row>
        <row r="61">
          <cell r="A61" t="str">
            <v>Ncell/3gdata &amp; Card Offer/11apr-30jun Pr</v>
          </cell>
          <cell r="B61">
            <v>89760</v>
          </cell>
          <cell r="C61">
            <v>3976643.2</v>
          </cell>
          <cell r="D61">
            <v>3976643.2</v>
          </cell>
        </row>
        <row r="62">
          <cell r="A62" t="str">
            <v>Ncell/3 Sims/1 May-30 June/FM</v>
          </cell>
          <cell r="C62">
            <v>610913.32999999996</v>
          </cell>
          <cell r="D62">
            <v>610913.32999999996</v>
          </cell>
        </row>
        <row r="63">
          <cell r="A63" t="str">
            <v>Ncell/3sims/30apri-30june Reg Tv</v>
          </cell>
          <cell r="B63">
            <v>89760</v>
          </cell>
          <cell r="C63">
            <v>178936</v>
          </cell>
          <cell r="D63">
            <v>178936</v>
          </cell>
        </row>
        <row r="64">
          <cell r="A64" t="str">
            <v>Ncell/3sims/30april-29july/reg Pr</v>
          </cell>
          <cell r="B64">
            <v>782595</v>
          </cell>
          <cell r="C64">
            <v>882984</v>
          </cell>
          <cell r="D64">
            <v>882984</v>
          </cell>
        </row>
        <row r="65">
          <cell r="A65" t="str">
            <v>Ncell/5252 Adv/8april12</v>
          </cell>
          <cell r="C65">
            <v>105055.92</v>
          </cell>
          <cell r="D65">
            <v>105055.92</v>
          </cell>
        </row>
        <row r="66">
          <cell r="A66" t="str">
            <v>Ncell/5252 Campaign/28feb-14apr Fm</v>
          </cell>
          <cell r="B66">
            <v>782595</v>
          </cell>
          <cell r="C66">
            <v>688000</v>
          </cell>
          <cell r="D66">
            <v>688000</v>
          </cell>
        </row>
        <row r="67">
          <cell r="A67" t="str">
            <v>Ncell/5252 Campaign/28feb -14mar/tv</v>
          </cell>
          <cell r="B67">
            <v>30200</v>
          </cell>
          <cell r="C67">
            <v>1366189.04</v>
          </cell>
          <cell r="D67">
            <v>1366189.04</v>
          </cell>
        </row>
        <row r="68">
          <cell r="A68" t="str">
            <v>Ncell/5252 Campaign/28feb-18mar Lpr</v>
          </cell>
          <cell r="C68">
            <v>256248</v>
          </cell>
          <cell r="D68">
            <v>256248</v>
          </cell>
        </row>
        <row r="69">
          <cell r="A69" t="str">
            <v>Ncell/5252 Campaign/28feb-23apr/pr</v>
          </cell>
          <cell r="B69">
            <v>30200</v>
          </cell>
          <cell r="C69">
            <v>4773357.8</v>
          </cell>
          <cell r="D69">
            <v>4773357.8</v>
          </cell>
        </row>
        <row r="70">
          <cell r="A70" t="str">
            <v>Ncell/5252/cinema Hall/28feb-14april</v>
          </cell>
          <cell r="B70">
            <v>66299241.270000003</v>
          </cell>
          <cell r="C70">
            <v>95653</v>
          </cell>
          <cell r="D70">
            <v>95653</v>
          </cell>
        </row>
        <row r="71">
          <cell r="A71" t="str">
            <v>Ncell/5252 Mall &amp; Supermarket/</v>
          </cell>
          <cell r="C71">
            <v>188190</v>
          </cell>
          <cell r="D71">
            <v>188190</v>
          </cell>
        </row>
        <row r="72">
          <cell r="A72" t="str">
            <v>Ncell/abhiyan/526/324/4sep</v>
          </cell>
          <cell r="B72">
            <v>51006</v>
          </cell>
          <cell r="C72">
            <v>21675</v>
          </cell>
          <cell r="D72">
            <v>21675</v>
          </cell>
        </row>
        <row r="73">
          <cell r="A73" t="str">
            <v>Ncell/B2B Campaign/29dec-14mar/FM</v>
          </cell>
          <cell r="B73">
            <v>209304</v>
          </cell>
          <cell r="C73">
            <v>78915</v>
          </cell>
          <cell r="D73">
            <v>78915</v>
          </cell>
        </row>
        <row r="74">
          <cell r="A74" t="str">
            <v>Ncell/B2B Campaign/29dec-29jan/pr</v>
          </cell>
          <cell r="B74">
            <v>2344889.16</v>
          </cell>
          <cell r="C74">
            <v>300000</v>
          </cell>
          <cell r="D74">
            <v>300000</v>
          </cell>
        </row>
        <row r="75">
          <cell r="A75" t="str">
            <v>Ncell/bagmati/regional Paper/22aug- 14 Sep</v>
          </cell>
          <cell r="B75">
            <v>166480.5</v>
          </cell>
          <cell r="C75">
            <v>94904</v>
          </cell>
          <cell r="D75">
            <v>94904</v>
          </cell>
        </row>
        <row r="76">
          <cell r="A76" t="str">
            <v>Ncell/bagmatizone/22aug-14 Sep(Fm)</v>
          </cell>
          <cell r="B76">
            <v>763848.66</v>
          </cell>
          <cell r="C76">
            <v>67680</v>
          </cell>
          <cell r="D76">
            <v>67680</v>
          </cell>
        </row>
        <row r="77">
          <cell r="A77" t="str">
            <v>Ncell/Bheri,Seti,Mahakali,Rapti/23July-24Aug(Lpr)</v>
          </cell>
          <cell r="B77">
            <v>3803236.23</v>
          </cell>
          <cell r="C77">
            <v>433680</v>
          </cell>
          <cell r="D77">
            <v>433680</v>
          </cell>
        </row>
        <row r="78">
          <cell r="A78" t="str">
            <v>Ncell/bher,Seti,Mahakali,Rapti/23july-24aug(FM)</v>
          </cell>
          <cell r="B78">
            <v>382573.32</v>
          </cell>
          <cell r="C78">
            <v>233600</v>
          </cell>
          <cell r="D78">
            <v>233600</v>
          </cell>
        </row>
        <row r="79">
          <cell r="A79" t="str">
            <v>Ncell/Birgunj Center/26 Sep 2 Oct (PR)</v>
          </cell>
          <cell r="B79">
            <v>76036</v>
          </cell>
          <cell r="C79">
            <v>127506.72</v>
          </cell>
          <cell r="D79">
            <v>127506.72</v>
          </cell>
        </row>
        <row r="80">
          <cell r="A80" t="str">
            <v>Ncell/black Berry/revised/19-26dec Pr</v>
          </cell>
          <cell r="B80">
            <v>727163</v>
          </cell>
          <cell r="C80">
            <v>137777.51999999999</v>
          </cell>
          <cell r="D80">
            <v>137777.51999999999</v>
          </cell>
        </row>
        <row r="81">
          <cell r="A81" t="str">
            <v>Ncell/black Berry Unlimited/22aug-12sept</v>
          </cell>
          <cell r="B81">
            <v>98941.7</v>
          </cell>
          <cell r="C81">
            <v>625176.1</v>
          </cell>
          <cell r="D81">
            <v>625176.1</v>
          </cell>
        </row>
        <row r="82">
          <cell r="A82" t="str">
            <v>Ncell/bss Camp/local Paper</v>
          </cell>
          <cell r="B82">
            <v>680272</v>
          </cell>
          <cell r="C82">
            <v>65000</v>
          </cell>
          <cell r="D82">
            <v>65000</v>
          </cell>
        </row>
        <row r="83">
          <cell r="A83" t="str">
            <v>Ncell/center in Damak/9-16dec(Pr)</v>
          </cell>
          <cell r="B83">
            <v>1221114.27</v>
          </cell>
          <cell r="C83">
            <v>113106.72</v>
          </cell>
          <cell r="D83">
            <v>113106.72</v>
          </cell>
        </row>
        <row r="84">
          <cell r="A84" t="str">
            <v>Ncell/chabahil Centre/30nov-6dec(Fm)</v>
          </cell>
          <cell r="B84">
            <v>228798</v>
          </cell>
          <cell r="C84">
            <v>46480</v>
          </cell>
          <cell r="D84">
            <v>46480</v>
          </cell>
        </row>
        <row r="85">
          <cell r="A85" t="str">
            <v>Ncell/chabil Center/30nov Pr</v>
          </cell>
          <cell r="B85">
            <v>4246424.75</v>
          </cell>
          <cell r="C85">
            <v>113035.38</v>
          </cell>
          <cell r="D85">
            <v>113035.38</v>
          </cell>
        </row>
        <row r="86">
          <cell r="A86" t="str">
            <v>Ncell/congratulation Ad/rep/23april</v>
          </cell>
          <cell r="B86">
            <v>73185</v>
          </cell>
          <cell r="C86">
            <v>34821</v>
          </cell>
          <cell r="D86">
            <v>34821</v>
          </cell>
        </row>
        <row r="87">
          <cell r="A87" t="str">
            <v>Ncell/connect Device/7,8,9sept(Pr)</v>
          </cell>
          <cell r="B87">
            <v>19507.5</v>
          </cell>
          <cell r="C87">
            <v>244041.8</v>
          </cell>
          <cell r="D87">
            <v>244041.8</v>
          </cell>
        </row>
        <row r="88">
          <cell r="A88" t="str">
            <v>Ncell/connect/image Scrolling/2011</v>
          </cell>
          <cell r="B88">
            <v>43891.88</v>
          </cell>
          <cell r="C88">
            <v>38775</v>
          </cell>
          <cell r="D88">
            <v>38775</v>
          </cell>
        </row>
        <row r="89">
          <cell r="A89" t="str">
            <v>Ncell/connect Voucger/18-24aug 2011</v>
          </cell>
          <cell r="B89">
            <v>52062.400000000001</v>
          </cell>
          <cell r="C89">
            <v>62077.5</v>
          </cell>
          <cell r="D89">
            <v>62077.5</v>
          </cell>
        </row>
        <row r="90">
          <cell r="A90" t="str">
            <v>Ncell Connect WiFi 20 Nov 30 Dec PR</v>
          </cell>
          <cell r="B90">
            <v>199177</v>
          </cell>
          <cell r="C90">
            <v>424879</v>
          </cell>
          <cell r="D90">
            <v>424879</v>
          </cell>
        </row>
        <row r="91">
          <cell r="A91" t="str">
            <v>Ncell/crity Award/7magh 2068</v>
          </cell>
          <cell r="B91">
            <v>49870</v>
          </cell>
          <cell r="C91">
            <v>60000</v>
          </cell>
          <cell r="D91">
            <v>60000</v>
          </cell>
        </row>
        <row r="92">
          <cell r="A92" t="str">
            <v>Ncell/customer Care Adv/29feb</v>
          </cell>
          <cell r="B92">
            <v>74902</v>
          </cell>
          <cell r="C92">
            <v>78266</v>
          </cell>
          <cell r="D92">
            <v>78266</v>
          </cell>
        </row>
        <row r="93">
          <cell r="A93" t="str">
            <v>Ncell/dainik Patra/313/0503/9aug</v>
          </cell>
          <cell r="B93">
            <v>341939</v>
          </cell>
          <cell r="C93">
            <v>8800</v>
          </cell>
          <cell r="D93">
            <v>8800</v>
          </cell>
        </row>
        <row r="94">
          <cell r="A94" t="str">
            <v>Ncell/dainikpatra/vacancy Ad</v>
          </cell>
          <cell r="B94">
            <v>163760.98000000001</v>
          </cell>
          <cell r="C94">
            <v>7920</v>
          </cell>
          <cell r="D94">
            <v>7920</v>
          </cell>
        </row>
        <row r="95">
          <cell r="A95" t="str">
            <v>Ncell/damak Center/9-16dec (Fm)</v>
          </cell>
          <cell r="B95">
            <v>3927</v>
          </cell>
          <cell r="C95">
            <v>9600</v>
          </cell>
          <cell r="D95">
            <v>9600</v>
          </cell>
        </row>
        <row r="96">
          <cell r="A96" t="str">
            <v>Ncell/dang Center/2-8feb 2012</v>
          </cell>
          <cell r="B96">
            <v>111377</v>
          </cell>
          <cell r="C96">
            <v>100506.72</v>
          </cell>
          <cell r="D96">
            <v>100506.72</v>
          </cell>
        </row>
        <row r="97">
          <cell r="A97" t="str">
            <v>Ncell/dang Center/2-8feb/fm</v>
          </cell>
          <cell r="B97">
            <v>123967.42</v>
          </cell>
          <cell r="C97">
            <v>8400</v>
          </cell>
          <cell r="D97">
            <v>8400</v>
          </cell>
        </row>
        <row r="98">
          <cell r="A98" t="str">
            <v>Ncell/dashai Greetings/local Pr &amp; Magazine</v>
          </cell>
          <cell r="B98">
            <v>636871.04</v>
          </cell>
          <cell r="C98">
            <v>150000</v>
          </cell>
          <cell r="D98">
            <v>150000</v>
          </cell>
        </row>
        <row r="99">
          <cell r="A99" t="str">
            <v>Ncell Dashain Greetings 2068</v>
          </cell>
          <cell r="B99">
            <v>60250</v>
          </cell>
          <cell r="C99">
            <v>197853</v>
          </cell>
          <cell r="D99">
            <v>197853</v>
          </cell>
        </row>
        <row r="100">
          <cell r="A100" t="str">
            <v>Ncell/dharan Center Opening/14-20mar Pr</v>
          </cell>
          <cell r="B100">
            <v>104387</v>
          </cell>
          <cell r="C100">
            <v>96736</v>
          </cell>
          <cell r="D100">
            <v>96736</v>
          </cell>
        </row>
        <row r="101">
          <cell r="A101" t="str">
            <v>Ncell/dharan Centre/14-20mar/fm</v>
          </cell>
          <cell r="B101">
            <v>40103</v>
          </cell>
          <cell r="C101">
            <v>7700</v>
          </cell>
          <cell r="D101">
            <v>7700</v>
          </cell>
        </row>
        <row r="102">
          <cell r="A102" t="str">
            <v>Ncell/ecs/ Flipper of Ncell/aug 2011</v>
          </cell>
          <cell r="B102">
            <v>120646.01</v>
          </cell>
          <cell r="C102">
            <v>150000</v>
          </cell>
          <cell r="D102">
            <v>150000</v>
          </cell>
        </row>
        <row r="103">
          <cell r="A103" t="str">
            <v>Ncell/esmf/6une-6sept(National Pr)</v>
          </cell>
          <cell r="B103">
            <v>34820</v>
          </cell>
          <cell r="C103">
            <v>635501.19999999995</v>
          </cell>
          <cell r="D103">
            <v>635501.19999999995</v>
          </cell>
        </row>
        <row r="104">
          <cell r="A104" t="str">
            <v>Ncell/esmf/9june-8sept 2011(Fm)</v>
          </cell>
          <cell r="B104">
            <v>250109.61</v>
          </cell>
          <cell r="C104">
            <v>343008</v>
          </cell>
          <cell r="D104">
            <v>343008</v>
          </cell>
        </row>
        <row r="105">
          <cell r="A105" t="str">
            <v>Ncell/esmf/9june-8sept 2011/tv</v>
          </cell>
          <cell r="B105">
            <v>13458.33</v>
          </cell>
          <cell r="C105">
            <v>352490.65</v>
          </cell>
          <cell r="D105">
            <v>352490.65</v>
          </cell>
        </row>
        <row r="106">
          <cell r="A106" t="str">
            <v>Ncell/esmf/local &amp; Magezine/june</v>
          </cell>
          <cell r="B106">
            <v>50000</v>
          </cell>
          <cell r="C106">
            <v>14144</v>
          </cell>
          <cell r="D106">
            <v>-50000</v>
          </cell>
        </row>
        <row r="107">
          <cell r="A107" t="str">
            <v>Ncell/esmf/Regional Paper/2011</v>
          </cell>
          <cell r="B107">
            <v>49800</v>
          </cell>
          <cell r="C107">
            <v>183948</v>
          </cell>
          <cell r="D107">
            <v>134148</v>
          </cell>
        </row>
        <row r="108">
          <cell r="A108" t="str">
            <v>Ncell/extened Prbt/17-24aug</v>
          </cell>
          <cell r="B108">
            <v>21250</v>
          </cell>
          <cell r="C108">
            <v>249160</v>
          </cell>
          <cell r="D108">
            <v>249160</v>
          </cell>
        </row>
        <row r="109">
          <cell r="A109" t="str">
            <v>Ncell/FB Campaign/23-28dec011/pr</v>
          </cell>
          <cell r="B109">
            <v>421636.52</v>
          </cell>
          <cell r="C109">
            <v>75783.199999999997</v>
          </cell>
          <cell r="D109">
            <v>75783.199999999997</v>
          </cell>
        </row>
        <row r="110">
          <cell r="A110" t="str">
            <v>Ncell/FB Campaign/9,11,12 Mar</v>
          </cell>
          <cell r="B110">
            <v>38250</v>
          </cell>
          <cell r="C110">
            <v>42091.6</v>
          </cell>
          <cell r="D110">
            <v>42091.6</v>
          </cell>
        </row>
        <row r="111">
          <cell r="A111" t="str">
            <v>Ncell/golden Sim/18-25jan 2012/pr</v>
          </cell>
          <cell r="B111">
            <v>49047</v>
          </cell>
          <cell r="C111">
            <v>1333740.74</v>
          </cell>
          <cell r="D111">
            <v>1333740.74</v>
          </cell>
        </row>
        <row r="112">
          <cell r="A112" t="str">
            <v>Ncell/golden Sim/18-25jan (Fm)</v>
          </cell>
          <cell r="B112">
            <v>10000</v>
          </cell>
          <cell r="C112">
            <v>175344</v>
          </cell>
          <cell r="D112">
            <v>175344</v>
          </cell>
        </row>
        <row r="113">
          <cell r="A113" t="str">
            <v>Ncell/golden Sim Ex/26jan-1feb/fm</v>
          </cell>
          <cell r="B113">
            <v>9000</v>
          </cell>
          <cell r="C113">
            <v>171570</v>
          </cell>
          <cell r="D113">
            <v>171570</v>
          </cell>
        </row>
        <row r="114">
          <cell r="A114" t="str">
            <v>Ncell/golden Sim Extenered/26jan-1feb Regpr</v>
          </cell>
          <cell r="B114">
            <v>6120</v>
          </cell>
          <cell r="C114">
            <v>182148</v>
          </cell>
          <cell r="D114">
            <v>182148</v>
          </cell>
        </row>
        <row r="115">
          <cell r="A115" t="str">
            <v>Ncell/golden Sim Extenered 2nd Ph/8-14feb Fm</v>
          </cell>
          <cell r="B115">
            <v>99607</v>
          </cell>
          <cell r="C115">
            <v>112143.5</v>
          </cell>
          <cell r="D115">
            <v>112143.5</v>
          </cell>
        </row>
        <row r="116">
          <cell r="A116" t="str">
            <v>Ncell/golden Sim Notice/18jan/011 Pr</v>
          </cell>
          <cell r="B116">
            <v>6024.24</v>
          </cell>
          <cell r="C116">
            <v>105597.6</v>
          </cell>
          <cell r="D116">
            <v>105597.6</v>
          </cell>
        </row>
        <row r="117">
          <cell r="A117" t="str">
            <v>Ncell/golden Sim Winner/27jan</v>
          </cell>
          <cell r="B117">
            <v>314575</v>
          </cell>
          <cell r="C117">
            <v>132982.79999999999</v>
          </cell>
          <cell r="D117">
            <v>132982.79999999999</v>
          </cell>
        </row>
        <row r="118">
          <cell r="A118" t="str">
            <v>Ncell/golden Sim Winner/7-10feb/pr</v>
          </cell>
          <cell r="B118">
            <v>184453.48</v>
          </cell>
          <cell r="C118">
            <v>171408</v>
          </cell>
          <cell r="D118">
            <v>171408</v>
          </cell>
        </row>
        <row r="119">
          <cell r="A119" t="str">
            <v>Ncell/golf League/15feb-4 JunePr</v>
          </cell>
          <cell r="B119">
            <v>67976</v>
          </cell>
          <cell r="C119">
            <v>560301.80000000005</v>
          </cell>
          <cell r="D119">
            <v>560301.80000000005</v>
          </cell>
        </row>
        <row r="120">
          <cell r="A120" t="str">
            <v>Ncell/gp/notice Ad/2155/4318/7june 2012</v>
          </cell>
          <cell r="B120">
            <v>5236</v>
          </cell>
          <cell r="C120">
            <v>25359.599999999999</v>
          </cell>
          <cell r="D120">
            <v>25359.599999999999</v>
          </cell>
        </row>
        <row r="121">
          <cell r="A121" t="str">
            <v>Ncell/holi Campaign/7march Pr</v>
          </cell>
          <cell r="B121">
            <v>5508</v>
          </cell>
          <cell r="C121">
            <v>308054</v>
          </cell>
          <cell r="D121">
            <v>308054</v>
          </cell>
        </row>
        <row r="122">
          <cell r="A122" t="str">
            <v>Ncell/ I Am Ncell/18jan-19feb/pr</v>
          </cell>
          <cell r="B122">
            <v>255000</v>
          </cell>
          <cell r="C122">
            <v>1287380.3999999999</v>
          </cell>
          <cell r="D122">
            <v>1287380.3999999999</v>
          </cell>
        </row>
        <row r="123">
          <cell r="A123" t="str">
            <v>Ncell/ I Am Ncell/18jan-19feb/tv</v>
          </cell>
          <cell r="B123">
            <v>492740.39</v>
          </cell>
          <cell r="C123">
            <v>1601029.3</v>
          </cell>
          <cell r="D123">
            <v>1601029.3</v>
          </cell>
        </row>
        <row r="124">
          <cell r="A124" t="str">
            <v>Ncell/ I Am Ncell/19jan-18mar 012(Fm)</v>
          </cell>
          <cell r="B124">
            <v>317894.21999999997</v>
          </cell>
          <cell r="C124">
            <v>1654645</v>
          </cell>
          <cell r="D124">
            <v>1654645</v>
          </cell>
        </row>
        <row r="125">
          <cell r="A125" t="str">
            <v>Ncell/i Am Ncell/supermarket/jingal Play</v>
          </cell>
          <cell r="B125">
            <v>267478.51</v>
          </cell>
          <cell r="C125">
            <v>305000</v>
          </cell>
          <cell r="D125">
            <v>305000</v>
          </cell>
        </row>
        <row r="126">
          <cell r="A126" t="str">
            <v>Ncell IILD Campaign 1-30 Oct (PR)</v>
          </cell>
          <cell r="B126">
            <v>76705</v>
          </cell>
          <cell r="C126">
            <v>676358.36</v>
          </cell>
          <cell r="D126">
            <v>676358.36</v>
          </cell>
        </row>
        <row r="127">
          <cell r="A127" t="str">
            <v>Ncell/ Ild/1oct -30nov2011/tv</v>
          </cell>
          <cell r="B127">
            <v>113381</v>
          </cell>
          <cell r="C127">
            <v>983897.29</v>
          </cell>
          <cell r="D127">
            <v>983897.29</v>
          </cell>
        </row>
        <row r="128">
          <cell r="A128" t="str">
            <v>Ncell/ild Campaign/1oct-30nov 2011/(Fm)</v>
          </cell>
          <cell r="B128">
            <v>289794.25</v>
          </cell>
          <cell r="C128">
            <v>121830</v>
          </cell>
          <cell r="D128">
            <v>121830</v>
          </cell>
        </row>
        <row r="129">
          <cell r="A129" t="str">
            <v>Ncell/ Ild Notice Ad/24may(Kp,Gp)</v>
          </cell>
          <cell r="B129">
            <v>47082.5</v>
          </cell>
          <cell r="C129">
            <v>66932.399999999994</v>
          </cell>
          <cell r="D129">
            <v>66932.399999999994</v>
          </cell>
        </row>
        <row r="130">
          <cell r="A130" t="str">
            <v>Ncell/i M Ncell/ Led/mall &amp; Spmarket/19jan-17feb</v>
          </cell>
          <cell r="B130">
            <v>39809.65</v>
          </cell>
          <cell r="C130">
            <v>137700</v>
          </cell>
          <cell r="D130">
            <v>137700</v>
          </cell>
        </row>
        <row r="131">
          <cell r="A131" t="str">
            <v>Ncell/jhapa Vacancy Ad/12nov2011</v>
          </cell>
          <cell r="B131">
            <v>261010.5</v>
          </cell>
          <cell r="C131">
            <v>11880</v>
          </cell>
          <cell r="D131">
            <v>11880</v>
          </cell>
        </row>
        <row r="132">
          <cell r="A132" t="str">
            <v>Ncell/karobar/972/1103/15 Dec</v>
          </cell>
          <cell r="B132">
            <v>1433818.28</v>
          </cell>
          <cell r="C132">
            <v>30000</v>
          </cell>
          <cell r="D132">
            <v>30000</v>
          </cell>
        </row>
        <row r="133">
          <cell r="A133" t="str">
            <v>Ncell/kpr/0925/21666/3dec (Vac)</v>
          </cell>
          <cell r="B133">
            <v>105139.8</v>
          </cell>
          <cell r="C133">
            <v>47164.800000000003</v>
          </cell>
          <cell r="D133">
            <v>47164.800000000003</v>
          </cell>
        </row>
        <row r="134">
          <cell r="A134" t="str">
            <v>Ncell/kpr/ild Notice/14march</v>
          </cell>
          <cell r="B134">
            <v>179974.1</v>
          </cell>
          <cell r="C134">
            <v>35373.599999999999</v>
          </cell>
          <cell r="D134">
            <v>35373.599999999999</v>
          </cell>
        </row>
        <row r="135">
          <cell r="A135" t="str">
            <v>Ncell/kpr/notice Ad/2434/21379/2dec</v>
          </cell>
          <cell r="B135">
            <v>138143</v>
          </cell>
          <cell r="C135">
            <v>21224.6</v>
          </cell>
          <cell r="D135">
            <v>21224.6</v>
          </cell>
        </row>
        <row r="136">
          <cell r="A136" t="str">
            <v>Ncell/kpr&amp;Tkp/congrat/19&amp;20feb(Supp</v>
          </cell>
          <cell r="B136">
            <v>70509.5</v>
          </cell>
          <cell r="C136">
            <v>175134</v>
          </cell>
          <cell r="D136">
            <v>175134</v>
          </cell>
        </row>
        <row r="137">
          <cell r="A137" t="str">
            <v>Ncell/ktv/afc Match/8-12mar012</v>
          </cell>
          <cell r="B137">
            <v>107837.81</v>
          </cell>
          <cell r="C137">
            <v>54000</v>
          </cell>
          <cell r="D137">
            <v>54000</v>
          </cell>
        </row>
        <row r="138">
          <cell r="A138" t="str">
            <v>Ncell/kumaripati Center/29sept-Oct</v>
          </cell>
          <cell r="B138">
            <v>141935.95000000001</v>
          </cell>
          <cell r="C138">
            <v>150858.16</v>
          </cell>
          <cell r="D138">
            <v>150858.16</v>
          </cell>
        </row>
        <row r="139">
          <cell r="A139" t="str">
            <v>Ncell/lahan Center/6-12sept(Fm)</v>
          </cell>
          <cell r="B139">
            <v>180787.95</v>
          </cell>
          <cell r="C139">
            <v>9450</v>
          </cell>
          <cell r="D139">
            <v>9450</v>
          </cell>
        </row>
        <row r="140">
          <cell r="A140" t="str">
            <v>Ncell/lahan Centre/kpr/06 Sep</v>
          </cell>
          <cell r="B140">
            <v>536882.79</v>
          </cell>
          <cell r="C140">
            <v>64081.5</v>
          </cell>
          <cell r="D140">
            <v>64081.5</v>
          </cell>
        </row>
        <row r="141">
          <cell r="A141" t="str">
            <v>Ncell/lahan &amp; Dhangadi/vacany/4july</v>
          </cell>
          <cell r="B141">
            <v>6400</v>
          </cell>
          <cell r="D141">
            <v>-6400</v>
          </cell>
        </row>
        <row r="142">
          <cell r="A142" t="str">
            <v>Ncell/leaflet Holder/2011</v>
          </cell>
          <cell r="B142">
            <v>310248.13</v>
          </cell>
          <cell r="C142">
            <v>1545000</v>
          </cell>
          <cell r="D142">
            <v>1545000</v>
          </cell>
        </row>
        <row r="143">
          <cell r="A143" t="str">
            <v>Ncell/leaflet Holder Ext/1jan-30june</v>
          </cell>
          <cell r="B143">
            <v>1184539.3</v>
          </cell>
          <cell r="C143">
            <v>1596000</v>
          </cell>
          <cell r="D143">
            <v>1596000</v>
          </cell>
        </row>
        <row r="144">
          <cell r="A144" t="str">
            <v>Ncell/leaflet in Nagarik/1st Sep</v>
          </cell>
          <cell r="B144">
            <v>1634203.2</v>
          </cell>
          <cell r="C144">
            <v>250000</v>
          </cell>
          <cell r="D144">
            <v>250000</v>
          </cell>
        </row>
        <row r="145">
          <cell r="A145" t="str">
            <v>Ncell/Leaflet Stand Placement/Chatira68-Bhadra69</v>
          </cell>
          <cell r="B145">
            <v>1243132.6499999999</v>
          </cell>
          <cell r="C145">
            <v>210000</v>
          </cell>
          <cell r="D145">
            <v>210000</v>
          </cell>
        </row>
        <row r="146">
          <cell r="A146" t="str">
            <v>Ncell/led Shrepamall/14aug-8sept2011</v>
          </cell>
          <cell r="B146">
            <v>90000</v>
          </cell>
          <cell r="C146">
            <v>27540</v>
          </cell>
          <cell r="D146">
            <v>27540</v>
          </cell>
        </row>
        <row r="147">
          <cell r="A147" t="str">
            <v>Ncell/magazine Ad/april Issue2011</v>
          </cell>
          <cell r="B147">
            <v>694371.97</v>
          </cell>
          <cell r="C147">
            <v>45177.47</v>
          </cell>
          <cell r="D147">
            <v>45177.47</v>
          </cell>
        </row>
        <row r="148">
          <cell r="A148" t="str">
            <v>NCELL/magazine Ad/july Issue</v>
          </cell>
          <cell r="B148">
            <v>906457</v>
          </cell>
          <cell r="C148">
            <v>151042.26</v>
          </cell>
          <cell r="D148">
            <v>151042.26</v>
          </cell>
        </row>
        <row r="149">
          <cell r="A149" t="str">
            <v>Ncell/magazine Ad/june 2011 Issue</v>
          </cell>
          <cell r="B149">
            <v>118346.99</v>
          </cell>
          <cell r="C149">
            <v>134042.26</v>
          </cell>
          <cell r="D149">
            <v>134042.26</v>
          </cell>
        </row>
        <row r="150">
          <cell r="A150" t="str">
            <v>Ncell/magazine Ad/may Issue</v>
          </cell>
          <cell r="B150">
            <v>71527</v>
          </cell>
          <cell r="C150">
            <v>91255</v>
          </cell>
          <cell r="D150">
            <v>91255</v>
          </cell>
        </row>
        <row r="151">
          <cell r="A151" t="str">
            <v>Ncell/magazine Ad/november Issue2011</v>
          </cell>
          <cell r="B151">
            <v>78489</v>
          </cell>
          <cell r="C151">
            <v>151042.26</v>
          </cell>
          <cell r="D151">
            <v>151042.26</v>
          </cell>
        </row>
        <row r="152">
          <cell r="A152" t="str">
            <v>Ncell/magazine Ad/october Isseu 2011</v>
          </cell>
          <cell r="B152">
            <v>7488</v>
          </cell>
          <cell r="C152">
            <v>85864.79</v>
          </cell>
          <cell r="D152">
            <v>85864.79</v>
          </cell>
        </row>
        <row r="153">
          <cell r="A153" t="str">
            <v>Ncell/magazine Ad/september Issue</v>
          </cell>
          <cell r="B153">
            <v>27540</v>
          </cell>
          <cell r="C153">
            <v>151042.26</v>
          </cell>
          <cell r="D153">
            <v>151042.26</v>
          </cell>
        </row>
        <row r="154">
          <cell r="A154" t="str">
            <v>Ncell/magazine/august Issue/2011</v>
          </cell>
          <cell r="B154">
            <v>45691</v>
          </cell>
          <cell r="C154">
            <v>85864.79</v>
          </cell>
          <cell r="D154">
            <v>85864.79</v>
          </cell>
        </row>
        <row r="155">
          <cell r="A155" t="str">
            <v>Ncell/magazine/dec 2011</v>
          </cell>
          <cell r="B155">
            <v>34268</v>
          </cell>
          <cell r="C155">
            <v>85864.79</v>
          </cell>
          <cell r="D155">
            <v>85864.79</v>
          </cell>
        </row>
        <row r="156">
          <cell r="A156" t="str">
            <v>Ncell/magazine/feb Issue/2012</v>
          </cell>
          <cell r="B156">
            <v>20561</v>
          </cell>
          <cell r="C156">
            <v>85864.79</v>
          </cell>
          <cell r="D156">
            <v>85864.79</v>
          </cell>
        </row>
        <row r="157">
          <cell r="A157" t="str">
            <v>Ncell/magazine/jan Issue 2012</v>
          </cell>
          <cell r="B157">
            <v>146194</v>
          </cell>
          <cell r="C157">
            <v>107042.26</v>
          </cell>
          <cell r="D157">
            <v>107042.26</v>
          </cell>
        </row>
        <row r="158">
          <cell r="A158" t="str">
            <v>Ncell/magazine/june Issue  2012</v>
          </cell>
          <cell r="B158">
            <v>63750</v>
          </cell>
          <cell r="C158">
            <v>115488.08</v>
          </cell>
          <cell r="D158">
            <v>115488.08</v>
          </cell>
        </row>
        <row r="159">
          <cell r="A159" t="str">
            <v>Ncell/magazine/march Issue</v>
          </cell>
          <cell r="B159">
            <v>151257.21</v>
          </cell>
          <cell r="C159">
            <v>105864.79</v>
          </cell>
          <cell r="D159">
            <v>105864.79</v>
          </cell>
        </row>
        <row r="160">
          <cell r="A160" t="str">
            <v>Ncell/MahendraNagar &amp; Dhangadi Center/pr</v>
          </cell>
          <cell r="B160">
            <v>5865</v>
          </cell>
          <cell r="C160">
            <v>146706.72</v>
          </cell>
          <cell r="D160">
            <v>146706.72</v>
          </cell>
        </row>
        <row r="161">
          <cell r="A161" t="str">
            <v>Ncell Mahendra Nagar Notice Ad 19 Oct</v>
          </cell>
          <cell r="B161">
            <v>64081</v>
          </cell>
          <cell r="C161">
            <v>41453.550000000003</v>
          </cell>
          <cell r="D161">
            <v>41453.550000000003</v>
          </cell>
        </row>
        <row r="162">
          <cell r="A162" t="str">
            <v>Ncell/mahindranagar &amp; Dhangadi Center/18-25oct Fm</v>
          </cell>
          <cell r="B162">
            <v>962345.3</v>
          </cell>
          <cell r="C162">
            <v>8400</v>
          </cell>
          <cell r="D162">
            <v>8400</v>
          </cell>
        </row>
        <row r="163">
          <cell r="A163" t="str">
            <v>Ncell/may Day &amp; New Year/1-31may 2012</v>
          </cell>
          <cell r="B163">
            <v>393596.79</v>
          </cell>
          <cell r="C163">
            <v>435000</v>
          </cell>
          <cell r="D163">
            <v>435000</v>
          </cell>
        </row>
        <row r="164">
          <cell r="A164" t="str">
            <v>Ncell/mb Package/25dec-2jan 2011 Pr</v>
          </cell>
          <cell r="B164">
            <v>170002</v>
          </cell>
          <cell r="C164">
            <v>252468.36</v>
          </cell>
          <cell r="D164">
            <v>252468.36</v>
          </cell>
        </row>
        <row r="165">
          <cell r="A165" t="str">
            <v>Ncell/miss Nepal Event 7may 2012</v>
          </cell>
          <cell r="B165">
            <v>0</v>
          </cell>
          <cell r="C165">
            <v>56610</v>
          </cell>
          <cell r="D165">
            <v>56610</v>
          </cell>
        </row>
        <row r="166">
          <cell r="A166" t="str">
            <v>Ncell MMS 11 Oct-10 Nov</v>
          </cell>
          <cell r="B166">
            <v>27540</v>
          </cell>
          <cell r="C166">
            <v>608274.52</v>
          </cell>
          <cell r="D166">
            <v>608274.52</v>
          </cell>
        </row>
        <row r="167">
          <cell r="A167" t="str">
            <v>Ncell/nagarik/314/1908/18aug</v>
          </cell>
          <cell r="B167">
            <v>47933</v>
          </cell>
          <cell r="C167">
            <v>13770</v>
          </cell>
          <cell r="D167">
            <v>13770</v>
          </cell>
        </row>
        <row r="168">
          <cell r="A168" t="str">
            <v>Ncell/narayagat Center/9may Pr</v>
          </cell>
          <cell r="B168">
            <v>140721</v>
          </cell>
          <cell r="C168">
            <v>90181.5</v>
          </cell>
          <cell r="D168">
            <v>90181.5</v>
          </cell>
        </row>
        <row r="169">
          <cell r="A169" t="str">
            <v>Ncell/Narayanghat Center/9-15 May 12</v>
          </cell>
          <cell r="B169">
            <v>68386</v>
          </cell>
          <cell r="C169">
            <v>15330</v>
          </cell>
          <cell r="D169">
            <v>15330</v>
          </cell>
        </row>
        <row r="170">
          <cell r="A170" t="str">
            <v>Ncell/ncell Cup/14-28june 2012pr</v>
          </cell>
          <cell r="B170">
            <v>74365</v>
          </cell>
          <cell r="C170">
            <v>509624</v>
          </cell>
          <cell r="D170">
            <v>509624</v>
          </cell>
        </row>
        <row r="171">
          <cell r="A171" t="str">
            <v>Ncell/NepaliTimes/Blackberry/1812/4july</v>
          </cell>
          <cell r="B171">
            <v>60931</v>
          </cell>
          <cell r="C171">
            <v>27000</v>
          </cell>
          <cell r="D171">
            <v>27000</v>
          </cell>
        </row>
        <row r="172">
          <cell r="A172" t="str">
            <v>Ncell/new Year Booth/mall &amp; Dept Store</v>
          </cell>
          <cell r="B172">
            <v>56155</v>
          </cell>
          <cell r="C172">
            <v>478000</v>
          </cell>
          <cell r="D172">
            <v>478000</v>
          </cell>
        </row>
        <row r="173">
          <cell r="A173" t="str">
            <v>Ncell/new Year Campaign/8dec-28feb/fm</v>
          </cell>
          <cell r="B173">
            <v>102313</v>
          </cell>
          <cell r="C173">
            <v>1160986</v>
          </cell>
          <cell r="D173">
            <v>1160986</v>
          </cell>
        </row>
        <row r="174">
          <cell r="A174" t="str">
            <v>Ncell/new Year Campaign/8dec-28feb(Pr)</v>
          </cell>
          <cell r="B174">
            <v>34000</v>
          </cell>
          <cell r="C174">
            <v>5023305.5</v>
          </cell>
          <cell r="D174">
            <v>5023305.5</v>
          </cell>
        </row>
        <row r="175">
          <cell r="A175" t="str">
            <v>Ncell/New Year Campaign/8dec-28feb(Tv)</v>
          </cell>
          <cell r="B175">
            <v>58705</v>
          </cell>
          <cell r="C175">
            <v>1987927</v>
          </cell>
          <cell r="D175">
            <v>1987927</v>
          </cell>
        </row>
        <row r="176">
          <cell r="A176" t="str">
            <v>Ncell/new Year Offer/local Pr &amp; Magazine</v>
          </cell>
          <cell r="B176">
            <v>4800</v>
          </cell>
          <cell r="C176">
            <v>735248</v>
          </cell>
          <cell r="D176">
            <v>730448</v>
          </cell>
        </row>
        <row r="177">
          <cell r="A177" t="str">
            <v>Ncell/Night Tariff/20nov-20dec2011(Pr)</v>
          </cell>
          <cell r="B177">
            <v>95836</v>
          </cell>
          <cell r="C177">
            <v>878111.88</v>
          </cell>
          <cell r="D177">
            <v>878111.88</v>
          </cell>
        </row>
        <row r="178">
          <cell r="A178" t="str">
            <v>Ncell/night Tariff/20nov-20dec/(Fm)</v>
          </cell>
          <cell r="B178">
            <v>77074</v>
          </cell>
          <cell r="C178">
            <v>249255.56</v>
          </cell>
          <cell r="D178">
            <v>249255.56</v>
          </cell>
        </row>
        <row r="179">
          <cell r="A179" t="str">
            <v>Ncell/night Tariff/20nov-20dec/magazine</v>
          </cell>
          <cell r="B179">
            <v>73155</v>
          </cell>
          <cell r="C179">
            <v>66000</v>
          </cell>
          <cell r="D179">
            <v>66000</v>
          </cell>
        </row>
        <row r="180">
          <cell r="A180" t="str">
            <v>Ncell/night Tariff/21-27Nov/local Pr68/69</v>
          </cell>
          <cell r="B180">
            <v>129307</v>
          </cell>
          <cell r="C180">
            <v>145582</v>
          </cell>
          <cell r="D180">
            <v>145582</v>
          </cell>
        </row>
        <row r="181">
          <cell r="A181" t="str">
            <v>Ncell/night Tariff/7-10dec 2011(Reg Pr)</v>
          </cell>
          <cell r="B181">
            <v>40624</v>
          </cell>
          <cell r="C181">
            <v>65347.199999999997</v>
          </cell>
          <cell r="D181">
            <v>65347.199999999997</v>
          </cell>
        </row>
        <row r="182">
          <cell r="A182" t="str">
            <v>Ncell/night Tariff Revised/22-29dec Pr</v>
          </cell>
          <cell r="B182">
            <v>5136</v>
          </cell>
          <cell r="C182">
            <v>227725.2</v>
          </cell>
          <cell r="D182">
            <v>227725.2</v>
          </cell>
        </row>
        <row r="183">
          <cell r="A183" t="str">
            <v>Ncell/NLE/15-18aug 2011 (Na Pr)</v>
          </cell>
          <cell r="B183">
            <v>398885</v>
          </cell>
          <cell r="C183">
            <v>187564</v>
          </cell>
          <cell r="D183">
            <v>187564</v>
          </cell>
        </row>
        <row r="184">
          <cell r="A184" t="str">
            <v>Ncell/nokia Mobile/16nov-11jan/reg Pr</v>
          </cell>
          <cell r="B184">
            <v>267723.26</v>
          </cell>
          <cell r="C184">
            <v>459732</v>
          </cell>
          <cell r="D184">
            <v>459732</v>
          </cell>
        </row>
        <row r="185">
          <cell r="A185" t="str">
            <v>Ncell/nokia Promotion/16nov-16jan 2011(Fm)</v>
          </cell>
          <cell r="B185">
            <v>56610</v>
          </cell>
          <cell r="C185">
            <v>366384</v>
          </cell>
          <cell r="D185">
            <v>366384</v>
          </cell>
        </row>
        <row r="186">
          <cell r="A186" t="str">
            <v>Ncell/nokia Promotion/16nov-16jan/pr</v>
          </cell>
          <cell r="B186">
            <v>609346.64</v>
          </cell>
          <cell r="C186">
            <v>770203.02</v>
          </cell>
          <cell r="D186">
            <v>770203.02</v>
          </cell>
        </row>
        <row r="187">
          <cell r="A187" t="str">
            <v>Ncell/notice Ad/16-18dec/regional Pr</v>
          </cell>
          <cell r="B187">
            <v>19898</v>
          </cell>
          <cell r="C187">
            <v>452420</v>
          </cell>
          <cell r="D187">
            <v>452420</v>
          </cell>
        </row>
        <row r="188">
          <cell r="A188" t="str">
            <v>Ncell/notice Ad/16dec 2011/pr</v>
          </cell>
          <cell r="B188">
            <v>45101</v>
          </cell>
          <cell r="C188">
            <v>416413</v>
          </cell>
          <cell r="D188">
            <v>416413</v>
          </cell>
        </row>
        <row r="189">
          <cell r="A189" t="str">
            <v>Ncell/notice Ad/26feb-3mar/satar Bhadama Pr</v>
          </cell>
          <cell r="B189">
            <v>83359</v>
          </cell>
          <cell r="C189">
            <v>168286.8</v>
          </cell>
          <cell r="D189">
            <v>168286.8</v>
          </cell>
        </row>
        <row r="190">
          <cell r="A190" t="str">
            <v>Ncell/Notice Ad/29-30 Sep</v>
          </cell>
          <cell r="B190">
            <v>12048.63</v>
          </cell>
          <cell r="C190">
            <v>84456</v>
          </cell>
          <cell r="D190">
            <v>84456</v>
          </cell>
        </row>
        <row r="191">
          <cell r="A191" t="str">
            <v>Ncell/notice Ad/satar Bhadama/26feb-3mar Reg Pr</v>
          </cell>
          <cell r="B191">
            <v>227534.88</v>
          </cell>
          <cell r="C191">
            <v>132000</v>
          </cell>
          <cell r="D191">
            <v>132000</v>
          </cell>
        </row>
        <row r="192">
          <cell r="A192" t="str">
            <v>Ncell/notice for Bid/20april 2012</v>
          </cell>
          <cell r="B192">
            <v>1912.5</v>
          </cell>
          <cell r="C192">
            <v>67541.399999999994</v>
          </cell>
          <cell r="D192">
            <v>67541.399999999994</v>
          </cell>
        </row>
        <row r="193">
          <cell r="A193" t="str">
            <v>Ncell/np/1685/1653/2mar</v>
          </cell>
          <cell r="B193">
            <v>6804</v>
          </cell>
          <cell r="C193">
            <v>13813.8</v>
          </cell>
          <cell r="D193">
            <v>13813.8</v>
          </cell>
        </row>
        <row r="194">
          <cell r="A194" t="str">
            <v>Ncell/np/1941/1941/13apr Cong</v>
          </cell>
          <cell r="B194">
            <v>21250</v>
          </cell>
          <cell r="C194">
            <v>28779</v>
          </cell>
          <cell r="D194">
            <v>28779</v>
          </cell>
        </row>
        <row r="195">
          <cell r="A195" t="str">
            <v>Ncell/nsp/0929/1445/1dec(Nsp Annive)</v>
          </cell>
          <cell r="B195">
            <v>160000</v>
          </cell>
          <cell r="C195">
            <v>29260.74</v>
          </cell>
          <cell r="D195">
            <v>29260.74</v>
          </cell>
        </row>
        <row r="196">
          <cell r="A196" t="str">
            <v>Ncell/online Payment/30may 2012 Pr</v>
          </cell>
          <cell r="B196">
            <v>1018497.6</v>
          </cell>
          <cell r="C196">
            <v>84564</v>
          </cell>
          <cell r="D196">
            <v>84564</v>
          </cell>
        </row>
        <row r="197">
          <cell r="A197" t="str">
            <v>Ncell/prbt/1dec-31jan/Reg Pr</v>
          </cell>
          <cell r="B197">
            <v>3447075.88</v>
          </cell>
          <cell r="C197">
            <v>275448</v>
          </cell>
          <cell r="D197">
            <v>275448</v>
          </cell>
        </row>
        <row r="198">
          <cell r="A198" t="str">
            <v>Ncell/prbt/25-31 July 2011</v>
          </cell>
          <cell r="B198">
            <v>1857263</v>
          </cell>
          <cell r="C198">
            <v>228065.28</v>
          </cell>
          <cell r="D198">
            <v>228065.28</v>
          </cell>
        </row>
        <row r="199">
          <cell r="A199" t="str">
            <v>Ncell/prbt Externed/1dec-31jan 2012(Pr)</v>
          </cell>
          <cell r="B199">
            <v>700094</v>
          </cell>
          <cell r="C199">
            <v>536318.19999999995</v>
          </cell>
          <cell r="D199">
            <v>536318.19999999995</v>
          </cell>
        </row>
        <row r="200">
          <cell r="A200" t="str">
            <v>Ncell/prbt/sponsored/22jan-21apr</v>
          </cell>
          <cell r="B200">
            <v>870631.77</v>
          </cell>
          <cell r="C200">
            <v>364000</v>
          </cell>
          <cell r="D200">
            <v>364000</v>
          </cell>
        </row>
        <row r="201">
          <cell r="A201" t="str">
            <v>Ncell/pro/11sept-9nov/2011(Fm)</v>
          </cell>
          <cell r="B201">
            <v>177377.77</v>
          </cell>
          <cell r="C201">
            <v>338660</v>
          </cell>
          <cell r="D201">
            <v>338660</v>
          </cell>
        </row>
        <row r="202">
          <cell r="A202" t="str">
            <v>Ncell/pro/ 11sept-9nov 2011(Pr)</v>
          </cell>
          <cell r="B202">
            <v>47812.5</v>
          </cell>
          <cell r="C202">
            <v>1397239.03</v>
          </cell>
          <cell r="D202">
            <v>1397239.03</v>
          </cell>
        </row>
        <row r="203">
          <cell r="A203" t="str">
            <v>Ncell/pro 2nd Phase/1-31dec 2011</v>
          </cell>
          <cell r="B203">
            <v>102669</v>
          </cell>
          <cell r="C203">
            <v>533995.19999999995</v>
          </cell>
          <cell r="D203">
            <v>533995.19999999995</v>
          </cell>
        </row>
        <row r="204">
          <cell r="A204" t="str">
            <v>Ncell/ PRO Magazine</v>
          </cell>
          <cell r="B204">
            <v>52586</v>
          </cell>
          <cell r="C204">
            <v>94500</v>
          </cell>
          <cell r="D204">
            <v>94500</v>
          </cell>
        </row>
        <row r="205">
          <cell r="A205" t="str">
            <v>Ncell/pro/sept (TV)</v>
          </cell>
          <cell r="B205">
            <v>233463.02</v>
          </cell>
          <cell r="C205">
            <v>2097776.0299999998</v>
          </cell>
          <cell r="D205">
            <v>2097776.0299999998</v>
          </cell>
        </row>
        <row r="206">
          <cell r="A206" t="str">
            <v>Ncell/rajdhani Daily/2157/6109/4june Annv</v>
          </cell>
          <cell r="B206">
            <v>169320.38</v>
          </cell>
          <cell r="C206">
            <v>25500</v>
          </cell>
          <cell r="D206">
            <v>25500</v>
          </cell>
        </row>
        <row r="207">
          <cell r="A207" t="str">
            <v>Ncell Recharge Card 14 Oct-21 Nov</v>
          </cell>
          <cell r="B207">
            <v>319629</v>
          </cell>
          <cell r="C207">
            <v>94911.84</v>
          </cell>
          <cell r="D207">
            <v>94911.84</v>
          </cell>
        </row>
        <row r="208">
          <cell r="A208" t="str">
            <v>Ncell/rep Notice Ad/1dec 2011</v>
          </cell>
          <cell r="B208">
            <v>311877.71000000002</v>
          </cell>
          <cell r="C208">
            <v>18423.8</v>
          </cell>
          <cell r="D208">
            <v>18423.8</v>
          </cell>
        </row>
        <row r="209">
          <cell r="A209" t="str">
            <v>Ncell/samachar Daily/2449/193/7june</v>
          </cell>
          <cell r="B209">
            <v>800339.54</v>
          </cell>
          <cell r="C209">
            <v>24600</v>
          </cell>
          <cell r="D209">
            <v>24600</v>
          </cell>
        </row>
        <row r="210">
          <cell r="A210" t="str">
            <v>Ncell/samsung Galaxy/6june-16july Pr</v>
          </cell>
          <cell r="B210">
            <v>170449</v>
          </cell>
          <cell r="C210">
            <v>806220</v>
          </cell>
          <cell r="D210">
            <v>806220</v>
          </cell>
        </row>
        <row r="211">
          <cell r="A211" t="str">
            <v>Ncell/samsung Galaxy Ext/8-19july Fm</v>
          </cell>
          <cell r="B211">
            <v>142800</v>
          </cell>
          <cell r="C211">
            <v>122540</v>
          </cell>
          <cell r="D211">
            <v>122540</v>
          </cell>
        </row>
        <row r="212">
          <cell r="A212" t="str">
            <v>Ncell/samsung Galaxy Extenered/8-19july Pr</v>
          </cell>
          <cell r="B212">
            <v>396902</v>
          </cell>
          <cell r="C212">
            <v>235681.2</v>
          </cell>
          <cell r="D212">
            <v>235681.2</v>
          </cell>
        </row>
        <row r="213">
          <cell r="A213" t="str">
            <v>Ncell/Samsung Galaxy/KFM HitsFM/8-22 June</v>
          </cell>
          <cell r="B213">
            <v>172843.26</v>
          </cell>
          <cell r="C213">
            <v>217230</v>
          </cell>
          <cell r="D213">
            <v>217230</v>
          </cell>
        </row>
        <row r="214">
          <cell r="A214" t="str">
            <v>Ncell/sapati/18june to 2july 2012 Pr</v>
          </cell>
          <cell r="B214">
            <v>91446.2</v>
          </cell>
          <cell r="C214">
            <v>848215.68</v>
          </cell>
          <cell r="D214">
            <v>848215.68</v>
          </cell>
        </row>
        <row r="215">
          <cell r="A215" t="str">
            <v>Ncell/satar &amp;Godam Bhadama/6may</v>
          </cell>
          <cell r="B215">
            <v>88560</v>
          </cell>
          <cell r="C215">
            <v>180110.4</v>
          </cell>
          <cell r="D215">
            <v>180110.4</v>
          </cell>
        </row>
        <row r="216">
          <cell r="A216" t="str">
            <v>Ncell/short Dailing/27jan-9feb/reg Pr</v>
          </cell>
          <cell r="B216">
            <v>67541</v>
          </cell>
          <cell r="C216">
            <v>164548.79999999999</v>
          </cell>
          <cell r="D216">
            <v>164548.79999999999</v>
          </cell>
        </row>
        <row r="217">
          <cell r="A217" t="str">
            <v>Ncell/shortdailing Format/27jan-10feb</v>
          </cell>
          <cell r="B217">
            <v>11016</v>
          </cell>
          <cell r="C217">
            <v>227745.36</v>
          </cell>
          <cell r="D217">
            <v>227745.36</v>
          </cell>
        </row>
        <row r="218">
          <cell r="A218" t="str">
            <v>Ncell/SimSim Offer/25 Sep-16 Nov(PR)</v>
          </cell>
          <cell r="B218">
            <v>22720.5</v>
          </cell>
          <cell r="C218">
            <v>698915</v>
          </cell>
          <cell r="D218">
            <v>698915</v>
          </cell>
        </row>
        <row r="219">
          <cell r="A219" t="str">
            <v>Ncell Sim Sim Offer 25 Sep-16 Nov (Radio)</v>
          </cell>
          <cell r="B219">
            <v>29261</v>
          </cell>
          <cell r="C219">
            <v>457019.57</v>
          </cell>
          <cell r="D219">
            <v>457019.57</v>
          </cell>
        </row>
        <row r="220">
          <cell r="A220" t="str">
            <v>Ncell/sim Sim Offer/local Pr/25sept-16nov</v>
          </cell>
          <cell r="B220">
            <v>99488.25</v>
          </cell>
          <cell r="C220">
            <v>601368</v>
          </cell>
          <cell r="D220">
            <v>601368</v>
          </cell>
        </row>
        <row r="221">
          <cell r="A221" t="str">
            <v>Ncell/slc Extened/26july-31aug 2011/kfm</v>
          </cell>
          <cell r="B221">
            <v>200896</v>
          </cell>
          <cell r="C221">
            <v>49500</v>
          </cell>
          <cell r="D221">
            <v>49500</v>
          </cell>
        </row>
        <row r="222">
          <cell r="A222" t="str">
            <v>Ncell/slc Extened/26july-31aug/PR</v>
          </cell>
          <cell r="B222">
            <v>236100.4</v>
          </cell>
          <cell r="C222">
            <v>299348.58</v>
          </cell>
          <cell r="D222">
            <v>299348.58</v>
          </cell>
        </row>
        <row r="223">
          <cell r="A223" t="str">
            <v>Ncell/slc Promotion/21june-21july(Local Pr)</v>
          </cell>
          <cell r="B223">
            <v>22200</v>
          </cell>
          <cell r="D223">
            <v>-22200</v>
          </cell>
        </row>
        <row r="224">
          <cell r="A224" t="str">
            <v>Ncell/sms Packs/17-26april Pr</v>
          </cell>
          <cell r="B224">
            <v>293250</v>
          </cell>
          <cell r="C224">
            <v>258699</v>
          </cell>
          <cell r="D224">
            <v>258699</v>
          </cell>
        </row>
        <row r="225">
          <cell r="A225" t="str">
            <v>Ncell/street Festival/19-23apr(Fm)</v>
          </cell>
          <cell r="B225">
            <v>309400</v>
          </cell>
          <cell r="C225">
            <v>78187.5</v>
          </cell>
          <cell r="D225">
            <v>78187.5</v>
          </cell>
        </row>
        <row r="226">
          <cell r="A226" t="str">
            <v>Ncell/street Festival/20-23apr(Pr)</v>
          </cell>
          <cell r="B226">
            <v>1472271.99</v>
          </cell>
          <cell r="C226">
            <v>490956.14</v>
          </cell>
          <cell r="D226">
            <v>490956.14</v>
          </cell>
        </row>
        <row r="227">
          <cell r="A227" t="str">
            <v>Ncell/stripesAd/1may 2012-1may 2013</v>
          </cell>
          <cell r="B227">
            <v>568212.41</v>
          </cell>
          <cell r="C227">
            <v>643000</v>
          </cell>
          <cell r="D227">
            <v>643000</v>
          </cell>
        </row>
        <row r="228">
          <cell r="A228" t="str">
            <v>Ncell/stripes Ad/june Issue 2012</v>
          </cell>
          <cell r="B228">
            <v>74633</v>
          </cell>
          <cell r="C228">
            <v>693500</v>
          </cell>
          <cell r="D228">
            <v>693500</v>
          </cell>
        </row>
        <row r="229">
          <cell r="A229" t="str">
            <v>Ncell/sukarma Yatra/11-24june 2012</v>
          </cell>
          <cell r="B229">
            <v>1927393.77</v>
          </cell>
          <cell r="C229">
            <v>462116</v>
          </cell>
          <cell r="D229">
            <v>462116</v>
          </cell>
        </row>
        <row r="230">
          <cell r="A230" t="str">
            <v>Ncell/sukarma Yatra/11-24june Ujyalo Fm</v>
          </cell>
          <cell r="B230">
            <v>22720.5</v>
          </cell>
          <cell r="C230">
            <v>487350</v>
          </cell>
          <cell r="D230">
            <v>487350</v>
          </cell>
        </row>
        <row r="231">
          <cell r="A231" t="str">
            <v>Ncell/tht/0566/3036/14sept</v>
          </cell>
          <cell r="B231">
            <v>85279.48</v>
          </cell>
          <cell r="C231">
            <v>28354.080000000002</v>
          </cell>
          <cell r="D231">
            <v>28354.080000000002</v>
          </cell>
        </row>
        <row r="232">
          <cell r="A232" t="str">
            <v>Ncell/tht/0681/18125/22june</v>
          </cell>
          <cell r="B232">
            <v>18055</v>
          </cell>
          <cell r="C232">
            <v>49641</v>
          </cell>
          <cell r="D232">
            <v>49641</v>
          </cell>
        </row>
        <row r="233">
          <cell r="A233" t="str">
            <v>Ncell/tht/0682/18598/29june</v>
          </cell>
          <cell r="B233">
            <v>23205</v>
          </cell>
          <cell r="C233">
            <v>29784.6</v>
          </cell>
          <cell r="D233">
            <v>29784.6</v>
          </cell>
        </row>
        <row r="234">
          <cell r="A234" t="str">
            <v>Ncell/tht/0822/5129/vacancy 9 Nov</v>
          </cell>
          <cell r="B234">
            <v>957702.98</v>
          </cell>
          <cell r="C234">
            <v>35815.68</v>
          </cell>
          <cell r="D234">
            <v>35815.68</v>
          </cell>
        </row>
        <row r="235">
          <cell r="A235" t="str">
            <v>Ncell/tht/0926/6537/7dec Vac</v>
          </cell>
          <cell r="B235">
            <v>93128.8</v>
          </cell>
          <cell r="C235">
            <v>43277.279999999999</v>
          </cell>
          <cell r="D235">
            <v>43277.279999999999</v>
          </cell>
        </row>
        <row r="236">
          <cell r="A236" t="str">
            <v>Ncell/tht/0928/6080/cong/24nov</v>
          </cell>
          <cell r="B236">
            <v>28091</v>
          </cell>
          <cell r="C236">
            <v>42282</v>
          </cell>
          <cell r="D236">
            <v>42282</v>
          </cell>
        </row>
        <row r="237">
          <cell r="A237" t="str">
            <v>Ncell/tht/1390/7790/4 Jan (Vacancy)</v>
          </cell>
          <cell r="B237">
            <v>211310.72</v>
          </cell>
          <cell r="C237">
            <v>29846.400000000001</v>
          </cell>
          <cell r="D237">
            <v>29846.400000000001</v>
          </cell>
        </row>
        <row r="238">
          <cell r="A238" t="str">
            <v>Ncell/tht/1390/8268/18jan Vac</v>
          </cell>
          <cell r="B238">
            <v>792032.96</v>
          </cell>
          <cell r="C238">
            <v>44769.599999999999</v>
          </cell>
          <cell r="D238">
            <v>44769.599999999999</v>
          </cell>
        </row>
        <row r="239">
          <cell r="A239" t="str">
            <v>Ncell/tht/1935/10736/28mar Vac</v>
          </cell>
          <cell r="B239">
            <v>180110</v>
          </cell>
          <cell r="C239">
            <v>37308</v>
          </cell>
          <cell r="D239">
            <v>37308</v>
          </cell>
        </row>
        <row r="240">
          <cell r="A240" t="str">
            <v>Ncell/tht/1935/11754/25apr Vac</v>
          </cell>
          <cell r="B240">
            <v>131157</v>
          </cell>
          <cell r="C240">
            <v>37308</v>
          </cell>
          <cell r="D240">
            <v>37308</v>
          </cell>
        </row>
        <row r="241">
          <cell r="A241" t="str">
            <v>Ncell/tht/224/19415/13july(Vac)</v>
          </cell>
          <cell r="B241">
            <v>192359.24</v>
          </cell>
          <cell r="C241">
            <v>26475.200000000001</v>
          </cell>
          <cell r="D241">
            <v>26475.200000000001</v>
          </cell>
        </row>
        <row r="242">
          <cell r="A242" t="str">
            <v>Ncell/tht/979/16910/1june</v>
          </cell>
          <cell r="B242">
            <v>671373.52</v>
          </cell>
          <cell r="C242">
            <v>52950.400000000001</v>
          </cell>
          <cell r="D242">
            <v>52950.400000000001</v>
          </cell>
        </row>
        <row r="243">
          <cell r="A243" t="str">
            <v>Ncell/THT/Strip Ad/4-6July</v>
          </cell>
          <cell r="B243">
            <v>364330.53</v>
          </cell>
          <cell r="C243">
            <v>29846.400000000001</v>
          </cell>
          <cell r="D243">
            <v>29846.400000000001</v>
          </cell>
        </row>
        <row r="244">
          <cell r="A244" t="str">
            <v>Ncell/tht/vacancy/0933/5446/16 Nov</v>
          </cell>
          <cell r="B244">
            <v>442387</v>
          </cell>
          <cell r="C244">
            <v>29846.400000000001</v>
          </cell>
          <cell r="D244">
            <v>29846.400000000001</v>
          </cell>
        </row>
        <row r="245">
          <cell r="A245" t="str">
            <v>Ncell/tkp/1682/40475/28 Mar Advertorial Ad</v>
          </cell>
          <cell r="B245">
            <v>52500.42</v>
          </cell>
          <cell r="C245">
            <v>48516</v>
          </cell>
          <cell r="D245">
            <v>48516</v>
          </cell>
        </row>
        <row r="246">
          <cell r="A246" t="str">
            <v>Ncell/udghosh Daily/vacancy/2158/518/5june</v>
          </cell>
          <cell r="B246">
            <v>280361.83</v>
          </cell>
          <cell r="C246">
            <v>6000</v>
          </cell>
          <cell r="D246">
            <v>6000</v>
          </cell>
        </row>
        <row r="247">
          <cell r="A247" t="str">
            <v>Ncell/vacancy Ad/23 July 2011(Regelion)</v>
          </cell>
          <cell r="B247">
            <v>25540</v>
          </cell>
          <cell r="C247">
            <v>30400</v>
          </cell>
          <cell r="D247">
            <v>30400</v>
          </cell>
        </row>
        <row r="248">
          <cell r="A248" t="str">
            <v>Ncell/v-Day/9feb-5mar/pr</v>
          </cell>
          <cell r="B248">
            <v>172001.1</v>
          </cell>
          <cell r="C248">
            <v>698369</v>
          </cell>
          <cell r="D248">
            <v>698369</v>
          </cell>
        </row>
        <row r="249">
          <cell r="A249" t="str">
            <v>Ncell/v-Day Offer/9feb-5mar/fm</v>
          </cell>
          <cell r="B249">
            <v>49013.55</v>
          </cell>
          <cell r="C249">
            <v>337194</v>
          </cell>
          <cell r="D249">
            <v>337194</v>
          </cell>
        </row>
        <row r="250">
          <cell r="A250" t="str">
            <v>Ncell/v-Day Offer/9feb-5mar/reg Pr</v>
          </cell>
          <cell r="B250">
            <v>253547.78</v>
          </cell>
          <cell r="C250">
            <v>557772</v>
          </cell>
          <cell r="D250">
            <v>557772</v>
          </cell>
        </row>
        <row r="251">
          <cell r="A251" t="str">
            <v>Ncell/web Banner/27sept-26nov/2011</v>
          </cell>
          <cell r="B251">
            <v>415541.25</v>
          </cell>
          <cell r="C251">
            <v>219500</v>
          </cell>
          <cell r="D251">
            <v>219500</v>
          </cell>
        </row>
        <row r="252">
          <cell r="A252" t="str">
            <v>Ncell/Wed Celebration Cleaning/1-5june Pr</v>
          </cell>
          <cell r="B252">
            <v>144149</v>
          </cell>
          <cell r="C252">
            <v>371895.92</v>
          </cell>
          <cell r="D252">
            <v>371895.92</v>
          </cell>
        </row>
        <row r="253">
          <cell r="A253" t="str">
            <v>Ncell/wed Cleaning/1-5june Fm</v>
          </cell>
          <cell r="B253">
            <v>71973.75</v>
          </cell>
          <cell r="C253">
            <v>55700</v>
          </cell>
          <cell r="D253">
            <v>55700</v>
          </cell>
        </row>
        <row r="254">
          <cell r="A254" t="str">
            <v>Ncell/wifi Router/magazine/nov-Dec2011</v>
          </cell>
          <cell r="B254">
            <v>450384.05</v>
          </cell>
          <cell r="C254">
            <v>132000</v>
          </cell>
          <cell r="D254">
            <v>132000</v>
          </cell>
        </row>
        <row r="255">
          <cell r="A255" t="str">
            <v>Ncell/wme/13aug - 6sept 2011(Tv)</v>
          </cell>
          <cell r="B255">
            <v>568424</v>
          </cell>
          <cell r="C255">
            <v>851358.18</v>
          </cell>
          <cell r="D255">
            <v>851358.18</v>
          </cell>
        </row>
        <row r="256">
          <cell r="A256" t="str">
            <v>Ncell/wme/31july-6sept/2011(Fm)</v>
          </cell>
          <cell r="B256">
            <v>647304</v>
          </cell>
          <cell r="C256">
            <v>251275</v>
          </cell>
          <cell r="D256">
            <v>251275</v>
          </cell>
        </row>
        <row r="257">
          <cell r="A257" t="str">
            <v>Ncell/wme/31july-6sept 2011(Np)</v>
          </cell>
          <cell r="B257">
            <v>422887.26</v>
          </cell>
          <cell r="C257">
            <v>1107154.6200000001</v>
          </cell>
          <cell r="D257">
            <v>1107154.6200000001</v>
          </cell>
        </row>
        <row r="258">
          <cell r="A258" t="str">
            <v>Ncell/zte 9 Zonal/18-31dec/fm</v>
          </cell>
          <cell r="B258">
            <v>414247.5</v>
          </cell>
          <cell r="C258">
            <v>126084</v>
          </cell>
          <cell r="D258">
            <v>126084</v>
          </cell>
        </row>
        <row r="259">
          <cell r="A259" t="str">
            <v>Ncell/zte Campaign/18-31dec/pr</v>
          </cell>
          <cell r="B259">
            <v>43891.88</v>
          </cell>
          <cell r="C259">
            <v>602400</v>
          </cell>
          <cell r="D259">
            <v>602400</v>
          </cell>
        </row>
        <row r="260">
          <cell r="A260" t="str">
            <v>Ncell/zte Campaign/2-31dec/fm</v>
          </cell>
          <cell r="B260">
            <v>33357.83</v>
          </cell>
          <cell r="C260">
            <v>252016</v>
          </cell>
          <cell r="D260">
            <v>252016</v>
          </cell>
        </row>
        <row r="261">
          <cell r="A261" t="str">
            <v>Ncell/zte Campaign/2-31dec/pr</v>
          </cell>
          <cell r="B261">
            <v>33357.83</v>
          </cell>
          <cell r="C261">
            <v>343104</v>
          </cell>
          <cell r="D261">
            <v>343104</v>
          </cell>
        </row>
        <row r="262">
          <cell r="A262" t="str">
            <v>Ncell Maxmedia 69-70</v>
          </cell>
          <cell r="B262">
            <v>57059.44</v>
          </cell>
          <cell r="C262">
            <v>351656.56</v>
          </cell>
          <cell r="D262">
            <v>351656.56</v>
          </cell>
        </row>
        <row r="263">
          <cell r="A263" t="str">
            <v>Ncell Maxmedia 69-70</v>
          </cell>
          <cell r="B263">
            <v>34235.660000000003</v>
          </cell>
          <cell r="D263">
            <v>0</v>
          </cell>
        </row>
        <row r="264">
          <cell r="A264" t="str">
            <v>Ncell/football Women/7-29july 2012 Pr</v>
          </cell>
          <cell r="B264">
            <v>42136.2</v>
          </cell>
          <cell r="C264">
            <v>351656.56</v>
          </cell>
          <cell r="D264">
            <v>351656.56</v>
          </cell>
        </row>
        <row r="265">
          <cell r="A265" t="str">
            <v>The British College</v>
          </cell>
          <cell r="B265">
            <v>49312</v>
          </cell>
          <cell r="C265">
            <v>346410</v>
          </cell>
          <cell r="D265">
            <v>297098</v>
          </cell>
        </row>
        <row r="266">
          <cell r="A266" t="str">
            <v>The British College</v>
          </cell>
          <cell r="B266">
            <v>49744.13</v>
          </cell>
          <cell r="D266">
            <v>0</v>
          </cell>
        </row>
        <row r="267">
          <cell r="A267" t="str">
            <v>British Col/stall Production</v>
          </cell>
          <cell r="B267">
            <v>49312</v>
          </cell>
          <cell r="C267">
            <v>346410</v>
          </cell>
          <cell r="D267">
            <v>297098</v>
          </cell>
        </row>
        <row r="268">
          <cell r="A268" t="str">
            <v>Unicef Long Term Agreement</v>
          </cell>
          <cell r="B268">
            <v>112635.28</v>
          </cell>
          <cell r="C268">
            <v>9905683.9000000004</v>
          </cell>
          <cell r="D268">
            <v>9793048.620000001</v>
          </cell>
        </row>
        <row r="269">
          <cell r="A269" t="str">
            <v>Unicef Long Term Agreement</v>
          </cell>
          <cell r="B269">
            <v>43891.88</v>
          </cell>
          <cell r="D269">
            <v>0</v>
          </cell>
        </row>
        <row r="270">
          <cell r="A270" t="str">
            <v>Maxpro/Unicef Handwashing 11-15 Oct</v>
          </cell>
          <cell r="B270">
            <v>43891.88</v>
          </cell>
          <cell r="C270">
            <v>2806822</v>
          </cell>
          <cell r="D270">
            <v>2806822</v>
          </cell>
        </row>
        <row r="271">
          <cell r="A271" t="str">
            <v>Unicef/AP/0031/0447/25 July</v>
          </cell>
          <cell r="B271">
            <v>30431.7</v>
          </cell>
          <cell r="C271">
            <v>14094</v>
          </cell>
          <cell r="D271">
            <v>14094</v>
          </cell>
        </row>
        <row r="272">
          <cell r="A272" t="str">
            <v>Unicef/Avainflue/various Tv &amp; Fm-Birdflue</v>
          </cell>
          <cell r="B272">
            <v>17291.2</v>
          </cell>
          <cell r="C272">
            <v>864560</v>
          </cell>
          <cell r="D272">
            <v>847268.8</v>
          </cell>
        </row>
        <row r="273">
          <cell r="A273" t="str">
            <v>Unicef/baalvita/sept -Nov 2011/fm</v>
          </cell>
          <cell r="B273">
            <v>1854</v>
          </cell>
          <cell r="C273">
            <v>92700</v>
          </cell>
          <cell r="D273">
            <v>90846</v>
          </cell>
        </row>
        <row r="274">
          <cell r="A274" t="str">
            <v>Unicef/breastfeeding/139/1st-7thaug</v>
          </cell>
          <cell r="B274">
            <v>4891.6000000000004</v>
          </cell>
          <cell r="C274">
            <v>244580</v>
          </cell>
          <cell r="D274">
            <v>239688.4</v>
          </cell>
        </row>
        <row r="275">
          <cell r="A275" t="str">
            <v>Unicef/condolance/nationalnewspaper/28sep</v>
          </cell>
          <cell r="B275">
            <v>29922</v>
          </cell>
          <cell r="C275">
            <v>317800</v>
          </cell>
          <cell r="D275">
            <v>317800</v>
          </cell>
        </row>
        <row r="276">
          <cell r="A276" t="str">
            <v>Unicef/DV Copying</v>
          </cell>
          <cell r="B276">
            <v>47436</v>
          </cell>
          <cell r="C276">
            <v>8855</v>
          </cell>
          <cell r="D276">
            <v>8855</v>
          </cell>
        </row>
        <row r="277">
          <cell r="A277" t="str">
            <v>Unicef/earthquake(Protection)4-13oct</v>
          </cell>
          <cell r="B277">
            <v>3252</v>
          </cell>
          <cell r="C277">
            <v>162600</v>
          </cell>
          <cell r="D277">
            <v>159348</v>
          </cell>
        </row>
        <row r="278">
          <cell r="A278" t="str">
            <v>Unicef/KPR/0027/1023/24 July</v>
          </cell>
          <cell r="B278">
            <v>3812</v>
          </cell>
          <cell r="C278">
            <v>30348</v>
          </cell>
          <cell r="D278">
            <v>30348</v>
          </cell>
        </row>
        <row r="279">
          <cell r="A279" t="str">
            <v>Unicef/KPR/0032/1201/25 July</v>
          </cell>
          <cell r="B279">
            <v>19854</v>
          </cell>
          <cell r="C279">
            <v>67440</v>
          </cell>
          <cell r="D279">
            <v>67440</v>
          </cell>
        </row>
        <row r="280">
          <cell r="A280" t="str">
            <v>Unicef/kpr/0049/1819/28july</v>
          </cell>
          <cell r="B280">
            <v>615000.76</v>
          </cell>
          <cell r="C280">
            <v>47208</v>
          </cell>
          <cell r="D280">
            <v>47208</v>
          </cell>
        </row>
        <row r="281">
          <cell r="A281" t="str">
            <v>Unicef/kpr/0071/3143/6 Aug</v>
          </cell>
          <cell r="B281">
            <v>271187.40000000002</v>
          </cell>
          <cell r="C281">
            <v>78680</v>
          </cell>
          <cell r="D281">
            <v>78680</v>
          </cell>
        </row>
        <row r="282">
          <cell r="A282" t="str">
            <v>Unicef/kpr/0897/22504/10dec</v>
          </cell>
          <cell r="B282">
            <v>362490</v>
          </cell>
          <cell r="C282">
            <v>44960</v>
          </cell>
          <cell r="D282">
            <v>44960</v>
          </cell>
        </row>
        <row r="283">
          <cell r="A283" t="str">
            <v>Unicef/kpr/1022/27266/07 Jan</v>
          </cell>
          <cell r="B283">
            <v>170850</v>
          </cell>
          <cell r="C283">
            <v>60696</v>
          </cell>
          <cell r="D283">
            <v>60696</v>
          </cell>
        </row>
        <row r="284">
          <cell r="A284" t="str">
            <v>Unicef/kpr/1828/46413/26apr</v>
          </cell>
          <cell r="B284">
            <v>371592.05</v>
          </cell>
          <cell r="C284">
            <v>28662</v>
          </cell>
          <cell r="D284">
            <v>28662</v>
          </cell>
        </row>
        <row r="285">
          <cell r="A285" t="str">
            <v>Unicef/kpr/227/6880/27aug(Vac</v>
          </cell>
          <cell r="B285">
            <v>57311.25</v>
          </cell>
          <cell r="C285">
            <v>47208</v>
          </cell>
          <cell r="D285">
            <v>47208</v>
          </cell>
        </row>
        <row r="286">
          <cell r="A286" t="str">
            <v>Unicef/kpr/623/14786/22&amp;23oct</v>
          </cell>
          <cell r="B286">
            <v>95625</v>
          </cell>
          <cell r="C286">
            <v>94416</v>
          </cell>
          <cell r="D286">
            <v>94416</v>
          </cell>
        </row>
        <row r="287">
          <cell r="A287" t="str">
            <v>Unicef/kpr/726/17652/12nov</v>
          </cell>
          <cell r="B287">
            <v>805776.35</v>
          </cell>
          <cell r="C287">
            <v>140500</v>
          </cell>
          <cell r="D287">
            <v>140500</v>
          </cell>
        </row>
        <row r="288">
          <cell r="A288" t="str">
            <v>Unicef/measles Rubela/paper&amp;Fm/21feb-21mar</v>
          </cell>
          <cell r="B288">
            <v>41902.720000000001</v>
          </cell>
          <cell r="C288">
            <v>2095136</v>
          </cell>
          <cell r="D288">
            <v>2053233.28</v>
          </cell>
        </row>
        <row r="289">
          <cell r="A289" t="str">
            <v>Unicef/nid(Polio)/20-29april 2012</v>
          </cell>
          <cell r="B289">
            <v>30964.560000000001</v>
          </cell>
          <cell r="C289">
            <v>1548227.9</v>
          </cell>
          <cell r="D289">
            <v>1517263.3399999999</v>
          </cell>
        </row>
        <row r="290">
          <cell r="A290" t="str">
            <v>Unicef/snid/various Radio/8-12 Nov</v>
          </cell>
          <cell r="B290">
            <v>3373.2</v>
          </cell>
          <cell r="C290">
            <v>168660</v>
          </cell>
          <cell r="D290">
            <v>165286.79999999999</v>
          </cell>
        </row>
        <row r="291">
          <cell r="A291" t="str">
            <v>Unicef/THT/0028/0376/24 July</v>
          </cell>
          <cell r="B291">
            <v>116550</v>
          </cell>
          <cell r="C291">
            <v>31320</v>
          </cell>
          <cell r="D291">
            <v>31320</v>
          </cell>
        </row>
        <row r="292">
          <cell r="A292" t="str">
            <v>Unicef/tht/0050/0580/28july</v>
          </cell>
          <cell r="B292">
            <v>85202.3</v>
          </cell>
          <cell r="C292">
            <v>21924</v>
          </cell>
          <cell r="D292">
            <v>21924</v>
          </cell>
        </row>
        <row r="293">
          <cell r="A293" t="str">
            <v>Unicef/tht/0071/0980/6 Aug</v>
          </cell>
          <cell r="B293">
            <v>622107.44999999995</v>
          </cell>
          <cell r="C293">
            <v>36540</v>
          </cell>
          <cell r="D293">
            <v>36540</v>
          </cell>
        </row>
        <row r="294">
          <cell r="A294" t="str">
            <v>Unicef/tht/0871/5443/16 Nov</v>
          </cell>
          <cell r="B294">
            <v>784900.18</v>
          </cell>
          <cell r="C294">
            <v>103275</v>
          </cell>
          <cell r="D294">
            <v>103275</v>
          </cell>
        </row>
        <row r="295">
          <cell r="A295" t="str">
            <v>Unicef/THT/228/2099/27 Aug</v>
          </cell>
          <cell r="C295">
            <v>21924</v>
          </cell>
          <cell r="D295">
            <v>21924</v>
          </cell>
        </row>
        <row r="296">
          <cell r="A296" t="str">
            <v>UNICEF/tht/622/4517-47/22&amp;23 Oct</v>
          </cell>
          <cell r="B296">
            <v>219567.5</v>
          </cell>
          <cell r="C296">
            <v>43848</v>
          </cell>
          <cell r="D296">
            <v>43848</v>
          </cell>
        </row>
        <row r="297">
          <cell r="A297" t="str">
            <v>Unicef/unhabitat/co-Nst-2011/034</v>
          </cell>
          <cell r="B297">
            <v>47063</v>
          </cell>
          <cell r="C297">
            <v>227400</v>
          </cell>
          <cell r="D297">
            <v>227400</v>
          </cell>
        </row>
        <row r="298">
          <cell r="A298" t="str">
            <v>Unicef/vitamin A/14-18april 2012</v>
          </cell>
          <cell r="B298">
            <v>5346</v>
          </cell>
          <cell r="C298">
            <v>267300</v>
          </cell>
          <cell r="D298">
            <v>261954</v>
          </cell>
        </row>
        <row r="299">
          <cell r="A299" t="str">
            <v>Unicef/vitamin A &amp; De Worming/13-19oct2011</v>
          </cell>
          <cell r="B299">
            <v>3760</v>
          </cell>
          <cell r="C299">
            <v>188000</v>
          </cell>
          <cell r="D299">
            <v>184240</v>
          </cell>
        </row>
        <row r="300">
          <cell r="A300" t="str">
            <v>Acme College/ Disign Creative</v>
          </cell>
          <cell r="B300">
            <v>151194.68</v>
          </cell>
          <cell r="C300">
            <v>30000</v>
          </cell>
          <cell r="D300">
            <v>30000</v>
          </cell>
        </row>
        <row r="301">
          <cell r="A301" t="str">
            <v>Acme Eng/kpr/2181/55739/22june</v>
          </cell>
          <cell r="B301">
            <v>22880</v>
          </cell>
          <cell r="C301">
            <v>110000</v>
          </cell>
          <cell r="D301">
            <v>87120</v>
          </cell>
        </row>
        <row r="302">
          <cell r="A302" t="str">
            <v>Acme Eng/kpr/2183/56222/25june</v>
          </cell>
          <cell r="B302">
            <v>13728</v>
          </cell>
          <cell r="C302">
            <v>66000</v>
          </cell>
          <cell r="D302">
            <v>52272</v>
          </cell>
        </row>
        <row r="303">
          <cell r="A303" t="str">
            <v>Acme Eng/tht/2182/13857/24june</v>
          </cell>
          <cell r="B303">
            <v>10608</v>
          </cell>
          <cell r="C303">
            <v>51000</v>
          </cell>
          <cell r="D303">
            <v>40392</v>
          </cell>
        </row>
        <row r="304">
          <cell r="A304" t="str">
            <v>Acme/HITA/2186/#####/28 June</v>
          </cell>
          <cell r="B304">
            <v>1200</v>
          </cell>
          <cell r="C304">
            <v>10000</v>
          </cell>
          <cell r="D304">
            <v>8800</v>
          </cell>
        </row>
        <row r="305">
          <cell r="A305" t="str">
            <v>Acme/kpr/2385/59119/12 JULY</v>
          </cell>
          <cell r="B305">
            <v>6240</v>
          </cell>
          <cell r="C305">
            <v>30000</v>
          </cell>
          <cell r="D305">
            <v>23760</v>
          </cell>
        </row>
        <row r="306">
          <cell r="A306" t="str">
            <v>Acme/nagarik/2184/18246/26 June</v>
          </cell>
          <cell r="B306">
            <v>16666.8</v>
          </cell>
          <cell r="C306">
            <v>51000</v>
          </cell>
          <cell r="D306">
            <v>34333.199999999997</v>
          </cell>
        </row>
        <row r="307">
          <cell r="A307" t="str">
            <v>Acme/nagarik/2387/19044/12 July</v>
          </cell>
          <cell r="B307">
            <v>11764.8</v>
          </cell>
          <cell r="C307">
            <v>36000</v>
          </cell>
          <cell r="D307">
            <v>24235.200000000001</v>
          </cell>
        </row>
        <row r="308">
          <cell r="A308" t="str">
            <v>Acme/sukrabar/2185/18451/28 June</v>
          </cell>
          <cell r="B308">
            <v>6684</v>
          </cell>
          <cell r="C308">
            <v>15000</v>
          </cell>
          <cell r="D308">
            <v>8316</v>
          </cell>
        </row>
        <row r="309">
          <cell r="A309" t="str">
            <v>Acme/tkp/2386/59538/10july</v>
          </cell>
          <cell r="B309">
            <v>1961.28</v>
          </cell>
          <cell r="C309">
            <v>10800</v>
          </cell>
          <cell r="D309">
            <v>8838.7199999999993</v>
          </cell>
        </row>
        <row r="310">
          <cell r="A310" t="str">
            <v>Acme/Various TV/25-29 June 12</v>
          </cell>
          <cell r="B310">
            <v>1439720.2</v>
          </cell>
          <cell r="C310">
            <v>65800</v>
          </cell>
          <cell r="D310">
            <v>65800</v>
          </cell>
        </row>
        <row r="311">
          <cell r="A311" t="str">
            <v>Ad Event/FM Stations/6-11 May 12</v>
          </cell>
          <cell r="B311">
            <v>1237.5</v>
          </cell>
          <cell r="C311">
            <v>8250</v>
          </cell>
          <cell r="D311">
            <v>7012.5</v>
          </cell>
        </row>
        <row r="312">
          <cell r="A312" t="str">
            <v>Adevent/kpr/1673/42704/5 Apr</v>
          </cell>
          <cell r="B312">
            <v>3516</v>
          </cell>
          <cell r="C312">
            <v>15000</v>
          </cell>
          <cell r="D312">
            <v>11484</v>
          </cell>
        </row>
        <row r="313">
          <cell r="A313" t="str">
            <v>Ad Event/kpr/2130/55467/21&amp;22 Jun</v>
          </cell>
          <cell r="B313">
            <v>9376</v>
          </cell>
          <cell r="C313">
            <v>40000</v>
          </cell>
          <cell r="D313">
            <v>30624</v>
          </cell>
        </row>
        <row r="314">
          <cell r="A314" t="str">
            <v>Adevent/nari/1676/48821/baisakh069</v>
          </cell>
          <cell r="B314">
            <v>7806.63</v>
          </cell>
          <cell r="C314">
            <v>25000</v>
          </cell>
          <cell r="D314">
            <v>17193.37</v>
          </cell>
        </row>
        <row r="315">
          <cell r="A315" t="str">
            <v>Adivasi/saptahik/1544/37862/16mar</v>
          </cell>
          <cell r="B315">
            <v>1968</v>
          </cell>
          <cell r="C315">
            <v>12000</v>
          </cell>
          <cell r="D315">
            <v>10032</v>
          </cell>
        </row>
        <row r="316">
          <cell r="A316" t="str">
            <v>Adlink/acer Col/kpr/2119/54903/19jun</v>
          </cell>
          <cell r="B316">
            <v>6768</v>
          </cell>
          <cell r="C316">
            <v>30000</v>
          </cell>
          <cell r="D316">
            <v>23232</v>
          </cell>
        </row>
        <row r="317">
          <cell r="A317" t="str">
            <v>Adlink/ap/2223/14235/03 July</v>
          </cell>
          <cell r="B317">
            <v>3168.75</v>
          </cell>
          <cell r="C317">
            <v>9750</v>
          </cell>
          <cell r="D317">
            <v>6581.25</v>
          </cell>
        </row>
        <row r="318">
          <cell r="A318" t="str">
            <v>Ad Link/kpr/1706/42916/08 Apr</v>
          </cell>
          <cell r="B318">
            <v>26974.6</v>
          </cell>
          <cell r="C318">
            <v>66000</v>
          </cell>
          <cell r="D318">
            <v>39025.4</v>
          </cell>
        </row>
        <row r="319">
          <cell r="A319" t="str">
            <v>Ad Link/nagarik/1707/14786/11 Apr</v>
          </cell>
          <cell r="B319">
            <v>1872</v>
          </cell>
          <cell r="C319">
            <v>9000</v>
          </cell>
          <cell r="D319">
            <v>7128</v>
          </cell>
        </row>
        <row r="320">
          <cell r="A320" t="str">
            <v>Ad Link/nagarik/2065/17634/14 June</v>
          </cell>
          <cell r="B320">
            <v>9458.8799999999992</v>
          </cell>
          <cell r="C320">
            <v>24000</v>
          </cell>
          <cell r="D320">
            <v>14541.12</v>
          </cell>
        </row>
        <row r="321">
          <cell r="A321" t="str">
            <v>Adlink/saptahik/1986/52851/1 June</v>
          </cell>
          <cell r="B321">
            <v>5076</v>
          </cell>
          <cell r="C321">
            <v>22500</v>
          </cell>
          <cell r="D321">
            <v>17424</v>
          </cell>
        </row>
        <row r="322">
          <cell r="A322" t="str">
            <v>Advert/nagarik/1786/15221/20apr</v>
          </cell>
          <cell r="B322">
            <v>2757.12</v>
          </cell>
          <cell r="C322">
            <v>9600</v>
          </cell>
          <cell r="D322">
            <v>6842.88</v>
          </cell>
        </row>
        <row r="323">
          <cell r="A323" t="str">
            <v>Advert/nagarik/288/2846/3 Sep</v>
          </cell>
          <cell r="B323">
            <v>7429.5</v>
          </cell>
          <cell r="C323">
            <v>18000</v>
          </cell>
          <cell r="D323">
            <v>10570.5</v>
          </cell>
        </row>
        <row r="324">
          <cell r="A324" t="str">
            <v>Advert/tht/0064/0784/2 Aug</v>
          </cell>
          <cell r="B324">
            <v>1605.36</v>
          </cell>
          <cell r="C324">
            <v>4800</v>
          </cell>
          <cell r="D324">
            <v>3194.6400000000003</v>
          </cell>
        </row>
        <row r="325">
          <cell r="A325" t="str">
            <v>Aecc/kpr/1267/31535/4 Feb</v>
          </cell>
          <cell r="B325">
            <v>23922</v>
          </cell>
          <cell r="C325">
            <v>108000</v>
          </cell>
          <cell r="D325">
            <v>84078</v>
          </cell>
        </row>
        <row r="326">
          <cell r="A326" t="str">
            <v>Aecc/kpr/1270/31793/6 Feb</v>
          </cell>
          <cell r="B326">
            <v>13954.5</v>
          </cell>
          <cell r="C326">
            <v>63000</v>
          </cell>
          <cell r="D326">
            <v>49045.5</v>
          </cell>
        </row>
        <row r="327">
          <cell r="A327" t="str">
            <v>Aecc/kpr/1459/35941/29 Feb</v>
          </cell>
          <cell r="B327">
            <v>3101</v>
          </cell>
          <cell r="C327">
            <v>14000</v>
          </cell>
          <cell r="D327">
            <v>10899</v>
          </cell>
        </row>
        <row r="328">
          <cell r="A328" t="str">
            <v>Aecc/kpr/1461/35936/01 Mar</v>
          </cell>
          <cell r="B328">
            <v>22455.72</v>
          </cell>
          <cell r="C328">
            <v>63000</v>
          </cell>
          <cell r="D328">
            <v>40544.28</v>
          </cell>
        </row>
        <row r="329">
          <cell r="A329" t="str">
            <v>Aecc/kpr/1462/36056/02 Mar</v>
          </cell>
          <cell r="B329">
            <v>38495.519999999997</v>
          </cell>
          <cell r="C329">
            <v>108000</v>
          </cell>
          <cell r="D329">
            <v>69504.48000000001</v>
          </cell>
        </row>
        <row r="330">
          <cell r="A330" t="str">
            <v>Aecc/nagarik/1268/11638/4Feb</v>
          </cell>
          <cell r="B330">
            <v>7349.37</v>
          </cell>
          <cell r="C330">
            <v>33180</v>
          </cell>
          <cell r="D330">
            <v>25830.63</v>
          </cell>
        </row>
        <row r="331">
          <cell r="A331" t="str">
            <v>Aecc/nagarik/1269/11638/5feb</v>
          </cell>
          <cell r="B331">
            <v>7349.37</v>
          </cell>
          <cell r="C331">
            <v>33180</v>
          </cell>
          <cell r="D331">
            <v>25830.63</v>
          </cell>
        </row>
        <row r="332">
          <cell r="A332" t="str">
            <v>Aecc/nagarik/1271/11779/6feb</v>
          </cell>
          <cell r="B332">
            <v>7349.37</v>
          </cell>
          <cell r="C332">
            <v>33180</v>
          </cell>
          <cell r="D332">
            <v>25830.63</v>
          </cell>
        </row>
        <row r="333">
          <cell r="A333" t="str">
            <v>Agni/abhiyan/1571/2557/16 Mar</v>
          </cell>
          <cell r="B333">
            <v>11362.5</v>
          </cell>
          <cell r="C333">
            <v>22500</v>
          </cell>
          <cell r="D333">
            <v>11137.5</v>
          </cell>
        </row>
        <row r="334">
          <cell r="A334" t="str">
            <v>Agni/abhiyan/5100/725/28 Sep</v>
          </cell>
          <cell r="B334">
            <v>21300</v>
          </cell>
          <cell r="C334">
            <v>40000</v>
          </cell>
          <cell r="D334">
            <v>18700</v>
          </cell>
        </row>
        <row r="335">
          <cell r="A335" t="str">
            <v>Agni Air/subisu/ Scrolling Aug-Sept</v>
          </cell>
          <cell r="B335">
            <v>3500</v>
          </cell>
          <cell r="C335">
            <v>35000</v>
          </cell>
          <cell r="D335">
            <v>31500</v>
          </cell>
        </row>
        <row r="336">
          <cell r="A336" t="str">
            <v>Agni/anniversary Wishper/national Tv/16 Mar</v>
          </cell>
          <cell r="B336">
            <v>21848.400000000001</v>
          </cell>
          <cell r="C336">
            <v>100530.95</v>
          </cell>
          <cell r="D336">
            <v>100530.95</v>
          </cell>
        </row>
        <row r="337">
          <cell r="A337" t="str">
            <v>Agni/arthik/1575/1560/18 Mar</v>
          </cell>
          <cell r="B337">
            <v>10350</v>
          </cell>
          <cell r="C337">
            <v>22500</v>
          </cell>
          <cell r="D337">
            <v>12150</v>
          </cell>
        </row>
        <row r="338">
          <cell r="A338" t="str">
            <v>Agni/dinikpatra/1576/XXXX/18 Mar</v>
          </cell>
          <cell r="B338">
            <v>10350</v>
          </cell>
          <cell r="C338">
            <v>22500</v>
          </cell>
          <cell r="D338">
            <v>12150</v>
          </cell>
        </row>
        <row r="339">
          <cell r="A339" t="str">
            <v>Agni/hita/1574/1882/16mar</v>
          </cell>
          <cell r="B339">
            <v>14726.25</v>
          </cell>
          <cell r="C339">
            <v>24750</v>
          </cell>
          <cell r="D339">
            <v>10023.75</v>
          </cell>
        </row>
        <row r="340">
          <cell r="A340" t="str">
            <v>Agni/karobar/1570/2034/16 Mar</v>
          </cell>
          <cell r="B340">
            <v>10597.5</v>
          </cell>
          <cell r="C340">
            <v>27000</v>
          </cell>
          <cell r="D340">
            <v>16402.5</v>
          </cell>
        </row>
        <row r="341">
          <cell r="A341" t="str">
            <v>Agni/karobar/311/0402/7 Sep</v>
          </cell>
          <cell r="B341">
            <v>23520</v>
          </cell>
          <cell r="C341">
            <v>48000</v>
          </cell>
          <cell r="D341">
            <v>24480</v>
          </cell>
        </row>
        <row r="342">
          <cell r="A342" t="str">
            <v>Agni/kpr/155/5858/22 Aug</v>
          </cell>
          <cell r="B342">
            <v>28855</v>
          </cell>
          <cell r="C342">
            <v>100000</v>
          </cell>
          <cell r="D342">
            <v>71145</v>
          </cell>
        </row>
        <row r="343">
          <cell r="A343" t="str">
            <v>Agni/kpr/1566/37711/16 Mar</v>
          </cell>
          <cell r="B343">
            <v>6000</v>
          </cell>
          <cell r="C343">
            <v>60000</v>
          </cell>
          <cell r="D343">
            <v>54000</v>
          </cell>
        </row>
        <row r="344">
          <cell r="A344" t="str">
            <v>Agni/kpr/511/12718/28 Sep</v>
          </cell>
          <cell r="B344">
            <v>17313</v>
          </cell>
          <cell r="C344">
            <v>60000</v>
          </cell>
          <cell r="D344">
            <v>42687</v>
          </cell>
        </row>
        <row r="345">
          <cell r="A345" t="str">
            <v>Agni/kpr/514/12798/29sep</v>
          </cell>
          <cell r="B345">
            <v>22506.9</v>
          </cell>
          <cell r="C345">
            <v>78000</v>
          </cell>
          <cell r="D345">
            <v>55493.1</v>
          </cell>
        </row>
        <row r="346">
          <cell r="A346" t="str">
            <v>Agni/kpr/543/13324/09 Oct</v>
          </cell>
          <cell r="B346">
            <v>28855</v>
          </cell>
          <cell r="C346">
            <v>100000</v>
          </cell>
          <cell r="D346">
            <v>71145</v>
          </cell>
        </row>
        <row r="347">
          <cell r="A347" t="str">
            <v>Agni/kpr/596/14578/20 Oct</v>
          </cell>
          <cell r="B347">
            <v>29432.1</v>
          </cell>
          <cell r="C347">
            <v>102000</v>
          </cell>
          <cell r="D347">
            <v>72567.899999999994</v>
          </cell>
        </row>
        <row r="348">
          <cell r="A348" t="str">
            <v>Agni/kpr/798/17362/11 Nov</v>
          </cell>
          <cell r="B348">
            <v>4921.13</v>
          </cell>
          <cell r="C348">
            <v>15000</v>
          </cell>
          <cell r="D348">
            <v>10078.869999999999</v>
          </cell>
        </row>
        <row r="349">
          <cell r="A349" t="str">
            <v>Agni/kpr&amp;Tkp/319/8824,8896/7sept</v>
          </cell>
          <cell r="B349">
            <v>55401.599999999999</v>
          </cell>
          <cell r="C349">
            <v>192000</v>
          </cell>
          <cell r="D349">
            <v>136598.39999999999</v>
          </cell>
        </row>
        <row r="350">
          <cell r="A350" t="str">
            <v>Agni/nagarik/326/3302/9 Sep</v>
          </cell>
          <cell r="B350">
            <v>42939.6</v>
          </cell>
          <cell r="C350">
            <v>96000</v>
          </cell>
          <cell r="D350">
            <v>53060.4</v>
          </cell>
        </row>
        <row r="351">
          <cell r="A351" t="str">
            <v>Agni/nsp/1568/2648/16 Mar</v>
          </cell>
          <cell r="B351">
            <v>19176.75</v>
          </cell>
          <cell r="C351">
            <v>40500</v>
          </cell>
          <cell r="D351">
            <v>21323.25</v>
          </cell>
        </row>
        <row r="352">
          <cell r="A352" t="str">
            <v>Agni/nsp/456/726/23 Sep</v>
          </cell>
          <cell r="B352">
            <v>27148.5</v>
          </cell>
          <cell r="C352">
            <v>54000</v>
          </cell>
          <cell r="D352">
            <v>26851.5</v>
          </cell>
        </row>
        <row r="353">
          <cell r="A353" t="str">
            <v>Agni/rajdhani/1572/4393/16 Mar</v>
          </cell>
          <cell r="B353">
            <v>18504</v>
          </cell>
          <cell r="C353">
            <v>36000</v>
          </cell>
          <cell r="D353">
            <v>17496</v>
          </cell>
        </row>
        <row r="354">
          <cell r="A354" t="str">
            <v>Agni/rajdhani/535/1348/30 Sep</v>
          </cell>
          <cell r="B354">
            <v>2250</v>
          </cell>
          <cell r="C354">
            <v>15000</v>
          </cell>
          <cell r="D354">
            <v>12750</v>
          </cell>
        </row>
        <row r="355">
          <cell r="A355" t="str">
            <v>Agni/saurya/1573/086/16 Mar</v>
          </cell>
          <cell r="B355">
            <v>14490</v>
          </cell>
          <cell r="C355">
            <v>31500</v>
          </cell>
          <cell r="D355">
            <v>17010</v>
          </cell>
        </row>
        <row r="356">
          <cell r="A356" t="str">
            <v>Agni/tht&amp;Ap/1567/10344/16 Mar</v>
          </cell>
          <cell r="B356">
            <v>16920</v>
          </cell>
          <cell r="C356">
            <v>72000</v>
          </cell>
          <cell r="D356">
            <v>55080</v>
          </cell>
        </row>
        <row r="357">
          <cell r="A357" t="str">
            <v>Agni/tkp/1569/37884/16 Mar</v>
          </cell>
          <cell r="B357">
            <v>19800</v>
          </cell>
          <cell r="C357">
            <v>36000</v>
          </cell>
          <cell r="D357">
            <v>16200</v>
          </cell>
        </row>
        <row r="358">
          <cell r="A358" t="str">
            <v>Alnaseer/kpr/1746/43954/12apr</v>
          </cell>
          <cell r="B358">
            <v>6237</v>
          </cell>
          <cell r="C358">
            <v>24750</v>
          </cell>
          <cell r="D358">
            <v>18513</v>
          </cell>
        </row>
        <row r="359">
          <cell r="A359" t="str">
            <v>Ansan/nsp/1974/3319/20may</v>
          </cell>
          <cell r="B359">
            <v>5772.8</v>
          </cell>
          <cell r="C359">
            <v>11000</v>
          </cell>
          <cell r="D359">
            <v>5227.2</v>
          </cell>
        </row>
        <row r="360">
          <cell r="A360" t="str">
            <v>Ans/radio Nepal/usaid/5-9asar 069</v>
          </cell>
          <cell r="B360">
            <v>3421</v>
          </cell>
          <cell r="C360">
            <v>10000</v>
          </cell>
          <cell r="D360">
            <v>6579</v>
          </cell>
        </row>
        <row r="361">
          <cell r="A361" t="str">
            <v>Antim/nagarik/2106/17782/17june</v>
          </cell>
          <cell r="B361">
            <v>7605</v>
          </cell>
          <cell r="C361">
            <v>23400</v>
          </cell>
          <cell r="D361">
            <v>15795</v>
          </cell>
        </row>
        <row r="362">
          <cell r="A362" t="str">
            <v>Applied/advik/kpr/2189/56929/28 June</v>
          </cell>
          <cell r="B362">
            <v>6809.6</v>
          </cell>
          <cell r="C362">
            <v>28000</v>
          </cell>
          <cell r="D362">
            <v>21190.400000000001</v>
          </cell>
        </row>
        <row r="363">
          <cell r="A363" t="str">
            <v>Applied/advik/kpr/2189/57013/29june</v>
          </cell>
          <cell r="B363">
            <v>6809.6</v>
          </cell>
          <cell r="C363">
            <v>28000</v>
          </cell>
          <cell r="D363">
            <v>21190.400000000001</v>
          </cell>
        </row>
        <row r="364">
          <cell r="A364" t="str">
            <v>Applied/advik/kpr/2224/57688/2 July</v>
          </cell>
          <cell r="B364">
            <v>6809.6</v>
          </cell>
          <cell r="C364">
            <v>28000</v>
          </cell>
          <cell r="D364">
            <v>21190.400000000001</v>
          </cell>
        </row>
        <row r="365">
          <cell r="A365" t="str">
            <v>Applied/advik/kpr/2304/58413/5 July</v>
          </cell>
          <cell r="B365">
            <v>6809.6</v>
          </cell>
          <cell r="C365">
            <v>28000</v>
          </cell>
          <cell r="D365">
            <v>21190.400000000001</v>
          </cell>
        </row>
        <row r="366">
          <cell r="A366" t="str">
            <v>Applied/AP/522/3898/30sep</v>
          </cell>
          <cell r="B366">
            <v>2052.6</v>
          </cell>
          <cell r="C366">
            <v>6000</v>
          </cell>
          <cell r="D366">
            <v>3947.4</v>
          </cell>
        </row>
        <row r="367">
          <cell r="A367" t="str">
            <v>Applied/AP/555/3943/01 Oct</v>
          </cell>
          <cell r="B367">
            <v>2052.6</v>
          </cell>
          <cell r="C367">
            <v>6000</v>
          </cell>
          <cell r="D367">
            <v>3947.4</v>
          </cell>
        </row>
        <row r="368">
          <cell r="A368" t="str">
            <v>Applied/AP/556/4241/15 Oct</v>
          </cell>
          <cell r="B368">
            <v>1436.82</v>
          </cell>
          <cell r="C368">
            <v>4200</v>
          </cell>
          <cell r="D368">
            <v>2763.1800000000003</v>
          </cell>
        </row>
        <row r="369">
          <cell r="A369" t="str">
            <v>Applied/british/1981/12903/31may</v>
          </cell>
          <cell r="B369">
            <v>25657.5</v>
          </cell>
          <cell r="C369">
            <v>75000</v>
          </cell>
          <cell r="D369">
            <v>49342.5</v>
          </cell>
        </row>
        <row r="370">
          <cell r="A370" t="str">
            <v>Applied/british/AP/1983/12960/1jun</v>
          </cell>
          <cell r="B370">
            <v>16933.95</v>
          </cell>
          <cell r="C370">
            <v>49500</v>
          </cell>
          <cell r="D370">
            <v>32566.05</v>
          </cell>
        </row>
        <row r="371">
          <cell r="A371" t="str">
            <v>Applied/british/kpr/1977/51196/30may</v>
          </cell>
          <cell r="B371">
            <v>14592</v>
          </cell>
          <cell r="C371">
            <v>60000</v>
          </cell>
          <cell r="D371">
            <v>45408</v>
          </cell>
        </row>
        <row r="372">
          <cell r="A372" t="str">
            <v>Applied/british/kpr/1979/51687/31may</v>
          </cell>
          <cell r="B372">
            <v>14592</v>
          </cell>
          <cell r="C372">
            <v>60000</v>
          </cell>
          <cell r="D372">
            <v>45408</v>
          </cell>
        </row>
        <row r="373">
          <cell r="A373" t="str">
            <v>Applied/british/kpr/1982/51861/1 June</v>
          </cell>
          <cell r="B373">
            <v>16051.2</v>
          </cell>
          <cell r="C373">
            <v>66000</v>
          </cell>
          <cell r="D373">
            <v>49948.800000000003</v>
          </cell>
        </row>
        <row r="374">
          <cell r="A374" t="str">
            <v>Applied/british/kpr/1984/51863/1jun</v>
          </cell>
          <cell r="B374">
            <v>24320</v>
          </cell>
          <cell r="C374">
            <v>100000</v>
          </cell>
          <cell r="D374">
            <v>75680</v>
          </cell>
        </row>
        <row r="375">
          <cell r="A375" t="str">
            <v>Applied/british/tht/1978/12855/30may</v>
          </cell>
          <cell r="B375">
            <v>15394.5</v>
          </cell>
          <cell r="C375">
            <v>45000</v>
          </cell>
          <cell r="D375">
            <v>29605.5</v>
          </cell>
        </row>
        <row r="376">
          <cell r="A376" t="str">
            <v>Applied/british/tht/1980/12904/31may</v>
          </cell>
          <cell r="B376">
            <v>15394.5</v>
          </cell>
          <cell r="C376">
            <v>45000</v>
          </cell>
          <cell r="D376">
            <v>29605.5</v>
          </cell>
        </row>
        <row r="377">
          <cell r="A377" t="str">
            <v>Applied/britis/kpr/2117/54793/18 June</v>
          </cell>
          <cell r="B377">
            <v>14592</v>
          </cell>
          <cell r="C377">
            <v>60000</v>
          </cell>
          <cell r="D377">
            <v>45408</v>
          </cell>
        </row>
        <row r="378">
          <cell r="A378" t="str">
            <v>Applied/h&amp;O/kpr/295/8829/7 Sep</v>
          </cell>
          <cell r="B378">
            <v>3745.28</v>
          </cell>
          <cell r="C378">
            <v>15400</v>
          </cell>
          <cell r="D378">
            <v>11654.72</v>
          </cell>
        </row>
        <row r="379">
          <cell r="A379" t="str">
            <v>Applied/karobar/828/978/01dec</v>
          </cell>
          <cell r="B379">
            <v>10260</v>
          </cell>
          <cell r="C379">
            <v>18000</v>
          </cell>
          <cell r="D379">
            <v>7740</v>
          </cell>
        </row>
        <row r="380">
          <cell r="A380" t="str">
            <v>Applied/KPR/0001/0066/17July</v>
          </cell>
          <cell r="B380">
            <v>4377.6000000000004</v>
          </cell>
          <cell r="C380">
            <v>18000</v>
          </cell>
          <cell r="D380">
            <v>13622.4</v>
          </cell>
        </row>
        <row r="381">
          <cell r="A381" t="str">
            <v>Applied/KPR/0012/223/19 July</v>
          </cell>
          <cell r="B381">
            <v>30259.439999999999</v>
          </cell>
          <cell r="C381">
            <v>108000</v>
          </cell>
          <cell r="D381">
            <v>77740.56</v>
          </cell>
        </row>
        <row r="382">
          <cell r="A382" t="str">
            <v>Applied/KPR/0025/1022/23July</v>
          </cell>
          <cell r="B382">
            <v>4742.3999999999996</v>
          </cell>
          <cell r="C382">
            <v>19500</v>
          </cell>
          <cell r="D382">
            <v>14757.6</v>
          </cell>
        </row>
        <row r="383">
          <cell r="A383" t="str">
            <v>Applied/kpr/0093/3141/6aug</v>
          </cell>
          <cell r="B383">
            <v>14407.65</v>
          </cell>
          <cell r="C383">
            <v>45000</v>
          </cell>
          <cell r="D383">
            <v>30592.35</v>
          </cell>
        </row>
        <row r="384">
          <cell r="A384" t="str">
            <v>Applied/kpr/0865/21745/5dec</v>
          </cell>
          <cell r="B384">
            <v>10944</v>
          </cell>
          <cell r="C384">
            <v>45000</v>
          </cell>
          <cell r="D384">
            <v>34056</v>
          </cell>
        </row>
        <row r="385">
          <cell r="A385" t="str">
            <v>Applied/kpr/1205/30798/30 Jan</v>
          </cell>
          <cell r="B385">
            <v>1824</v>
          </cell>
          <cell r="C385">
            <v>7500</v>
          </cell>
          <cell r="D385">
            <v>5676</v>
          </cell>
        </row>
        <row r="386">
          <cell r="A386" t="str">
            <v>Applied/kpr/1226/30714/2 Feb</v>
          </cell>
          <cell r="B386">
            <v>3891.2</v>
          </cell>
          <cell r="C386">
            <v>16000</v>
          </cell>
          <cell r="D386">
            <v>12108.8</v>
          </cell>
        </row>
        <row r="387">
          <cell r="A387" t="str">
            <v>Applied/kpr/1282/32000/7 Feb</v>
          </cell>
          <cell r="B387">
            <v>26265.599999999999</v>
          </cell>
          <cell r="C387">
            <v>108000</v>
          </cell>
          <cell r="D387">
            <v>81734.399999999994</v>
          </cell>
        </row>
        <row r="388">
          <cell r="A388" t="str">
            <v>Applied/kpr/1425/36044/2mar</v>
          </cell>
          <cell r="B388">
            <v>2188.8000000000002</v>
          </cell>
          <cell r="C388">
            <v>9000</v>
          </cell>
          <cell r="D388">
            <v>6811.2</v>
          </cell>
        </row>
        <row r="389">
          <cell r="A389" t="str">
            <v>Applied/kpr/1426/36045/02 March</v>
          </cell>
          <cell r="B389">
            <v>16810.8</v>
          </cell>
          <cell r="C389">
            <v>60000</v>
          </cell>
          <cell r="D389">
            <v>43189.2</v>
          </cell>
        </row>
        <row r="390">
          <cell r="A390" t="str">
            <v>Applied/kpr/1472/36665/11mar</v>
          </cell>
          <cell r="B390">
            <v>26265.599999999999</v>
          </cell>
          <cell r="C390">
            <v>108000</v>
          </cell>
          <cell r="D390">
            <v>81734.399999999994</v>
          </cell>
        </row>
        <row r="391">
          <cell r="A391" t="str">
            <v>Applied/kpr/1473/36641/10 Mar</v>
          </cell>
          <cell r="B391">
            <v>2553.6</v>
          </cell>
          <cell r="C391">
            <v>10500</v>
          </cell>
          <cell r="D391">
            <v>7946.4</v>
          </cell>
        </row>
        <row r="392">
          <cell r="A392" t="str">
            <v>Applied/kpr/1552/37940/18 Mar</v>
          </cell>
          <cell r="B392">
            <v>24320</v>
          </cell>
          <cell r="C392">
            <v>100000</v>
          </cell>
          <cell r="D392">
            <v>75680</v>
          </cell>
        </row>
        <row r="393">
          <cell r="A393" t="str">
            <v>Applied/kpr/1554/37938/18 Mar</v>
          </cell>
          <cell r="B393">
            <v>20160</v>
          </cell>
          <cell r="C393">
            <v>144000</v>
          </cell>
          <cell r="D393">
            <v>123840</v>
          </cell>
        </row>
        <row r="394">
          <cell r="A394" t="str">
            <v>Applied/kpr/1604/38757/22mar</v>
          </cell>
          <cell r="B394">
            <v>24320</v>
          </cell>
          <cell r="C394">
            <v>100000</v>
          </cell>
          <cell r="D394">
            <v>75680</v>
          </cell>
        </row>
        <row r="395">
          <cell r="A395" t="str">
            <v>Applied/kpr/1606/XXXXX/25 Mar</v>
          </cell>
          <cell r="B395">
            <v>15120</v>
          </cell>
          <cell r="C395">
            <v>108000</v>
          </cell>
          <cell r="D395">
            <v>92880</v>
          </cell>
        </row>
        <row r="396">
          <cell r="A396" t="str">
            <v>Applied/kpr/1639/39956/26 Mar</v>
          </cell>
          <cell r="B396">
            <v>7296</v>
          </cell>
          <cell r="C396">
            <v>30000</v>
          </cell>
          <cell r="D396">
            <v>22704</v>
          </cell>
        </row>
        <row r="397">
          <cell r="A397" t="str">
            <v>Applied/kpr/1643/40817/29 Mar</v>
          </cell>
          <cell r="B397">
            <v>1824</v>
          </cell>
          <cell r="C397">
            <v>7500</v>
          </cell>
          <cell r="D397">
            <v>5676</v>
          </cell>
        </row>
        <row r="398">
          <cell r="A398" t="str">
            <v>Applied/kpr/2105/54446/17 June</v>
          </cell>
          <cell r="B398">
            <v>2918.4</v>
          </cell>
          <cell r="C398">
            <v>12000</v>
          </cell>
          <cell r="D398">
            <v>9081.6</v>
          </cell>
        </row>
        <row r="399">
          <cell r="A399" t="str">
            <v>Applied/kpr/213/6878/27 Aug</v>
          </cell>
          <cell r="B399">
            <v>4802.55</v>
          </cell>
          <cell r="C399">
            <v>15000</v>
          </cell>
          <cell r="D399">
            <v>10197.450000000001</v>
          </cell>
        </row>
        <row r="400">
          <cell r="A400" t="str">
            <v>Applied/kpr/2305/58414/5 July</v>
          </cell>
          <cell r="B400">
            <v>2918.4</v>
          </cell>
          <cell r="C400">
            <v>12000</v>
          </cell>
          <cell r="D400">
            <v>9081.6</v>
          </cell>
        </row>
        <row r="401">
          <cell r="A401" t="str">
            <v>Applied/kpr/2306/58603/6 July</v>
          </cell>
          <cell r="B401">
            <v>6809.6</v>
          </cell>
          <cell r="C401">
            <v>28000</v>
          </cell>
          <cell r="D401">
            <v>21190.400000000001</v>
          </cell>
        </row>
        <row r="402">
          <cell r="A402" t="str">
            <v>Applied/kpr/230/7449/30aug</v>
          </cell>
          <cell r="B402">
            <v>4377.6000000000004</v>
          </cell>
          <cell r="C402">
            <v>18000</v>
          </cell>
          <cell r="D402">
            <v>13622.4</v>
          </cell>
        </row>
        <row r="403">
          <cell r="A403" t="str">
            <v>Applied/kpr/2409/59653/11july</v>
          </cell>
          <cell r="B403">
            <v>6809.6</v>
          </cell>
          <cell r="C403">
            <v>28000</v>
          </cell>
          <cell r="D403">
            <v>21190.400000000001</v>
          </cell>
        </row>
        <row r="404">
          <cell r="A404" t="str">
            <v>Applied/kpr/2412/60203/13 July</v>
          </cell>
          <cell r="B404">
            <v>6809.6</v>
          </cell>
          <cell r="C404">
            <v>28000</v>
          </cell>
          <cell r="D404">
            <v>21190.400000000001</v>
          </cell>
        </row>
        <row r="405">
          <cell r="A405" t="str">
            <v>Applied/kpr/869/22701/8 Dec</v>
          </cell>
          <cell r="B405">
            <v>16903.78</v>
          </cell>
          <cell r="C405">
            <v>48000</v>
          </cell>
          <cell r="D405">
            <v>31096.22</v>
          </cell>
        </row>
        <row r="406">
          <cell r="A406" t="str">
            <v>Applied/kpr/934/24360/20dec</v>
          </cell>
          <cell r="B406">
            <v>14289.18</v>
          </cell>
          <cell r="C406">
            <v>51000</v>
          </cell>
          <cell r="D406">
            <v>36710.82</v>
          </cell>
        </row>
        <row r="407">
          <cell r="A407" t="str">
            <v>Applied/kpr/991/25493/28 Dec</v>
          </cell>
          <cell r="B407">
            <v>20172.96</v>
          </cell>
          <cell r="C407">
            <v>72000</v>
          </cell>
          <cell r="D407">
            <v>51827.040000000001</v>
          </cell>
        </row>
        <row r="408">
          <cell r="A408" t="str">
            <v>Applied/kpr &amp;Tkp/nmb Bank/supp/20  Feb</v>
          </cell>
          <cell r="B408">
            <v>20172.96</v>
          </cell>
          <cell r="C408">
            <v>72000</v>
          </cell>
          <cell r="D408">
            <v>51827.040000000001</v>
          </cell>
        </row>
        <row r="409">
          <cell r="A409" t="str">
            <v>Applied/mitashi/kpr/2023/52867/8 June</v>
          </cell>
          <cell r="B409">
            <v>24320</v>
          </cell>
          <cell r="C409">
            <v>100000</v>
          </cell>
          <cell r="D409">
            <v>75680</v>
          </cell>
        </row>
        <row r="410">
          <cell r="A410" t="str">
            <v>Applied/mitashi/tht/2104/13458/15 June</v>
          </cell>
          <cell r="B410">
            <v>22755</v>
          </cell>
          <cell r="C410">
            <v>75000</v>
          </cell>
          <cell r="D410">
            <v>52245</v>
          </cell>
        </row>
        <row r="411">
          <cell r="A411" t="str">
            <v>Applied/nagarik/1492/13376/12mar</v>
          </cell>
          <cell r="B411">
            <v>28736.400000000001</v>
          </cell>
          <cell r="C411">
            <v>84000</v>
          </cell>
          <cell r="D411">
            <v>55263.6</v>
          </cell>
        </row>
        <row r="412">
          <cell r="A412" t="str">
            <v>Applied/nagarik/1555/13683/20 Mar</v>
          </cell>
          <cell r="B412">
            <v>16420.8</v>
          </cell>
          <cell r="C412">
            <v>48000</v>
          </cell>
          <cell r="D412">
            <v>31579.200000000001</v>
          </cell>
        </row>
        <row r="413">
          <cell r="A413" t="str">
            <v>Applied/nagarik/1642/14147/29mar</v>
          </cell>
          <cell r="B413">
            <v>39736.519999999997</v>
          </cell>
          <cell r="C413">
            <v>80000</v>
          </cell>
          <cell r="D413">
            <v>40263.480000000003</v>
          </cell>
        </row>
        <row r="414">
          <cell r="A414" t="str">
            <v>Applied/nagarik/1702/14493/5 Apr</v>
          </cell>
          <cell r="B414">
            <v>28688.400000000001</v>
          </cell>
          <cell r="C414">
            <v>46800</v>
          </cell>
          <cell r="D414">
            <v>18111.599999999999</v>
          </cell>
        </row>
        <row r="415">
          <cell r="A415" t="str">
            <v>Applied/nagarik/992/9596/28 Dec</v>
          </cell>
          <cell r="B415">
            <v>12315.6</v>
          </cell>
          <cell r="C415">
            <v>36000</v>
          </cell>
          <cell r="D415">
            <v>23684.400000000001</v>
          </cell>
        </row>
        <row r="416">
          <cell r="A416" t="str">
            <v>Applied/nmb/nagarik/202/2248/24 Aug</v>
          </cell>
          <cell r="B416">
            <v>12315.6</v>
          </cell>
          <cell r="C416">
            <v>36000</v>
          </cell>
          <cell r="D416">
            <v>23684.400000000001</v>
          </cell>
        </row>
        <row r="417">
          <cell r="A417" t="str">
            <v>Applied/nmb/nagarik/2131/18088/22 June</v>
          </cell>
          <cell r="B417">
            <v>28736.400000000001</v>
          </cell>
          <cell r="C417">
            <v>84000</v>
          </cell>
          <cell r="D417">
            <v>55263.6</v>
          </cell>
        </row>
        <row r="418">
          <cell r="A418" t="str">
            <v>Applied/nmb/nagarik/2413/19269/15 July</v>
          </cell>
          <cell r="B418">
            <v>7389.36</v>
          </cell>
          <cell r="C418">
            <v>21600</v>
          </cell>
          <cell r="D418">
            <v>14210.64</v>
          </cell>
        </row>
        <row r="419">
          <cell r="A419" t="str">
            <v>Applied/nmb/np/455/427/22 Sep</v>
          </cell>
          <cell r="B419">
            <v>19207.32</v>
          </cell>
          <cell r="C419">
            <v>33000</v>
          </cell>
          <cell r="D419">
            <v>13792.68</v>
          </cell>
        </row>
        <row r="420">
          <cell r="A420" t="str">
            <v>Applied/nsp/1465/2524/6 Mar</v>
          </cell>
          <cell r="B420">
            <v>2343</v>
          </cell>
          <cell r="C420">
            <v>6600</v>
          </cell>
          <cell r="D420">
            <v>4257</v>
          </cell>
        </row>
        <row r="421">
          <cell r="A421" t="str">
            <v>Applied/rajdhani/545/1358/10 Oct</v>
          </cell>
          <cell r="B421">
            <v>2484.5</v>
          </cell>
          <cell r="C421">
            <v>5000</v>
          </cell>
          <cell r="D421">
            <v>2515.5</v>
          </cell>
        </row>
        <row r="422">
          <cell r="A422" t="str">
            <v>Applied/republica/112/1840/15aug2011</v>
          </cell>
          <cell r="B422">
            <v>9789.36</v>
          </cell>
          <cell r="C422">
            <v>24000</v>
          </cell>
          <cell r="D422">
            <v>14210.64</v>
          </cell>
        </row>
        <row r="423">
          <cell r="A423" t="str">
            <v>Applied/republica/1464/12994/4 Mar</v>
          </cell>
          <cell r="B423">
            <v>2052.6</v>
          </cell>
          <cell r="C423">
            <v>6000</v>
          </cell>
          <cell r="D423">
            <v>3947.4</v>
          </cell>
        </row>
        <row r="424">
          <cell r="A424" t="str">
            <v>Applied/republica/589/5130/20oct</v>
          </cell>
          <cell r="B424">
            <v>11901.2</v>
          </cell>
          <cell r="C424">
            <v>27000</v>
          </cell>
          <cell r="D424">
            <v>15098.8</v>
          </cell>
        </row>
        <row r="425">
          <cell r="A425" t="str">
            <v>Applied/THT/0015/0176/20 July</v>
          </cell>
          <cell r="B425">
            <v>13052.48</v>
          </cell>
          <cell r="C425">
            <v>32000</v>
          </cell>
          <cell r="D425">
            <v>18947.52</v>
          </cell>
        </row>
        <row r="426">
          <cell r="A426" t="str">
            <v>Applied/tht/0056/0845/3 Aug</v>
          </cell>
          <cell r="B426">
            <v>4894.68</v>
          </cell>
          <cell r="C426">
            <v>12000</v>
          </cell>
          <cell r="D426">
            <v>7105.32</v>
          </cell>
        </row>
        <row r="427">
          <cell r="A427" t="str">
            <v>Applied/tht/106/1309/12 Aug 2011</v>
          </cell>
          <cell r="B427">
            <v>8894.6</v>
          </cell>
          <cell r="C427">
            <v>26000</v>
          </cell>
          <cell r="D427">
            <v>17105.400000000001</v>
          </cell>
        </row>
        <row r="428">
          <cell r="A428" t="str">
            <v>Applied/tht/1115/8023/11 Jan</v>
          </cell>
          <cell r="B428">
            <v>3640.8</v>
          </cell>
          <cell r="C428">
            <v>12000</v>
          </cell>
          <cell r="D428">
            <v>8359.2000000000007</v>
          </cell>
        </row>
        <row r="429">
          <cell r="A429" t="str">
            <v>Applied/tht/1133/8350/20 Jan</v>
          </cell>
          <cell r="B429">
            <v>11545.88</v>
          </cell>
          <cell r="C429">
            <v>33750</v>
          </cell>
          <cell r="D429">
            <v>22204.120000000003</v>
          </cell>
        </row>
        <row r="430">
          <cell r="A430" t="str">
            <v>Applied/tht/1418/9806/01 Mar</v>
          </cell>
          <cell r="B430">
            <v>41604.78</v>
          </cell>
          <cell r="C430">
            <v>102000</v>
          </cell>
          <cell r="D430">
            <v>60395.22</v>
          </cell>
        </row>
        <row r="431">
          <cell r="A431" t="str">
            <v>Applied/tht/1422/9843/02 Mar</v>
          </cell>
          <cell r="B431">
            <v>18355.05</v>
          </cell>
          <cell r="C431">
            <v>45000</v>
          </cell>
          <cell r="D431">
            <v>26644.95</v>
          </cell>
        </row>
        <row r="432">
          <cell r="A432" t="str">
            <v>Applied/tht/1424/9840/02 Mar</v>
          </cell>
          <cell r="B432">
            <v>12287.7</v>
          </cell>
          <cell r="C432">
            <v>40500</v>
          </cell>
          <cell r="D432">
            <v>28212.3</v>
          </cell>
        </row>
        <row r="433">
          <cell r="A433" t="str">
            <v>Applied/tht/1466/9975/6 March</v>
          </cell>
          <cell r="B433">
            <v>18355.05</v>
          </cell>
          <cell r="C433">
            <v>45000</v>
          </cell>
          <cell r="D433">
            <v>26644.95</v>
          </cell>
        </row>
        <row r="434">
          <cell r="A434" t="str">
            <v>Applied/tht/1475/10130/11 Mar</v>
          </cell>
          <cell r="B434">
            <v>2548.56</v>
          </cell>
          <cell r="C434">
            <v>8400</v>
          </cell>
          <cell r="D434">
            <v>5851.4400000000005</v>
          </cell>
        </row>
        <row r="435">
          <cell r="A435" t="str">
            <v>Applied/tht/1493/10196/13 Mar</v>
          </cell>
          <cell r="B435">
            <v>21844.799999999999</v>
          </cell>
          <cell r="C435">
            <v>72000</v>
          </cell>
          <cell r="D435">
            <v>50155.199999999997</v>
          </cell>
        </row>
        <row r="436">
          <cell r="A436" t="str">
            <v>Applied/tht/1505/10247/14 Mar</v>
          </cell>
          <cell r="B436">
            <v>30285.84</v>
          </cell>
          <cell r="C436">
            <v>74250</v>
          </cell>
          <cell r="D436">
            <v>43964.160000000003</v>
          </cell>
        </row>
        <row r="437">
          <cell r="A437" t="str">
            <v>Applied/tht/1506/10250/14 Mar</v>
          </cell>
          <cell r="B437">
            <v>7342.02</v>
          </cell>
          <cell r="C437">
            <v>18592.11</v>
          </cell>
          <cell r="D437">
            <v>11250.09</v>
          </cell>
        </row>
        <row r="438">
          <cell r="A438" t="str">
            <v>Applied/tht/1507/10301/15 Mar</v>
          </cell>
          <cell r="B438">
            <v>18355.05</v>
          </cell>
          <cell r="C438">
            <v>45000</v>
          </cell>
          <cell r="D438">
            <v>26644.95</v>
          </cell>
        </row>
        <row r="439">
          <cell r="A439" t="str">
            <v>Applied/tht/1553/10413/19 Mar</v>
          </cell>
          <cell r="B439">
            <v>22755</v>
          </cell>
          <cell r="C439">
            <v>80805</v>
          </cell>
          <cell r="D439">
            <v>58050</v>
          </cell>
        </row>
        <row r="440">
          <cell r="A440" t="str">
            <v>Applied/tht/1605/10589/23 Mar</v>
          </cell>
          <cell r="B440">
            <v>22755</v>
          </cell>
          <cell r="C440">
            <v>80805</v>
          </cell>
          <cell r="D440">
            <v>58050</v>
          </cell>
        </row>
        <row r="441">
          <cell r="A441" t="str">
            <v>Applied/tht/1640/10735/28 Mar</v>
          </cell>
          <cell r="B441">
            <v>18355.05</v>
          </cell>
          <cell r="C441">
            <v>45000</v>
          </cell>
          <cell r="D441">
            <v>26644.95</v>
          </cell>
        </row>
        <row r="442">
          <cell r="A442" t="str">
            <v>Applied/tht/1644/10792/29 Mar</v>
          </cell>
          <cell r="B442">
            <v>1820.4</v>
          </cell>
          <cell r="C442">
            <v>6000</v>
          </cell>
          <cell r="D442">
            <v>4179.6000000000004</v>
          </cell>
        </row>
        <row r="443">
          <cell r="A443" t="str">
            <v>Applied/tht/1701/11049/5 Apr</v>
          </cell>
          <cell r="B443">
            <v>15473.4</v>
          </cell>
          <cell r="C443">
            <v>51000</v>
          </cell>
          <cell r="D443">
            <v>35526.6</v>
          </cell>
        </row>
        <row r="444">
          <cell r="A444" t="str">
            <v>Applied/tht/1787/11517/18 Apr</v>
          </cell>
          <cell r="B444">
            <v>910.2</v>
          </cell>
          <cell r="C444">
            <v>3000</v>
          </cell>
          <cell r="D444">
            <v>2089.8000000000002</v>
          </cell>
        </row>
        <row r="445">
          <cell r="A445" t="str">
            <v>Applied/THT/183/1909/24 Aug-Vac</v>
          </cell>
          <cell r="B445">
            <v>10768.3</v>
          </cell>
          <cell r="C445">
            <v>26400</v>
          </cell>
          <cell r="D445">
            <v>15631.7</v>
          </cell>
        </row>
        <row r="446">
          <cell r="A446" t="str">
            <v>Applied/tht/2410/14505/11 July</v>
          </cell>
          <cell r="B446">
            <v>15018.3</v>
          </cell>
          <cell r="C446">
            <v>49500</v>
          </cell>
          <cell r="D446">
            <v>34481.699999999997</v>
          </cell>
        </row>
        <row r="447">
          <cell r="A447" t="str">
            <v>Applied/tht/2411/14503/11 July</v>
          </cell>
          <cell r="B447">
            <v>10239.75</v>
          </cell>
          <cell r="C447">
            <v>33750</v>
          </cell>
          <cell r="D447">
            <v>23510.25</v>
          </cell>
        </row>
        <row r="448">
          <cell r="A448" t="str">
            <v>Applied/tht/597/4475/giordano/21oct</v>
          </cell>
          <cell r="B448">
            <v>11545.88</v>
          </cell>
          <cell r="C448">
            <v>33750</v>
          </cell>
          <cell r="D448">
            <v>22204.120000000003</v>
          </cell>
        </row>
        <row r="449">
          <cell r="A449" t="str">
            <v>Applied/tht/757/5442/16 Nov</v>
          </cell>
          <cell r="B449">
            <v>30285.84</v>
          </cell>
          <cell r="C449">
            <v>74250</v>
          </cell>
          <cell r="D449">
            <v>43964.160000000003</v>
          </cell>
        </row>
        <row r="450">
          <cell r="A450" t="str">
            <v>Applied/tht/892/6831/14dec</v>
          </cell>
          <cell r="B450">
            <v>12287.7</v>
          </cell>
          <cell r="C450">
            <v>40500</v>
          </cell>
          <cell r="D450">
            <v>28212.3</v>
          </cell>
        </row>
        <row r="451">
          <cell r="A451" t="str">
            <v>Applied/tht/893/6830/14 Dec</v>
          </cell>
          <cell r="B451">
            <v>21108.31</v>
          </cell>
          <cell r="C451">
            <v>51750</v>
          </cell>
          <cell r="D451">
            <v>30641.69</v>
          </cell>
        </row>
        <row r="452">
          <cell r="A452" t="str">
            <v>Applied/tht/904/6932/16 Dec</v>
          </cell>
          <cell r="B452">
            <v>14745.24</v>
          </cell>
          <cell r="C452">
            <v>48600</v>
          </cell>
          <cell r="D452">
            <v>33854.76</v>
          </cell>
        </row>
        <row r="453">
          <cell r="A453" t="str">
            <v>Applied/tht&amp;Ap/1463/9883/3&amp;5mar</v>
          </cell>
          <cell r="B453">
            <v>3284.16</v>
          </cell>
          <cell r="C453">
            <v>9600</v>
          </cell>
          <cell r="D453">
            <v>6315.84</v>
          </cell>
        </row>
        <row r="454">
          <cell r="A454" t="str">
            <v>Applied/tkp/1035/27219/04 Jan</v>
          </cell>
          <cell r="B454">
            <v>2918.4</v>
          </cell>
          <cell r="C454">
            <v>12000</v>
          </cell>
          <cell r="D454">
            <v>9081.6</v>
          </cell>
        </row>
        <row r="455">
          <cell r="A455" t="str">
            <v>Applied/tkp/1072/26306/01 Jan</v>
          </cell>
          <cell r="B455">
            <v>2918.4</v>
          </cell>
          <cell r="C455">
            <v>12000</v>
          </cell>
          <cell r="D455">
            <v>9081.6</v>
          </cell>
        </row>
        <row r="456">
          <cell r="A456" t="str">
            <v>Applied/tkp/1417/35975/29feb</v>
          </cell>
          <cell r="B456">
            <v>5836.8</v>
          </cell>
          <cell r="C456">
            <v>24000</v>
          </cell>
          <cell r="D456">
            <v>18163.2</v>
          </cell>
        </row>
        <row r="457">
          <cell r="A457" t="str">
            <v>Applied/tkp/1423/36059/02 Mar</v>
          </cell>
          <cell r="B457">
            <v>2918.4</v>
          </cell>
          <cell r="C457">
            <v>12000</v>
          </cell>
          <cell r="D457">
            <v>9081.6</v>
          </cell>
        </row>
        <row r="458">
          <cell r="A458" t="str">
            <v>Applied/tkp/1467/36989/9 Mar</v>
          </cell>
          <cell r="B458">
            <v>2918.4</v>
          </cell>
          <cell r="C458">
            <v>12000</v>
          </cell>
          <cell r="D458">
            <v>9081.6</v>
          </cell>
        </row>
        <row r="459">
          <cell r="A459" t="str">
            <v>Applied/tkp/1504/37271/14 Mar</v>
          </cell>
          <cell r="B459">
            <v>2918.4</v>
          </cell>
          <cell r="C459">
            <v>12000</v>
          </cell>
          <cell r="D459">
            <v>9081.6</v>
          </cell>
        </row>
        <row r="460">
          <cell r="A460" t="str">
            <v>Applied/tkp/1508/38311/15mar</v>
          </cell>
          <cell r="B460">
            <v>4864</v>
          </cell>
          <cell r="C460">
            <v>20000</v>
          </cell>
          <cell r="D460">
            <v>15136</v>
          </cell>
        </row>
        <row r="461">
          <cell r="A461" t="str">
            <v>Applied/tkp/1577/38692/21 Mar</v>
          </cell>
          <cell r="B461">
            <v>3003</v>
          </cell>
          <cell r="C461">
            <v>15000</v>
          </cell>
          <cell r="D461">
            <v>11997</v>
          </cell>
        </row>
        <row r="462">
          <cell r="A462" t="str">
            <v>Applied/tkp/1578/38693/21 Mar</v>
          </cell>
          <cell r="B462">
            <v>2918.4</v>
          </cell>
          <cell r="C462">
            <v>12000</v>
          </cell>
          <cell r="D462">
            <v>9081.6</v>
          </cell>
        </row>
        <row r="463">
          <cell r="A463" t="str">
            <v>Applied/tkp/1717/59602/12 Apr</v>
          </cell>
          <cell r="B463">
            <v>2402.4</v>
          </cell>
          <cell r="C463">
            <v>12000</v>
          </cell>
          <cell r="D463">
            <v>9597.6</v>
          </cell>
        </row>
        <row r="464">
          <cell r="A464" t="str">
            <v>Applied/tkp/1841/47541/2 May</v>
          </cell>
          <cell r="B464">
            <v>2402.4</v>
          </cell>
          <cell r="C464">
            <v>12000</v>
          </cell>
          <cell r="D464">
            <v>9597.6</v>
          </cell>
        </row>
        <row r="465">
          <cell r="A465" t="str">
            <v>Applied/tkp/1843/45354/28 Mar</v>
          </cell>
          <cell r="B465">
            <v>3003</v>
          </cell>
          <cell r="C465">
            <v>15000</v>
          </cell>
          <cell r="D465">
            <v>11997</v>
          </cell>
        </row>
        <row r="466">
          <cell r="A466" t="str">
            <v>Applied/tkp/993/25685/29 Dec</v>
          </cell>
          <cell r="B466">
            <v>2918.4</v>
          </cell>
          <cell r="C466">
            <v>12000</v>
          </cell>
          <cell r="D466">
            <v>9081.6</v>
          </cell>
        </row>
        <row r="467">
          <cell r="A467" t="str">
            <v>Atf/kpr/1912/49937/17 May</v>
          </cell>
          <cell r="B467">
            <v>13696.2</v>
          </cell>
          <cell r="C467">
            <v>45000</v>
          </cell>
          <cell r="D467">
            <v>31303.8</v>
          </cell>
        </row>
        <row r="468">
          <cell r="A468" t="str">
            <v>Atf/kpr/1913/49936/17 May</v>
          </cell>
          <cell r="B468">
            <v>45654</v>
          </cell>
          <cell r="C468">
            <v>150000</v>
          </cell>
          <cell r="D468">
            <v>104346</v>
          </cell>
        </row>
        <row r="469">
          <cell r="A469" t="str">
            <v>Atf/kpr/islan Ad/gold Cup/1-8apr</v>
          </cell>
          <cell r="B469">
            <v>25748.48</v>
          </cell>
          <cell r="C469">
            <v>63000</v>
          </cell>
          <cell r="D469">
            <v>37251.520000000004</v>
          </cell>
        </row>
        <row r="470">
          <cell r="A470" t="str">
            <v>Atf/nagarik/1815/14598/island Ad</v>
          </cell>
          <cell r="B470">
            <v>20961.22</v>
          </cell>
          <cell r="C470">
            <v>49000</v>
          </cell>
          <cell r="D470">
            <v>28038.78</v>
          </cell>
        </row>
        <row r="471">
          <cell r="A471" t="str">
            <v>Atf/nagarik/1911/16510/17 May</v>
          </cell>
          <cell r="B471">
            <v>24360</v>
          </cell>
          <cell r="C471">
            <v>60000</v>
          </cell>
          <cell r="D471">
            <v>35640</v>
          </cell>
        </row>
        <row r="472">
          <cell r="A472" t="str">
            <v>Atf/radio Bageshwori/music Masti/068-069</v>
          </cell>
          <cell r="B472">
            <v>8262</v>
          </cell>
          <cell r="C472">
            <v>6800</v>
          </cell>
          <cell r="D472">
            <v>6800</v>
          </cell>
        </row>
        <row r="473">
          <cell r="A473" t="str">
            <v>Avani/AP/1015/7728/02 Jan</v>
          </cell>
          <cell r="B473">
            <v>20755.5</v>
          </cell>
          <cell r="C473">
            <v>60000</v>
          </cell>
          <cell r="D473">
            <v>39244.5</v>
          </cell>
        </row>
        <row r="474">
          <cell r="A474" t="str">
            <v>Avani/ap/1819/11660/22apr</v>
          </cell>
          <cell r="B474">
            <v>39028.720000000001</v>
          </cell>
          <cell r="C474">
            <v>60000</v>
          </cell>
          <cell r="D474">
            <v>20971.28</v>
          </cell>
        </row>
        <row r="475">
          <cell r="A475" t="str">
            <v>Avani/ap/1845/12028/2 May</v>
          </cell>
          <cell r="B475">
            <v>22785.01</v>
          </cell>
          <cell r="C475">
            <v>43200</v>
          </cell>
          <cell r="D475">
            <v>20414.990000000002</v>
          </cell>
        </row>
        <row r="476">
          <cell r="A476" t="str">
            <v>Avani/ap/1846/12106/4 May</v>
          </cell>
          <cell r="B476">
            <v>10361.49</v>
          </cell>
          <cell r="C476">
            <v>20250</v>
          </cell>
          <cell r="D476">
            <v>9888.51</v>
          </cell>
        </row>
        <row r="477">
          <cell r="A477" t="str">
            <v>Avani/AP/590/4417/19 Oct</v>
          </cell>
          <cell r="B477">
            <v>14105.98</v>
          </cell>
          <cell r="C477">
            <v>30000</v>
          </cell>
          <cell r="D477">
            <v>15894.02</v>
          </cell>
        </row>
        <row r="478">
          <cell r="A478" t="str">
            <v>Avani/AP/919/7016/18,20dec</v>
          </cell>
          <cell r="B478">
            <v>37359.9</v>
          </cell>
          <cell r="C478">
            <v>108000</v>
          </cell>
          <cell r="D478">
            <v>70640.100000000006</v>
          </cell>
        </row>
        <row r="479">
          <cell r="A479" t="str">
            <v>Avani/AP,Tht/759,805/5525/17,23nov</v>
          </cell>
          <cell r="B479">
            <v>34140.6</v>
          </cell>
          <cell r="C479">
            <v>83000</v>
          </cell>
          <cell r="D479">
            <v>48859.4</v>
          </cell>
        </row>
        <row r="480">
          <cell r="A480" t="str">
            <v>Avani/CBEAS/tht/2311/14396/8 July</v>
          </cell>
          <cell r="B480">
            <v>2766</v>
          </cell>
          <cell r="C480">
            <v>12000</v>
          </cell>
          <cell r="D480">
            <v>9234</v>
          </cell>
        </row>
        <row r="481">
          <cell r="A481" t="str">
            <v>Avani/fusion/tht/2021/13120/6 June</v>
          </cell>
          <cell r="B481">
            <v>8544.3799999999992</v>
          </cell>
          <cell r="C481">
            <v>16200</v>
          </cell>
          <cell r="D481">
            <v>7655.6200000000008</v>
          </cell>
        </row>
        <row r="482">
          <cell r="A482" t="str">
            <v>Avani/GB/abhiyan/2022/4034/7 June</v>
          </cell>
          <cell r="B482">
            <v>230.5</v>
          </cell>
          <cell r="C482">
            <v>1000</v>
          </cell>
          <cell r="D482">
            <v>769.5</v>
          </cell>
        </row>
        <row r="483">
          <cell r="A483" t="str">
            <v>Avani/global/ap/2223/14164/1 July</v>
          </cell>
          <cell r="B483">
            <v>633.88</v>
          </cell>
          <cell r="C483">
            <v>2750</v>
          </cell>
          <cell r="D483">
            <v>2116.12</v>
          </cell>
        </row>
        <row r="484">
          <cell r="A484" t="str">
            <v>Avani/global/ap/2308/14416/8 July</v>
          </cell>
          <cell r="B484">
            <v>3803.25</v>
          </cell>
          <cell r="C484">
            <v>16500</v>
          </cell>
          <cell r="D484">
            <v>12696.75</v>
          </cell>
        </row>
        <row r="485">
          <cell r="A485" t="str">
            <v>Avani/global/ap/2320/14440/9 July</v>
          </cell>
          <cell r="B485">
            <v>25173.55</v>
          </cell>
          <cell r="C485">
            <v>61200</v>
          </cell>
          <cell r="D485">
            <v>36026.449999999997</v>
          </cell>
        </row>
        <row r="486">
          <cell r="A486" t="str">
            <v>Avani/global/gp/2318/4834/9 July</v>
          </cell>
          <cell r="B486">
            <v>31755.919999999998</v>
          </cell>
          <cell r="C486">
            <v>91800</v>
          </cell>
          <cell r="D486">
            <v>60044.08</v>
          </cell>
        </row>
        <row r="487">
          <cell r="A487" t="str">
            <v>Avani/global/tht/2319/14427/9 July</v>
          </cell>
          <cell r="B487">
            <v>49359.9</v>
          </cell>
          <cell r="C487">
            <v>120000</v>
          </cell>
          <cell r="D487">
            <v>70640.100000000006</v>
          </cell>
        </row>
        <row r="488">
          <cell r="A488" t="str">
            <v>Avani/golcha/tht/2011/13119/6 June</v>
          </cell>
          <cell r="B488">
            <v>11392.51</v>
          </cell>
          <cell r="C488">
            <v>21600</v>
          </cell>
          <cell r="D488">
            <v>10207.49</v>
          </cell>
        </row>
        <row r="489">
          <cell r="A489" t="str">
            <v>Avani/golcha/tht/2309/14397/8 July</v>
          </cell>
          <cell r="B489">
            <v>58149.25</v>
          </cell>
          <cell r="C489">
            <v>110250</v>
          </cell>
          <cell r="D489">
            <v>52100.75</v>
          </cell>
        </row>
        <row r="490">
          <cell r="A490" t="str">
            <v>Avani/him/AP/1965/12890/30may</v>
          </cell>
          <cell r="B490">
            <v>22785.01</v>
          </cell>
          <cell r="C490">
            <v>43200</v>
          </cell>
          <cell r="D490">
            <v>20414.990000000002</v>
          </cell>
        </row>
        <row r="491">
          <cell r="A491" t="str">
            <v>Avani/himstar/ap/1948/12749/25 May</v>
          </cell>
          <cell r="B491">
            <v>22785.01</v>
          </cell>
          <cell r="C491">
            <v>43200</v>
          </cell>
          <cell r="D491">
            <v>20414.990000000002</v>
          </cell>
        </row>
        <row r="492">
          <cell r="A492" t="str">
            <v>Avani/naari/134/6909/shrawan068</v>
          </cell>
          <cell r="B492">
            <v>23415.53</v>
          </cell>
          <cell r="C492">
            <v>45000</v>
          </cell>
          <cell r="D492">
            <v>21584.47</v>
          </cell>
        </row>
        <row r="493">
          <cell r="A493" t="str">
            <v>Avani/Nimbus/AP/1914/12407/14 May</v>
          </cell>
          <cell r="B493">
            <v>4151.1000000000004</v>
          </cell>
          <cell r="C493">
            <v>12000</v>
          </cell>
          <cell r="D493">
            <v>7848.9</v>
          </cell>
        </row>
        <row r="494">
          <cell r="A494" t="str">
            <v>Avani/nsp/ambe Steel/col Front Page</v>
          </cell>
          <cell r="B494">
            <v>70400</v>
          </cell>
          <cell r="C494">
            <v>70400</v>
          </cell>
          <cell r="D494">
            <v>0</v>
          </cell>
        </row>
        <row r="495">
          <cell r="A495" t="str">
            <v>Avani/NSP/Global Bank/Front Page</v>
          </cell>
          <cell r="B495">
            <v>583.67999999999995</v>
          </cell>
          <cell r="C495">
            <v>2400</v>
          </cell>
          <cell r="D495">
            <v>1816.3200000000002</v>
          </cell>
        </row>
        <row r="496">
          <cell r="A496" t="str">
            <v>Avani/tht/1266/8917/6 Feb</v>
          </cell>
          <cell r="B496">
            <v>12447</v>
          </cell>
          <cell r="C496">
            <v>54000</v>
          </cell>
          <cell r="D496">
            <v>41553</v>
          </cell>
        </row>
        <row r="497">
          <cell r="A497" t="str">
            <v>Avani/tht/1405/9709/28 Feb</v>
          </cell>
          <cell r="B497">
            <v>2074.5</v>
          </cell>
          <cell r="C497">
            <v>9000</v>
          </cell>
          <cell r="D497">
            <v>6925.5</v>
          </cell>
        </row>
        <row r="498">
          <cell r="A498" t="str">
            <v>Avani/tht/1677/10994/4 Apr</v>
          </cell>
          <cell r="B498">
            <v>4978.8</v>
          </cell>
          <cell r="C498">
            <v>21600</v>
          </cell>
          <cell r="D498">
            <v>16621.2</v>
          </cell>
        </row>
        <row r="499">
          <cell r="A499" t="str">
            <v>Avani/tht/1708/11143/8 Apr</v>
          </cell>
          <cell r="B499">
            <v>10372.5</v>
          </cell>
          <cell r="C499">
            <v>45000</v>
          </cell>
          <cell r="D499">
            <v>34627.5</v>
          </cell>
        </row>
        <row r="500">
          <cell r="A500" t="str">
            <v>Avani/tht/1709/11253/11 Apr</v>
          </cell>
          <cell r="B500">
            <v>7194.33</v>
          </cell>
          <cell r="C500">
            <v>23400</v>
          </cell>
          <cell r="D500">
            <v>16205.67</v>
          </cell>
        </row>
        <row r="501">
          <cell r="A501" t="str">
            <v>Avani/tht/1844/11896/29 Apr</v>
          </cell>
          <cell r="B501">
            <v>37975.019999999997</v>
          </cell>
          <cell r="C501">
            <v>72000</v>
          </cell>
          <cell r="D501">
            <v>34024.980000000003</v>
          </cell>
        </row>
        <row r="502">
          <cell r="A502" t="str">
            <v>Avani/tht/1868/12163/7 May</v>
          </cell>
          <cell r="B502">
            <v>17800.79</v>
          </cell>
          <cell r="C502">
            <v>33750</v>
          </cell>
          <cell r="D502">
            <v>15949.21</v>
          </cell>
        </row>
        <row r="503">
          <cell r="A503" t="str">
            <v>Avani/THT/1873/12246/9 May</v>
          </cell>
          <cell r="B503">
            <v>16971.240000000002</v>
          </cell>
          <cell r="C503">
            <v>55200</v>
          </cell>
          <cell r="D503">
            <v>38228.759999999995</v>
          </cell>
        </row>
        <row r="504">
          <cell r="A504" t="str">
            <v>Avani/tht/2221/13673/20june Golcha</v>
          </cell>
          <cell r="B504">
            <v>39557.32</v>
          </cell>
          <cell r="C504">
            <v>75000</v>
          </cell>
          <cell r="D504">
            <v>35442.68</v>
          </cell>
        </row>
        <row r="505">
          <cell r="A505" t="str">
            <v>Avani/tht/2222/13728/21june Fusion</v>
          </cell>
          <cell r="B505">
            <v>7911.47</v>
          </cell>
          <cell r="C505">
            <v>15000</v>
          </cell>
          <cell r="D505">
            <v>7088.53</v>
          </cell>
        </row>
        <row r="506">
          <cell r="A506" t="str">
            <v>Avani/tht/2307/14342/6 July</v>
          </cell>
          <cell r="B506">
            <v>5534.1</v>
          </cell>
          <cell r="C506">
            <v>18000</v>
          </cell>
          <cell r="D506">
            <v>12465.9</v>
          </cell>
        </row>
        <row r="507">
          <cell r="A507" t="str">
            <v>Avani/tht/2310/14399/8 July</v>
          </cell>
          <cell r="B507">
            <v>1659.6</v>
          </cell>
          <cell r="C507">
            <v>7200</v>
          </cell>
          <cell r="D507">
            <v>5540.4</v>
          </cell>
        </row>
        <row r="508">
          <cell r="A508" t="str">
            <v>Avani/tht/2383/14506/11 July</v>
          </cell>
          <cell r="B508">
            <v>11068.2</v>
          </cell>
          <cell r="C508">
            <v>36000</v>
          </cell>
          <cell r="D508">
            <v>24931.8</v>
          </cell>
        </row>
        <row r="509">
          <cell r="A509" t="str">
            <v>Avani/tht/675/4924/04 Nov-Broad</v>
          </cell>
          <cell r="B509">
            <v>56794.32</v>
          </cell>
          <cell r="C509">
            <v>150000</v>
          </cell>
          <cell r="D509">
            <v>93205.68</v>
          </cell>
        </row>
        <row r="510">
          <cell r="A510" t="str">
            <v>Bajaj/chut Ko Loot/censor</v>
          </cell>
          <cell r="B510">
            <v>8978</v>
          </cell>
          <cell r="C510">
            <v>7000</v>
          </cell>
          <cell r="D510">
            <v>7000</v>
          </cell>
        </row>
        <row r="511">
          <cell r="A511" t="str">
            <v>Bajrasakti/singingstar/27sep</v>
          </cell>
          <cell r="B511">
            <v>6375</v>
          </cell>
          <cell r="C511">
            <v>3333.32</v>
          </cell>
          <cell r="D511">
            <v>3333.32</v>
          </cell>
        </row>
        <row r="512">
          <cell r="A512" t="str">
            <v>Balswastha/ntv/vitamin A/17- 19oct</v>
          </cell>
          <cell r="B512">
            <v>8500</v>
          </cell>
          <cell r="C512">
            <v>69360</v>
          </cell>
          <cell r="D512">
            <v>69360</v>
          </cell>
        </row>
        <row r="513">
          <cell r="A513" t="str">
            <v>Basanta/kpr/1039/5921/28nov 68/69</v>
          </cell>
          <cell r="B513">
            <v>30236</v>
          </cell>
          <cell r="C513">
            <v>2500</v>
          </cell>
          <cell r="D513">
            <v>2500</v>
          </cell>
        </row>
        <row r="514">
          <cell r="A514" t="str">
            <v>Batas/abhiyan/489/673/25 Sep</v>
          </cell>
          <cell r="B514">
            <v>25700</v>
          </cell>
          <cell r="C514">
            <v>50000</v>
          </cell>
          <cell r="D514">
            <v>24300</v>
          </cell>
        </row>
        <row r="515">
          <cell r="A515" t="str">
            <v>Batas/branding in City Centre/8kartik-7asoj</v>
          </cell>
          <cell r="B515">
            <v>42329</v>
          </cell>
          <cell r="C515">
            <v>38000</v>
          </cell>
          <cell r="D515">
            <v>38000</v>
          </cell>
        </row>
        <row r="516">
          <cell r="A516" t="str">
            <v>Batas Bro/kpr/340/9992/13 Sep</v>
          </cell>
          <cell r="B516">
            <v>41600</v>
          </cell>
          <cell r="C516">
            <v>200000</v>
          </cell>
          <cell r="D516">
            <v>158400</v>
          </cell>
        </row>
        <row r="517">
          <cell r="A517" t="str">
            <v>Batas/karobar/376/0451/16 Sep</v>
          </cell>
          <cell r="B517">
            <v>61680</v>
          </cell>
          <cell r="C517">
            <v>120000</v>
          </cell>
          <cell r="D517">
            <v>58320</v>
          </cell>
        </row>
        <row r="518">
          <cell r="A518" t="str">
            <v>Batas/kpr/399/112293/20 Sep</v>
          </cell>
          <cell r="B518">
            <v>41600</v>
          </cell>
          <cell r="C518">
            <v>200000</v>
          </cell>
          <cell r="D518">
            <v>158400</v>
          </cell>
        </row>
        <row r="519">
          <cell r="A519" t="str">
            <v>Batas/kpr/486/12144/25 Sep</v>
          </cell>
          <cell r="B519">
            <v>12480</v>
          </cell>
          <cell r="C519">
            <v>60000</v>
          </cell>
          <cell r="D519">
            <v>47520</v>
          </cell>
        </row>
        <row r="520">
          <cell r="A520" t="str">
            <v>Batas/kpr/492/12327/26 Sep</v>
          </cell>
          <cell r="B520">
            <v>12480</v>
          </cell>
          <cell r="C520">
            <v>60000</v>
          </cell>
          <cell r="D520">
            <v>47520</v>
          </cell>
        </row>
        <row r="521">
          <cell r="A521" t="str">
            <v>Batas/kpr/497/12427/27sep</v>
          </cell>
          <cell r="B521">
            <v>24960</v>
          </cell>
          <cell r="C521">
            <v>120000</v>
          </cell>
          <cell r="D521">
            <v>95040</v>
          </cell>
        </row>
        <row r="522">
          <cell r="A522" t="str">
            <v>Batas/kpr/519/13009/30sep</v>
          </cell>
          <cell r="B522">
            <v>12480</v>
          </cell>
          <cell r="C522">
            <v>60000</v>
          </cell>
          <cell r="D522">
            <v>47520</v>
          </cell>
        </row>
        <row r="523">
          <cell r="A523" t="str">
            <v>Batas/KPR/552/13599/13 Oct</v>
          </cell>
          <cell r="B523">
            <v>12480</v>
          </cell>
          <cell r="C523">
            <v>60000</v>
          </cell>
          <cell r="D523">
            <v>47520</v>
          </cell>
        </row>
        <row r="524">
          <cell r="A524" t="str">
            <v>Batas/kpr/569/14120/18 Oct</v>
          </cell>
          <cell r="B524">
            <v>12480</v>
          </cell>
          <cell r="C524">
            <v>60000</v>
          </cell>
          <cell r="D524">
            <v>47520</v>
          </cell>
        </row>
        <row r="525">
          <cell r="A525" t="str">
            <v>Batas/kpr/604/14802/23 Oct</v>
          </cell>
          <cell r="B525">
            <v>12480</v>
          </cell>
          <cell r="C525">
            <v>60000</v>
          </cell>
          <cell r="D525">
            <v>47520</v>
          </cell>
        </row>
        <row r="526">
          <cell r="A526" t="str">
            <v>Batas/nagarik/352/3634/15sep</v>
          </cell>
          <cell r="B526">
            <v>37380</v>
          </cell>
          <cell r="C526">
            <v>120000</v>
          </cell>
          <cell r="D526">
            <v>82620</v>
          </cell>
        </row>
        <row r="527">
          <cell r="A527" t="str">
            <v>Batas/nagarik/446/3925/21 Sep</v>
          </cell>
          <cell r="B527">
            <v>37380</v>
          </cell>
          <cell r="C527">
            <v>120000</v>
          </cell>
          <cell r="D527">
            <v>82620</v>
          </cell>
        </row>
        <row r="528">
          <cell r="A528" t="str">
            <v>Batas/nagarik/488/4170/25 Sep</v>
          </cell>
          <cell r="B528">
            <v>11214</v>
          </cell>
          <cell r="C528">
            <v>36000</v>
          </cell>
          <cell r="D528">
            <v>24786</v>
          </cell>
        </row>
        <row r="529">
          <cell r="A529" t="str">
            <v>Batas/nagarik/491/4307/26 Sep</v>
          </cell>
          <cell r="B529">
            <v>22428</v>
          </cell>
          <cell r="C529">
            <v>72000</v>
          </cell>
          <cell r="D529">
            <v>49572</v>
          </cell>
        </row>
        <row r="530">
          <cell r="A530" t="str">
            <v>Batas/nagarik/516/4438/29 Sep</v>
          </cell>
          <cell r="B530">
            <v>11214</v>
          </cell>
          <cell r="C530">
            <v>36000</v>
          </cell>
          <cell r="D530">
            <v>24786</v>
          </cell>
        </row>
        <row r="531">
          <cell r="A531" t="str">
            <v>Batas/nagarik/557/4985/16 Oct</v>
          </cell>
          <cell r="B531">
            <v>11214</v>
          </cell>
          <cell r="C531">
            <v>36000</v>
          </cell>
          <cell r="D531">
            <v>24786</v>
          </cell>
        </row>
        <row r="532">
          <cell r="A532" t="str">
            <v>Batas/nagarik/598/5313/21oct</v>
          </cell>
          <cell r="B532">
            <v>11214</v>
          </cell>
          <cell r="C532">
            <v>36000</v>
          </cell>
          <cell r="D532">
            <v>24786</v>
          </cell>
        </row>
        <row r="533">
          <cell r="A533" t="str">
            <v>Batas/np/451/501/23 Sep</v>
          </cell>
          <cell r="B533">
            <v>38550</v>
          </cell>
          <cell r="C533">
            <v>75000</v>
          </cell>
          <cell r="D533">
            <v>36450</v>
          </cell>
        </row>
        <row r="534">
          <cell r="A534" t="str">
            <v>Batas/NP/588/702/20 Oct</v>
          </cell>
          <cell r="B534">
            <v>23130</v>
          </cell>
          <cell r="C534">
            <v>45000</v>
          </cell>
          <cell r="D534">
            <v>21870</v>
          </cell>
        </row>
        <row r="535">
          <cell r="A535" t="str">
            <v>Batas/nsp/392/661/19 Sep</v>
          </cell>
          <cell r="B535">
            <v>31961.25</v>
          </cell>
          <cell r="C535">
            <v>67500</v>
          </cell>
          <cell r="D535">
            <v>35538.75</v>
          </cell>
        </row>
        <row r="536">
          <cell r="A536" t="str">
            <v>Batas/rajdhani/447/1205/22 Sep</v>
          </cell>
          <cell r="B536">
            <v>30840</v>
          </cell>
          <cell r="C536">
            <v>60000</v>
          </cell>
          <cell r="D536">
            <v>29160</v>
          </cell>
        </row>
        <row r="537">
          <cell r="A537" t="str">
            <v>Batas/rajdhani/520/1757/30sep</v>
          </cell>
          <cell r="B537">
            <v>59692</v>
          </cell>
          <cell r="C537">
            <v>15000</v>
          </cell>
          <cell r="D537">
            <v>15000</v>
          </cell>
        </row>
        <row r="538">
          <cell r="A538" t="str">
            <v>Batas/tht/341/3034/14 Sep</v>
          </cell>
          <cell r="B538">
            <v>46725</v>
          </cell>
          <cell r="C538">
            <v>150000</v>
          </cell>
          <cell r="D538">
            <v>103275</v>
          </cell>
        </row>
        <row r="539">
          <cell r="A539" t="str">
            <v>Batas/tht/385/3220/18 Sep</v>
          </cell>
          <cell r="B539">
            <v>46725</v>
          </cell>
          <cell r="C539">
            <v>150000</v>
          </cell>
          <cell r="D539">
            <v>103275</v>
          </cell>
        </row>
        <row r="540">
          <cell r="A540" t="str">
            <v>Batas/tht/487/3604/25 Sep 2011</v>
          </cell>
          <cell r="B540">
            <v>14017.5</v>
          </cell>
          <cell r="C540">
            <v>45000</v>
          </cell>
          <cell r="D540">
            <v>30982.5</v>
          </cell>
        </row>
        <row r="541">
          <cell r="A541" t="str">
            <v>Batas/tht/498/3705/27 Sep</v>
          </cell>
          <cell r="B541">
            <v>14017.5</v>
          </cell>
          <cell r="C541">
            <v>45000</v>
          </cell>
          <cell r="D541">
            <v>30982.5</v>
          </cell>
        </row>
        <row r="542">
          <cell r="A542" t="str">
            <v>Batas/tht/515/3812/29 Sep</v>
          </cell>
          <cell r="B542">
            <v>28035</v>
          </cell>
          <cell r="C542">
            <v>90000</v>
          </cell>
          <cell r="D542">
            <v>61965</v>
          </cell>
        </row>
        <row r="543">
          <cell r="A543" t="str">
            <v>Batas/THT/551/4183/14 Oct</v>
          </cell>
          <cell r="B543">
            <v>14017.5</v>
          </cell>
          <cell r="C543">
            <v>45000</v>
          </cell>
          <cell r="D543">
            <v>30982.5</v>
          </cell>
        </row>
        <row r="544">
          <cell r="A544" t="str">
            <v>Batas/THT/587/4379/19oct</v>
          </cell>
          <cell r="B544">
            <v>14017.5</v>
          </cell>
          <cell r="C544">
            <v>45000</v>
          </cell>
          <cell r="D544">
            <v>30982.5</v>
          </cell>
        </row>
        <row r="545">
          <cell r="A545" t="str">
            <v>Batas/tkp/490/12391/26 Sep</v>
          </cell>
          <cell r="B545">
            <v>27357</v>
          </cell>
          <cell r="C545">
            <v>60000</v>
          </cell>
          <cell r="D545">
            <v>32643</v>
          </cell>
        </row>
        <row r="546">
          <cell r="A546" t="str">
            <v>BDS/abc,N24,Atv/2 - 23 Dec 2011</v>
          </cell>
          <cell r="B546">
            <v>41310</v>
          </cell>
          <cell r="C546">
            <v>85800</v>
          </cell>
          <cell r="D546">
            <v>85800</v>
          </cell>
        </row>
        <row r="547">
          <cell r="A547" t="str">
            <v>BDS/kpr/153/5706/20 Aug</v>
          </cell>
          <cell r="B547">
            <v>7799.4</v>
          </cell>
          <cell r="C547">
            <v>31500</v>
          </cell>
          <cell r="D547">
            <v>23700.6</v>
          </cell>
        </row>
        <row r="548">
          <cell r="A548" t="str">
            <v>BDS/tht/152/1726/20 Aug</v>
          </cell>
          <cell r="B548">
            <v>5811.54</v>
          </cell>
          <cell r="C548">
            <v>16800</v>
          </cell>
          <cell r="D548">
            <v>10988.46</v>
          </cell>
        </row>
        <row r="549">
          <cell r="A549" t="str">
            <v>BDS/various Tv/promotional Tvc/16 Sep-30oct</v>
          </cell>
          <cell r="B549">
            <v>38250</v>
          </cell>
          <cell r="C549">
            <v>85800</v>
          </cell>
          <cell r="D549">
            <v>85800</v>
          </cell>
        </row>
        <row r="550">
          <cell r="A550" t="str">
            <v>Beoc/TRN/1284/2691/5 Feb</v>
          </cell>
          <cell r="B550">
            <v>24001</v>
          </cell>
          <cell r="C550">
            <v>96004</v>
          </cell>
          <cell r="D550">
            <v>72003</v>
          </cell>
        </row>
        <row r="551">
          <cell r="A551" t="str">
            <v>Beoc/TRN/1285/2693/6 Feb</v>
          </cell>
          <cell r="B551">
            <v>24001</v>
          </cell>
          <cell r="C551">
            <v>96004</v>
          </cell>
          <cell r="D551">
            <v>72003</v>
          </cell>
        </row>
        <row r="552">
          <cell r="A552" t="str">
            <v>Bhansar/GP/12,13,14 Jan 2012</v>
          </cell>
          <cell r="B552">
            <v>74232.5</v>
          </cell>
          <cell r="C552">
            <v>296930</v>
          </cell>
          <cell r="D552">
            <v>222697.5</v>
          </cell>
        </row>
        <row r="553">
          <cell r="A553" t="str">
            <v>Biranghouse/kpr/450/11677/21 Sep</v>
          </cell>
          <cell r="B553">
            <v>4864</v>
          </cell>
          <cell r="C553">
            <v>20000</v>
          </cell>
          <cell r="D553">
            <v>15136</v>
          </cell>
        </row>
        <row r="554">
          <cell r="A554" t="str">
            <v>Biranghouse/kpr/849/21380/2dec</v>
          </cell>
          <cell r="B554">
            <v>3922.52</v>
          </cell>
          <cell r="C554">
            <v>14000</v>
          </cell>
          <cell r="D554">
            <v>10077.48</v>
          </cell>
        </row>
        <row r="555">
          <cell r="A555" t="str">
            <v>Biranghouse/nagarik/558/5838/16 Oct</v>
          </cell>
          <cell r="B555">
            <v>3284.16</v>
          </cell>
          <cell r="C555">
            <v>9600</v>
          </cell>
          <cell r="D555">
            <v>6315.84</v>
          </cell>
        </row>
        <row r="556">
          <cell r="A556" t="str">
            <v>Birang/kpr/0701/23057/14dec</v>
          </cell>
          <cell r="B556">
            <v>3922.52</v>
          </cell>
          <cell r="C556">
            <v>14000</v>
          </cell>
          <cell r="D556">
            <v>10077.48</v>
          </cell>
        </row>
        <row r="557">
          <cell r="A557" t="str">
            <v>Birang/kpr/827/21347/01 Dec</v>
          </cell>
          <cell r="B557">
            <v>3922.52</v>
          </cell>
          <cell r="C557">
            <v>14000</v>
          </cell>
          <cell r="D557">
            <v>10077.48</v>
          </cell>
        </row>
        <row r="558">
          <cell r="A558" t="str">
            <v>Birang/kpr/864/21921/7dec</v>
          </cell>
          <cell r="B558">
            <v>3922.52</v>
          </cell>
          <cell r="C558">
            <v>14000</v>
          </cell>
          <cell r="D558">
            <v>10077.48</v>
          </cell>
        </row>
        <row r="559">
          <cell r="A559" t="str">
            <v>Birang/kpr/994/25490/28 Dec</v>
          </cell>
          <cell r="B559">
            <v>3922.52</v>
          </cell>
          <cell r="C559">
            <v>14000</v>
          </cell>
          <cell r="D559">
            <v>10077.48</v>
          </cell>
        </row>
        <row r="560">
          <cell r="A560" t="str">
            <v>Birang/nagarik/900/8394/11 Dec</v>
          </cell>
          <cell r="B560">
            <v>3915.74</v>
          </cell>
          <cell r="C560">
            <v>9600</v>
          </cell>
          <cell r="D560">
            <v>5684.26</v>
          </cell>
        </row>
        <row r="561">
          <cell r="A561" t="str">
            <v>Birang/tht/812/6042/23nov</v>
          </cell>
          <cell r="B561">
            <v>1695</v>
          </cell>
          <cell r="C561">
            <v>7500</v>
          </cell>
          <cell r="D561">
            <v>5805</v>
          </cell>
        </row>
        <row r="562">
          <cell r="A562" t="str">
            <v>Birang/tht/826/6276/30 Nov</v>
          </cell>
          <cell r="B562">
            <v>3640.8</v>
          </cell>
          <cell r="C562">
            <v>12000</v>
          </cell>
          <cell r="D562">
            <v>8359.2000000000007</v>
          </cell>
        </row>
        <row r="563">
          <cell r="A563" t="str">
            <v>Bishwa Astha/tri.Bi./7 &amp; 8 Asar</v>
          </cell>
          <cell r="B563">
            <v>4396</v>
          </cell>
          <cell r="C563">
            <v>11200</v>
          </cell>
          <cell r="D563">
            <v>6804</v>
          </cell>
        </row>
        <row r="564">
          <cell r="A564" t="str">
            <v>Bluediamond/nagarik/715/6390/10nov</v>
          </cell>
          <cell r="B564">
            <v>1680</v>
          </cell>
          <cell r="C564">
            <v>16800</v>
          </cell>
          <cell r="D564">
            <v>15120</v>
          </cell>
        </row>
        <row r="565">
          <cell r="A565" t="str">
            <v>Blue Diamond/rajdhani/980/2617/16dec</v>
          </cell>
          <cell r="B565">
            <v>3080</v>
          </cell>
          <cell r="C565">
            <v>11000</v>
          </cell>
          <cell r="D565">
            <v>7920</v>
          </cell>
        </row>
        <row r="566">
          <cell r="A566" t="str">
            <v>BNL 001/067/068</v>
          </cell>
          <cell r="B566">
            <v>7475</v>
          </cell>
          <cell r="D566">
            <v>-7475</v>
          </cell>
        </row>
        <row r="567">
          <cell r="A567" t="str">
            <v>Bottler/abhiyan/minute/17jan</v>
          </cell>
          <cell r="B567">
            <v>21900.799999999999</v>
          </cell>
          <cell r="C567">
            <v>46400</v>
          </cell>
          <cell r="D567">
            <v>24499.200000000001</v>
          </cell>
        </row>
        <row r="568">
          <cell r="A568" t="str">
            <v>Bottlers/4538-000/aug 2011</v>
          </cell>
          <cell r="B568">
            <v>44880</v>
          </cell>
          <cell r="C568">
            <v>4000</v>
          </cell>
          <cell r="D568">
            <v>4000</v>
          </cell>
        </row>
        <row r="569">
          <cell r="A569" t="str">
            <v>Bottlers/4542-000/aug 2011</v>
          </cell>
          <cell r="B569">
            <v>89760</v>
          </cell>
          <cell r="C569">
            <v>2500</v>
          </cell>
          <cell r="D569">
            <v>2500</v>
          </cell>
        </row>
        <row r="570">
          <cell r="A570" t="str">
            <v>Bottlers/4548-000/aug 2011</v>
          </cell>
          <cell r="B570">
            <v>44880</v>
          </cell>
          <cell r="C570">
            <v>5650</v>
          </cell>
          <cell r="D570">
            <v>5650</v>
          </cell>
        </row>
        <row r="571">
          <cell r="A571" t="str">
            <v>Bottlers/4635-000/nov 2011</v>
          </cell>
          <cell r="B571">
            <v>44880</v>
          </cell>
          <cell r="C571">
            <v>7000</v>
          </cell>
          <cell r="D571">
            <v>7000</v>
          </cell>
        </row>
        <row r="572">
          <cell r="A572" t="str">
            <v>Bottlers/4697-000</v>
          </cell>
          <cell r="B572">
            <v>44880</v>
          </cell>
          <cell r="C572">
            <v>2000</v>
          </cell>
          <cell r="D572">
            <v>2000</v>
          </cell>
        </row>
        <row r="573">
          <cell r="A573" t="str">
            <v>Bottlers/4718-000/nov 2011</v>
          </cell>
          <cell r="B573">
            <v>44880</v>
          </cell>
          <cell r="C573">
            <v>98000</v>
          </cell>
          <cell r="D573">
            <v>98000</v>
          </cell>
        </row>
        <row r="574">
          <cell r="A574" t="str">
            <v>Bottlers/4828-000/brouchure</v>
          </cell>
          <cell r="B574">
            <v>70227</v>
          </cell>
          <cell r="C574">
            <v>7500</v>
          </cell>
          <cell r="D574">
            <v>7500</v>
          </cell>
        </row>
        <row r="575">
          <cell r="A575" t="str">
            <v>Bottlers/abhiyan/0459/108/29july</v>
          </cell>
          <cell r="B575">
            <v>7363.2</v>
          </cell>
          <cell r="C575">
            <v>15600</v>
          </cell>
          <cell r="D575">
            <v>8236.7999999999993</v>
          </cell>
        </row>
        <row r="576">
          <cell r="A576" t="str">
            <v>Bottlers/abhiyan/1129/1927/23 Dec</v>
          </cell>
          <cell r="B576">
            <v>6796.8</v>
          </cell>
          <cell r="C576">
            <v>14400</v>
          </cell>
          <cell r="D576">
            <v>7603.2</v>
          </cell>
        </row>
        <row r="577">
          <cell r="A577" t="str">
            <v>Bottlers/abhiyan/1484/2082/15feb</v>
          </cell>
          <cell r="B577">
            <v>5664</v>
          </cell>
          <cell r="C577">
            <v>12000</v>
          </cell>
          <cell r="D577">
            <v>6336</v>
          </cell>
        </row>
        <row r="578">
          <cell r="A578" t="str">
            <v>Bottlers/Abhiyan/1485/723/20 Sep</v>
          </cell>
          <cell r="B578">
            <v>3964.8</v>
          </cell>
          <cell r="C578">
            <v>8400</v>
          </cell>
          <cell r="D578">
            <v>4435.2</v>
          </cell>
        </row>
        <row r="579">
          <cell r="A579" t="str">
            <v>Bottlers/abhiyan/1486/2310/29 Feb</v>
          </cell>
          <cell r="B579">
            <v>4386.2</v>
          </cell>
          <cell r="C579">
            <v>13679</v>
          </cell>
          <cell r="D579">
            <v>9292.7999999999993</v>
          </cell>
        </row>
        <row r="580">
          <cell r="A580" t="str">
            <v>Bottlers/abhiyan/2097/2819/31mar</v>
          </cell>
          <cell r="B580">
            <v>5664</v>
          </cell>
          <cell r="C580">
            <v>12000</v>
          </cell>
          <cell r="D580">
            <v>6336</v>
          </cell>
        </row>
        <row r="581">
          <cell r="A581" t="str">
            <v>Bottlers/arthik Abhiyan/0052/2760/4july</v>
          </cell>
          <cell r="B581">
            <v>3776</v>
          </cell>
          <cell r="C581">
            <v>8000</v>
          </cell>
          <cell r="D581">
            <v>4224</v>
          </cell>
        </row>
        <row r="582">
          <cell r="A582" t="str">
            <v>Bottlers/designation of Newletter/2011</v>
          </cell>
          <cell r="B582">
            <v>15147</v>
          </cell>
          <cell r="C582">
            <v>8000</v>
          </cell>
          <cell r="D582">
            <v>8000</v>
          </cell>
        </row>
        <row r="583">
          <cell r="A583" t="str">
            <v>Bottlers/design Chare of Brochure/</v>
          </cell>
          <cell r="B583">
            <v>28687</v>
          </cell>
          <cell r="C583">
            <v>2500</v>
          </cell>
          <cell r="D583">
            <v>2500</v>
          </cell>
        </row>
        <row r="584">
          <cell r="A584" t="str">
            <v>Bottlers/design Charge Back Drop/aug 2011</v>
          </cell>
          <cell r="B584">
            <v>27540</v>
          </cell>
          <cell r="C584">
            <v>4520</v>
          </cell>
          <cell r="D584">
            <v>4520</v>
          </cell>
        </row>
        <row r="585">
          <cell r="A585" t="str">
            <v>Bottlers/design of Newsletter/09 Aug</v>
          </cell>
          <cell r="B585">
            <v>12750</v>
          </cell>
          <cell r="C585">
            <v>17187.5</v>
          </cell>
          <cell r="D585">
            <v>17187.5</v>
          </cell>
        </row>
        <row r="586">
          <cell r="A586" t="str">
            <v>Bottlers/kpr/0879 N 1028/18758/20 Nov</v>
          </cell>
          <cell r="B586">
            <v>37800</v>
          </cell>
          <cell r="C586">
            <v>150000</v>
          </cell>
          <cell r="D586">
            <v>112200</v>
          </cell>
        </row>
        <row r="587">
          <cell r="A587" t="str">
            <v>Bottlers/kpr/0880/18605/17 Nov</v>
          </cell>
          <cell r="B587">
            <v>8505</v>
          </cell>
          <cell r="C587">
            <v>33750</v>
          </cell>
          <cell r="D587">
            <v>25245</v>
          </cell>
        </row>
        <row r="588">
          <cell r="A588" t="str">
            <v>Bottlers/kpr/1029/20724/29nov/68/69</v>
          </cell>
          <cell r="B588">
            <v>19958.400000000001</v>
          </cell>
          <cell r="C588">
            <v>79200</v>
          </cell>
          <cell r="D588">
            <v>59241.599999999999</v>
          </cell>
        </row>
        <row r="589">
          <cell r="A589" t="str">
            <v>Bottlers/kpr/1127/16070/4 Nov</v>
          </cell>
          <cell r="B589">
            <v>11340</v>
          </cell>
          <cell r="C589">
            <v>45000</v>
          </cell>
          <cell r="D589">
            <v>33660</v>
          </cell>
        </row>
        <row r="590">
          <cell r="A590" t="str">
            <v>Bottlers/news Letter of Coke/pro</v>
          </cell>
          <cell r="B590">
            <v>58522.5</v>
          </cell>
          <cell r="C590">
            <v>35398.230000000003</v>
          </cell>
          <cell r="D590">
            <v>35398.230000000003</v>
          </cell>
        </row>
        <row r="591">
          <cell r="A591" t="str">
            <v>Bottlers/newsletters/4519-000/aug</v>
          </cell>
          <cell r="B591">
            <v>29261.25</v>
          </cell>
          <cell r="C591">
            <v>6000</v>
          </cell>
          <cell r="D591">
            <v>6000</v>
          </cell>
        </row>
        <row r="592">
          <cell r="A592" t="str">
            <v>Bottlers/republica/1128/6104/6 Nov</v>
          </cell>
          <cell r="B592">
            <v>7843.2</v>
          </cell>
          <cell r="C592">
            <v>24000</v>
          </cell>
          <cell r="D592">
            <v>16156.8</v>
          </cell>
        </row>
        <row r="593">
          <cell r="A593" t="str">
            <v>Bottlers/tht/2096/11414,3/15apr</v>
          </cell>
          <cell r="B593">
            <v>7647.12</v>
          </cell>
          <cell r="C593">
            <v>23400</v>
          </cell>
          <cell r="D593">
            <v>15752.880000000001</v>
          </cell>
        </row>
        <row r="594">
          <cell r="A594" t="str">
            <v>Bottlers/THT/693/1910/24aug</v>
          </cell>
          <cell r="B594">
            <v>11503.36</v>
          </cell>
          <cell r="C594">
            <v>35200</v>
          </cell>
          <cell r="D594">
            <v>23696.639999999999</v>
          </cell>
        </row>
        <row r="595">
          <cell r="A595" t="str">
            <v>Britiscol/kpr/1614/22-25mar</v>
          </cell>
          <cell r="B595">
            <v>62990.400000000001</v>
          </cell>
          <cell r="C595">
            <v>264000</v>
          </cell>
          <cell r="D595">
            <v>201009.6</v>
          </cell>
        </row>
        <row r="596">
          <cell r="A596" t="str">
            <v>British Col/banner Production</v>
          </cell>
          <cell r="B596">
            <v>1701</v>
          </cell>
          <cell r="C596">
            <v>11100</v>
          </cell>
          <cell r="D596">
            <v>9399</v>
          </cell>
        </row>
        <row r="597">
          <cell r="A597" t="str">
            <v>British Col/ Flyer Printing</v>
          </cell>
          <cell r="B597">
            <v>23188</v>
          </cell>
          <cell r="C597">
            <v>137000</v>
          </cell>
          <cell r="D597">
            <v>137000</v>
          </cell>
        </row>
        <row r="598">
          <cell r="A598" t="str">
            <v>British Col/kpr/2340/59135/9 July</v>
          </cell>
          <cell r="B598">
            <v>9987.75</v>
          </cell>
          <cell r="C598">
            <v>45000</v>
          </cell>
          <cell r="D598">
            <v>35012.25</v>
          </cell>
        </row>
        <row r="599">
          <cell r="A599" t="str">
            <v>British College/cross Stand Production</v>
          </cell>
          <cell r="B599">
            <v>39244</v>
          </cell>
          <cell r="C599">
            <v>13650</v>
          </cell>
          <cell r="D599">
            <v>13650</v>
          </cell>
        </row>
        <row r="600">
          <cell r="A600" t="str">
            <v>Britishcollege/Rep/1884/16177/9May</v>
          </cell>
          <cell r="B600">
            <v>5601.98</v>
          </cell>
          <cell r="C600">
            <v>15000</v>
          </cell>
          <cell r="D600">
            <v>9398.02</v>
          </cell>
        </row>
        <row r="601">
          <cell r="A601" t="str">
            <v>BritishCol/rep/1885/16219/10May</v>
          </cell>
          <cell r="B601">
            <v>933.66</v>
          </cell>
          <cell r="C601">
            <v>2500</v>
          </cell>
          <cell r="D601">
            <v>1566.3400000000001</v>
          </cell>
        </row>
        <row r="602">
          <cell r="A602" t="str">
            <v>British Col/tht/2245/13676/20june</v>
          </cell>
          <cell r="B602">
            <v>7990.2</v>
          </cell>
          <cell r="C602">
            <v>36000</v>
          </cell>
          <cell r="D602">
            <v>28009.8</v>
          </cell>
        </row>
        <row r="603">
          <cell r="A603" t="str">
            <v>British Col/tht/2339/14398/8 July</v>
          </cell>
          <cell r="B603">
            <v>8988.98</v>
          </cell>
          <cell r="C603">
            <v>40500</v>
          </cell>
          <cell r="D603">
            <v>31511.02</v>
          </cell>
        </row>
        <row r="604">
          <cell r="A604" t="str">
            <v>British/kpr/1620/40166/27 Mar</v>
          </cell>
          <cell r="B604">
            <v>28632</v>
          </cell>
          <cell r="C604">
            <v>120000</v>
          </cell>
          <cell r="D604">
            <v>91368</v>
          </cell>
        </row>
        <row r="605">
          <cell r="A605" t="str">
            <v>British/kpr/2020/52615/7 June</v>
          </cell>
          <cell r="B605">
            <v>20950</v>
          </cell>
          <cell r="C605">
            <v>100000</v>
          </cell>
          <cell r="D605">
            <v>79050</v>
          </cell>
        </row>
        <row r="606">
          <cell r="A606" t="str">
            <v>British/kpr/2118/54792/18 June</v>
          </cell>
          <cell r="B606">
            <v>9427.5</v>
          </cell>
          <cell r="C606">
            <v>45000</v>
          </cell>
          <cell r="D606">
            <v>35572.5</v>
          </cell>
        </row>
        <row r="607">
          <cell r="A607" t="str">
            <v>British/kpr/2246/57737/2 July</v>
          </cell>
          <cell r="B607">
            <v>11778</v>
          </cell>
          <cell r="C607">
            <v>60000</v>
          </cell>
          <cell r="D607">
            <v>48222</v>
          </cell>
        </row>
        <row r="608">
          <cell r="A608" t="str">
            <v>British/nagarik/1615/13899/22-25mar</v>
          </cell>
          <cell r="B608">
            <v>94113.18</v>
          </cell>
          <cell r="C608">
            <v>252000</v>
          </cell>
          <cell r="D608">
            <v>157886.82</v>
          </cell>
        </row>
        <row r="609">
          <cell r="A609" t="str">
            <v>British/tht/2054/13293/11 June</v>
          </cell>
          <cell r="B609">
            <v>17625</v>
          </cell>
          <cell r="C609">
            <v>75000</v>
          </cell>
          <cell r="D609">
            <v>57375</v>
          </cell>
        </row>
        <row r="610">
          <cell r="A610" t="str">
            <v>Business/dail 9090/campaign 2011</v>
          </cell>
          <cell r="B610">
            <v>11900</v>
          </cell>
          <cell r="D610">
            <v>-11900</v>
          </cell>
        </row>
        <row r="611">
          <cell r="A611" t="str">
            <v>Callmob/abhiyan/1651/2781/29mar</v>
          </cell>
          <cell r="B611">
            <v>12000</v>
          </cell>
          <cell r="C611">
            <v>30000</v>
          </cell>
          <cell r="D611">
            <v>18000</v>
          </cell>
        </row>
        <row r="612">
          <cell r="A612" t="str">
            <v>CG/AP/608/4574/23 Oct</v>
          </cell>
          <cell r="B612">
            <v>25645.85</v>
          </cell>
          <cell r="C612">
            <v>54000</v>
          </cell>
          <cell r="D612">
            <v>28354.15</v>
          </cell>
        </row>
        <row r="613">
          <cell r="A613" t="str">
            <v>CG/AP/724/5331/13 Nov</v>
          </cell>
          <cell r="B613">
            <v>21798.97</v>
          </cell>
          <cell r="C613">
            <v>45900</v>
          </cell>
          <cell r="D613">
            <v>24101.03</v>
          </cell>
        </row>
        <row r="614">
          <cell r="A614" t="str">
            <v>CG Electro./AP/1579/10404/18 Mar</v>
          </cell>
          <cell r="B614">
            <v>18487.14</v>
          </cell>
          <cell r="C614">
            <v>36000</v>
          </cell>
          <cell r="D614">
            <v>17512.86</v>
          </cell>
        </row>
        <row r="615">
          <cell r="A615" t="str">
            <v>CG/euro 012/ap/2093/13484/15june</v>
          </cell>
          <cell r="B615">
            <v>18587.22</v>
          </cell>
          <cell r="C615">
            <v>36000</v>
          </cell>
          <cell r="D615">
            <v>17412.78</v>
          </cell>
        </row>
        <row r="616">
          <cell r="A616" t="str">
            <v>CG/euro 012/kpr/2092/53749/13june</v>
          </cell>
          <cell r="B616">
            <v>33234.019999999997</v>
          </cell>
          <cell r="C616">
            <v>80000</v>
          </cell>
          <cell r="D616">
            <v>46765.98</v>
          </cell>
        </row>
        <row r="617">
          <cell r="A617" t="str">
            <v>CG/EURO 012/Nagarik/12 June-4july</v>
          </cell>
          <cell r="B617">
            <v>87782.2</v>
          </cell>
          <cell r="C617">
            <v>176000</v>
          </cell>
          <cell r="D617">
            <v>88217.8</v>
          </cell>
        </row>
        <row r="618">
          <cell r="A618" t="str">
            <v>CG/EURO 2012/nsp/21-30 June</v>
          </cell>
          <cell r="B618">
            <v>5508</v>
          </cell>
          <cell r="C618">
            <v>14094</v>
          </cell>
          <cell r="D618">
            <v>14094</v>
          </cell>
        </row>
        <row r="619">
          <cell r="A619" t="str">
            <v>CG/Euro/Nepal/2120/54865/17 Jun</v>
          </cell>
          <cell r="B619">
            <v>4590</v>
          </cell>
          <cell r="C619">
            <v>11003</v>
          </cell>
          <cell r="D619">
            <v>11003</v>
          </cell>
        </row>
        <row r="620">
          <cell r="A620" t="str">
            <v>CG/euro/nepal/2165/56561/24 June</v>
          </cell>
          <cell r="B620">
            <v>3570</v>
          </cell>
          <cell r="C620">
            <v>11003</v>
          </cell>
          <cell r="D620">
            <v>11003</v>
          </cell>
        </row>
        <row r="621">
          <cell r="A621" t="str">
            <v>Cg/euro/tht/2103/13540/17 June</v>
          </cell>
          <cell r="B621">
            <v>30978.7</v>
          </cell>
          <cell r="C621">
            <v>60000</v>
          </cell>
          <cell r="D621">
            <v>29021.3</v>
          </cell>
        </row>
        <row r="622">
          <cell r="A622" t="str">
            <v>Cg/euro/tht/2285/13983/27 June</v>
          </cell>
          <cell r="B622">
            <v>30978.7</v>
          </cell>
          <cell r="C622">
            <v>60000</v>
          </cell>
          <cell r="D622">
            <v>29021.3</v>
          </cell>
        </row>
        <row r="623">
          <cell r="A623" t="str">
            <v>Cg/kpr/0053/2182/31 July</v>
          </cell>
          <cell r="B623">
            <v>85772.75</v>
          </cell>
          <cell r="C623">
            <v>200000</v>
          </cell>
          <cell r="D623">
            <v>114227.25</v>
          </cell>
        </row>
        <row r="624">
          <cell r="A624" t="str">
            <v>Cg/kpr/ 310/8174/5 Sep</v>
          </cell>
          <cell r="B624">
            <v>85772.75</v>
          </cell>
          <cell r="C624">
            <v>200000</v>
          </cell>
          <cell r="D624">
            <v>114227.25</v>
          </cell>
        </row>
        <row r="625">
          <cell r="A625" t="str">
            <v>CG/kpr/493/12347/26 Sep</v>
          </cell>
          <cell r="B625">
            <v>51463.65</v>
          </cell>
          <cell r="C625">
            <v>120000</v>
          </cell>
          <cell r="D625">
            <v>68536.350000000006</v>
          </cell>
        </row>
        <row r="626">
          <cell r="A626" t="str">
            <v>CG/kpr/544/13441/12oct</v>
          </cell>
          <cell r="B626">
            <v>43744.1</v>
          </cell>
          <cell r="C626">
            <v>102000</v>
          </cell>
          <cell r="D626">
            <v>58255.9</v>
          </cell>
        </row>
        <row r="627">
          <cell r="A627" t="str">
            <v>CG/KPR/594/14576/20 Oct</v>
          </cell>
          <cell r="B627">
            <v>43744.1</v>
          </cell>
          <cell r="C627">
            <v>102000</v>
          </cell>
          <cell r="D627">
            <v>58255.9</v>
          </cell>
        </row>
        <row r="628">
          <cell r="A628" t="str">
            <v>Cg/nagarik/320/3140/ 7sep 2011</v>
          </cell>
          <cell r="B628">
            <v>44939.199999999997</v>
          </cell>
          <cell r="C628">
            <v>72000</v>
          </cell>
          <cell r="D628">
            <v>27060.800000000003</v>
          </cell>
        </row>
        <row r="629">
          <cell r="A629" t="str">
            <v>Cg/nagarik/348/3627/14 Sep</v>
          </cell>
          <cell r="B629">
            <v>38198.32</v>
          </cell>
          <cell r="C629">
            <v>61200</v>
          </cell>
          <cell r="D629">
            <v>23001.68</v>
          </cell>
        </row>
        <row r="630">
          <cell r="A630" t="str">
            <v>Cg/nagarik/441/4473/21 Sep</v>
          </cell>
          <cell r="B630">
            <v>38198.32</v>
          </cell>
          <cell r="C630">
            <v>62553.04</v>
          </cell>
          <cell r="D630">
            <v>24354.720000000001</v>
          </cell>
        </row>
        <row r="631">
          <cell r="A631" t="str">
            <v>CG/nagarik/690/6136/07 Nov</v>
          </cell>
          <cell r="B631">
            <v>43347.38</v>
          </cell>
          <cell r="C631">
            <v>72000</v>
          </cell>
          <cell r="D631">
            <v>28652.620000000003</v>
          </cell>
        </row>
        <row r="632">
          <cell r="A632" t="str">
            <v>CG/nsp/538/808/30 Sep</v>
          </cell>
          <cell r="B632">
            <v>3807</v>
          </cell>
          <cell r="C632">
            <v>16200</v>
          </cell>
          <cell r="D632">
            <v>12393</v>
          </cell>
        </row>
        <row r="633">
          <cell r="A633" t="str">
            <v>Cg/tht/0057/0843/3 Aug</v>
          </cell>
          <cell r="B633">
            <v>49392.01</v>
          </cell>
          <cell r="C633">
            <v>104000</v>
          </cell>
          <cell r="D633">
            <v>54607.99</v>
          </cell>
        </row>
        <row r="634">
          <cell r="A634" t="str">
            <v>Cg/tht/442/3379/21 Sep</v>
          </cell>
          <cell r="B634">
            <v>42743.08</v>
          </cell>
          <cell r="C634">
            <v>90000</v>
          </cell>
          <cell r="D634">
            <v>47256.92</v>
          </cell>
        </row>
        <row r="635">
          <cell r="A635" t="str">
            <v>CG/THT/580/4330/18 Oct</v>
          </cell>
          <cell r="B635">
            <v>36331.61</v>
          </cell>
          <cell r="C635">
            <v>76500</v>
          </cell>
          <cell r="D635">
            <v>40168.39</v>
          </cell>
        </row>
        <row r="636">
          <cell r="A636" t="str">
            <v>Chandi/kpr/1157/30337/25 Jan</v>
          </cell>
          <cell r="B636">
            <v>13536</v>
          </cell>
          <cell r="C636">
            <v>60000</v>
          </cell>
          <cell r="D636">
            <v>46464</v>
          </cell>
        </row>
        <row r="637">
          <cell r="A637" t="str">
            <v>Chemonics/mobile Khata/june -Dec013</v>
          </cell>
          <cell r="B637">
            <v>197472</v>
          </cell>
          <cell r="C637">
            <v>34560.239999999998</v>
          </cell>
          <cell r="D637">
            <v>34560.239999999998</v>
          </cell>
        </row>
        <row r="638">
          <cell r="A638" t="str">
            <v>Civil/kpr/1320/33695/14 Feb</v>
          </cell>
          <cell r="B638">
            <v>89457.5</v>
          </cell>
          <cell r="C638">
            <v>200000</v>
          </cell>
          <cell r="D638">
            <v>110542.5</v>
          </cell>
        </row>
        <row r="639">
          <cell r="A639" t="str">
            <v>Civil/kpr/1659/41718/ 2 Apr</v>
          </cell>
          <cell r="B639">
            <v>34975</v>
          </cell>
          <cell r="C639">
            <v>100000</v>
          </cell>
          <cell r="D639">
            <v>65025</v>
          </cell>
        </row>
        <row r="640">
          <cell r="A640" t="str">
            <v>Civil/kpr/1699/42825/6 Apr</v>
          </cell>
          <cell r="B640">
            <v>12591</v>
          </cell>
          <cell r="C640">
            <v>36000</v>
          </cell>
          <cell r="D640">
            <v>23409</v>
          </cell>
        </row>
        <row r="641">
          <cell r="A641" t="str">
            <v>Civil/tht/1602/10129/11 Mar</v>
          </cell>
          <cell r="B641">
            <v>2700</v>
          </cell>
          <cell r="C641">
            <v>27000</v>
          </cell>
          <cell r="D641">
            <v>24300</v>
          </cell>
        </row>
        <row r="642">
          <cell r="A642" t="str">
            <v>Civil/tht/1603/10331/16 Mar</v>
          </cell>
          <cell r="B642">
            <v>2250</v>
          </cell>
          <cell r="C642">
            <v>22500</v>
          </cell>
          <cell r="D642">
            <v>20250</v>
          </cell>
        </row>
        <row r="643">
          <cell r="A643" t="str">
            <v>Civil/tht/1621/10683/27 Mar</v>
          </cell>
          <cell r="B643">
            <v>2250</v>
          </cell>
          <cell r="C643">
            <v>22500</v>
          </cell>
          <cell r="D643">
            <v>20250</v>
          </cell>
        </row>
        <row r="644">
          <cell r="A644" t="str">
            <v>Civil/tht/1698/11084/6 Apr</v>
          </cell>
          <cell r="B644">
            <v>2700</v>
          </cell>
          <cell r="C644">
            <v>27000</v>
          </cell>
          <cell r="D644">
            <v>24300</v>
          </cell>
        </row>
        <row r="645">
          <cell r="A645" t="str">
            <v>Climex/jme/21nov-18jan/tv 2011</v>
          </cell>
          <cell r="B645">
            <v>163562.82</v>
          </cell>
          <cell r="C645">
            <v>354000</v>
          </cell>
          <cell r="D645">
            <v>190437.18</v>
          </cell>
        </row>
        <row r="646">
          <cell r="A646" t="str">
            <v>Code/adarsha Samaj/2331/5970/5mar</v>
          </cell>
          <cell r="B646">
            <v>74800</v>
          </cell>
          <cell r="C646">
            <v>6300</v>
          </cell>
          <cell r="D646">
            <v>6300</v>
          </cell>
        </row>
        <row r="647">
          <cell r="A647" t="str">
            <v>Code/hita/1359/1681/18 Feb</v>
          </cell>
          <cell r="B647">
            <v>234</v>
          </cell>
          <cell r="C647">
            <v>2400</v>
          </cell>
          <cell r="D647">
            <v>2166</v>
          </cell>
        </row>
        <row r="648">
          <cell r="A648" t="str">
            <v>Code/hita/1360/1647/16 Feb</v>
          </cell>
          <cell r="B648">
            <v>234</v>
          </cell>
          <cell r="C648">
            <v>2400</v>
          </cell>
          <cell r="D648">
            <v>2166</v>
          </cell>
        </row>
        <row r="649">
          <cell r="A649" t="str">
            <v>Code/hita/1607/1937/23 Mar</v>
          </cell>
          <cell r="B649">
            <v>234</v>
          </cell>
          <cell r="C649">
            <v>2400</v>
          </cell>
          <cell r="D649">
            <v>2166</v>
          </cell>
        </row>
        <row r="650">
          <cell r="A650" t="str">
            <v>Code/HITA/1840/2238/ 3 May</v>
          </cell>
          <cell r="B650">
            <v>1287</v>
          </cell>
          <cell r="C650">
            <v>13200</v>
          </cell>
          <cell r="D650">
            <v>11913</v>
          </cell>
        </row>
        <row r="651">
          <cell r="A651" t="str">
            <v>Code Int'l/HITA/935/1085/20 Dec</v>
          </cell>
          <cell r="B651">
            <v>464</v>
          </cell>
          <cell r="C651">
            <v>3200</v>
          </cell>
          <cell r="D651">
            <v>2736</v>
          </cell>
        </row>
        <row r="652">
          <cell r="A652" t="str">
            <v>Codeint'l/jansawal/1403/2008/26feb</v>
          </cell>
          <cell r="B652">
            <v>1034</v>
          </cell>
          <cell r="C652">
            <v>4400</v>
          </cell>
          <cell r="D652">
            <v>3366</v>
          </cell>
        </row>
        <row r="653">
          <cell r="A653" t="str">
            <v>Code Int'l/kpr/0090/3881/10aug</v>
          </cell>
          <cell r="B653">
            <v>9671.4</v>
          </cell>
          <cell r="C653">
            <v>40500</v>
          </cell>
          <cell r="D653">
            <v>30828.6</v>
          </cell>
        </row>
        <row r="654">
          <cell r="A654" t="str">
            <v>Codeint'l/kpr/1148/30339/26 Jan</v>
          </cell>
          <cell r="B654">
            <v>6804</v>
          </cell>
          <cell r="C654">
            <v>27000</v>
          </cell>
          <cell r="D654">
            <v>20196</v>
          </cell>
        </row>
        <row r="655">
          <cell r="A655" t="str">
            <v>Codeint'l/kpr/115/4843/15aug</v>
          </cell>
          <cell r="B655">
            <v>6447.6</v>
          </cell>
          <cell r="C655">
            <v>27000</v>
          </cell>
          <cell r="D655">
            <v>20552.400000000001</v>
          </cell>
        </row>
        <row r="656">
          <cell r="A656" t="str">
            <v>Codeint'l/kpr/1509/37319/15 Mar</v>
          </cell>
          <cell r="B656">
            <v>11907</v>
          </cell>
          <cell r="C656">
            <v>47250</v>
          </cell>
          <cell r="D656">
            <v>35343</v>
          </cell>
        </row>
        <row r="657">
          <cell r="A657" t="str">
            <v>Codeint'l/kpr/290/7913/4 Sep-Vacancy</v>
          </cell>
          <cell r="B657">
            <v>6804</v>
          </cell>
          <cell r="C657">
            <v>27000</v>
          </cell>
          <cell r="D657">
            <v>20196</v>
          </cell>
        </row>
        <row r="658">
          <cell r="A658" t="str">
            <v>Code Int'l/kpr/291/7913/4sep-Congra.</v>
          </cell>
          <cell r="B658">
            <v>9072</v>
          </cell>
          <cell r="C658">
            <v>36000</v>
          </cell>
          <cell r="D658">
            <v>26928</v>
          </cell>
        </row>
        <row r="659">
          <cell r="A659" t="str">
            <v>Code Int'l/kpr/674/16068/04 Nov</v>
          </cell>
          <cell r="B659">
            <v>8505</v>
          </cell>
          <cell r="C659">
            <v>33750</v>
          </cell>
          <cell r="D659">
            <v>25245</v>
          </cell>
        </row>
        <row r="660">
          <cell r="A660" t="str">
            <v>CodeInt/JanaSawal/1893/2027/14 May</v>
          </cell>
          <cell r="B660">
            <v>1269</v>
          </cell>
          <cell r="C660">
            <v>5400</v>
          </cell>
          <cell r="D660">
            <v>4131</v>
          </cell>
        </row>
        <row r="661">
          <cell r="A661" t="str">
            <v>Code/kpr/1421/35962/01 March</v>
          </cell>
          <cell r="B661">
            <v>11907</v>
          </cell>
          <cell r="C661">
            <v>47250</v>
          </cell>
          <cell r="D661">
            <v>35343</v>
          </cell>
        </row>
        <row r="662">
          <cell r="A662" t="str">
            <v>Code/kpr/1751/42905/8april</v>
          </cell>
          <cell r="B662">
            <v>3402</v>
          </cell>
          <cell r="C662">
            <v>13500</v>
          </cell>
          <cell r="D662">
            <v>10098</v>
          </cell>
        </row>
        <row r="663">
          <cell r="A663" t="str">
            <v>Code/kpr/1752/43655/11april</v>
          </cell>
          <cell r="B663">
            <v>7938</v>
          </cell>
          <cell r="C663">
            <v>31500</v>
          </cell>
          <cell r="D663">
            <v>23562</v>
          </cell>
        </row>
        <row r="664">
          <cell r="A664" t="str">
            <v>Code/kpr/2382/59772/12 July</v>
          </cell>
          <cell r="B664">
            <v>9072</v>
          </cell>
          <cell r="C664">
            <v>36000</v>
          </cell>
          <cell r="D664">
            <v>26928</v>
          </cell>
        </row>
        <row r="665">
          <cell r="A665" t="str">
            <v>Cosmos/radio Nepal/handicraft/6-10mangsir</v>
          </cell>
          <cell r="B665">
            <v>6410.83</v>
          </cell>
          <cell r="C665">
            <v>16333.3</v>
          </cell>
          <cell r="D665">
            <v>9922.4699999999993</v>
          </cell>
        </row>
        <row r="666">
          <cell r="A666" t="str">
            <v>Crs/cure Cit/sept 2011/fm Station</v>
          </cell>
          <cell r="B666">
            <v>44100</v>
          </cell>
          <cell r="C666">
            <v>294000</v>
          </cell>
          <cell r="D666">
            <v>249900</v>
          </cell>
        </row>
        <row r="667">
          <cell r="A667" t="str">
            <v>Crs/curekit/fm Station/oct 2011</v>
          </cell>
          <cell r="B667">
            <v>45570</v>
          </cell>
          <cell r="C667">
            <v>303800</v>
          </cell>
          <cell r="D667">
            <v>258230</v>
          </cell>
        </row>
        <row r="668">
          <cell r="A668" t="str">
            <v>Crs/econ/1-30sept 2011-Fm</v>
          </cell>
          <cell r="B668">
            <v>36990</v>
          </cell>
          <cell r="C668">
            <v>246600</v>
          </cell>
          <cell r="D668">
            <v>209610</v>
          </cell>
        </row>
        <row r="669">
          <cell r="A669" t="str">
            <v>CRS/ECON/NTV/1 to 30 Sep</v>
          </cell>
          <cell r="B669">
            <v>50625</v>
          </cell>
          <cell r="C669">
            <v>337500</v>
          </cell>
          <cell r="D669">
            <v>286875</v>
          </cell>
        </row>
        <row r="670">
          <cell r="A670" t="str">
            <v>Crs/econ/various Fm/july 011</v>
          </cell>
          <cell r="B670">
            <v>18542.25</v>
          </cell>
          <cell r="C670">
            <v>123615</v>
          </cell>
          <cell r="D670">
            <v>105072.75</v>
          </cell>
        </row>
        <row r="671">
          <cell r="A671" t="str">
            <v>Crs/kamana/1316/2128/magh</v>
          </cell>
          <cell r="B671">
            <v>20137.5</v>
          </cell>
          <cell r="C671">
            <v>45000</v>
          </cell>
          <cell r="D671">
            <v>24862.5</v>
          </cell>
        </row>
        <row r="672">
          <cell r="A672" t="str">
            <v>Crs/kamana/1795/2810/chitra</v>
          </cell>
          <cell r="B672">
            <v>20137.5</v>
          </cell>
          <cell r="C672">
            <v>45000</v>
          </cell>
          <cell r="D672">
            <v>24862.5</v>
          </cell>
        </row>
        <row r="673">
          <cell r="A673" t="str">
            <v>Crs/kpr/1077/26200/1 Jan 012</v>
          </cell>
          <cell r="B673">
            <v>5103</v>
          </cell>
          <cell r="C673">
            <v>20250</v>
          </cell>
          <cell r="D673">
            <v>15147</v>
          </cell>
        </row>
        <row r="674">
          <cell r="A674" t="str">
            <v>Crs/kpr/1315/30924/3feb 2012</v>
          </cell>
          <cell r="B674">
            <v>1890</v>
          </cell>
          <cell r="C674">
            <v>7500</v>
          </cell>
          <cell r="D674">
            <v>5610</v>
          </cell>
        </row>
        <row r="675">
          <cell r="A675" t="str">
            <v>Crs/nawajiwan/ujyaalo Fm/1-31 Aug</v>
          </cell>
          <cell r="B675">
            <v>22320</v>
          </cell>
          <cell r="C675">
            <v>148800</v>
          </cell>
          <cell r="D675">
            <v>126480</v>
          </cell>
        </row>
        <row r="676">
          <cell r="A676" t="str">
            <v>Crs/ntv/aug 2011Econ</v>
          </cell>
          <cell r="B676">
            <v>50250</v>
          </cell>
          <cell r="C676">
            <v>335000</v>
          </cell>
          <cell r="D676">
            <v>284750</v>
          </cell>
        </row>
        <row r="677">
          <cell r="A677" t="str">
            <v>Crs/rising Nepal/0103/0414/7 Aug</v>
          </cell>
          <cell r="B677">
            <v>20952</v>
          </cell>
          <cell r="C677">
            <v>54000</v>
          </cell>
          <cell r="D677">
            <v>33048</v>
          </cell>
        </row>
        <row r="678">
          <cell r="A678" t="str">
            <v>Crs/sangini Dial-A-Doc/march Fm</v>
          </cell>
          <cell r="B678">
            <v>7800</v>
          </cell>
          <cell r="C678">
            <v>52000</v>
          </cell>
          <cell r="D678">
            <v>44200</v>
          </cell>
        </row>
        <row r="679">
          <cell r="A679" t="str">
            <v>Crs/sangini Dial A Doctor/april 2012</v>
          </cell>
          <cell r="B679">
            <v>13200</v>
          </cell>
          <cell r="C679">
            <v>88000</v>
          </cell>
          <cell r="D679">
            <v>74800</v>
          </cell>
        </row>
        <row r="680">
          <cell r="A680" t="str">
            <v>Crs/sangini Dial Doc/may 2012/fm</v>
          </cell>
          <cell r="B680">
            <v>12600</v>
          </cell>
          <cell r="C680">
            <v>84000</v>
          </cell>
          <cell r="D680">
            <v>71400</v>
          </cell>
        </row>
        <row r="681">
          <cell r="A681" t="str">
            <v>CRS/sangini/doctor Charge/15mar-16june</v>
          </cell>
          <cell r="B681">
            <v>20655</v>
          </cell>
          <cell r="C681">
            <v>97500</v>
          </cell>
          <cell r="D681">
            <v>97500</v>
          </cell>
        </row>
        <row r="682">
          <cell r="A682" t="str">
            <v>Crs/sangini/july  2011</v>
          </cell>
          <cell r="B682">
            <v>24552</v>
          </cell>
          <cell r="C682">
            <v>163680</v>
          </cell>
          <cell r="D682">
            <v>139128</v>
          </cell>
        </row>
        <row r="683">
          <cell r="A683" t="str">
            <v>Crs/sangini/various Fm/1-30june 012</v>
          </cell>
          <cell r="B683">
            <v>28440</v>
          </cell>
          <cell r="C683">
            <v>189600</v>
          </cell>
          <cell r="D683">
            <v>161160</v>
          </cell>
        </row>
        <row r="684">
          <cell r="A684" t="str">
            <v>Crs/tht/0147/1174/10aug</v>
          </cell>
          <cell r="B684">
            <v>16788</v>
          </cell>
          <cell r="C684">
            <v>48000</v>
          </cell>
          <cell r="D684">
            <v>31212</v>
          </cell>
        </row>
        <row r="685">
          <cell r="A685" t="str">
            <v>Crs/tht/0476/2659/7sept</v>
          </cell>
          <cell r="B685">
            <v>2986.38</v>
          </cell>
          <cell r="C685">
            <v>7200</v>
          </cell>
          <cell r="D685">
            <v>4213.62</v>
          </cell>
        </row>
        <row r="686">
          <cell r="A686" t="str">
            <v>CRS/tht/669/3758/28 Sep</v>
          </cell>
          <cell r="B686">
            <v>9456.8700000000008</v>
          </cell>
          <cell r="C686">
            <v>22800</v>
          </cell>
          <cell r="D686">
            <v>13343.13</v>
          </cell>
        </row>
        <row r="687">
          <cell r="A687" t="str">
            <v>Crs/ujjyalonetwork/149/17 to 31july</v>
          </cell>
          <cell r="B687">
            <v>10800</v>
          </cell>
          <cell r="C687">
            <v>72000</v>
          </cell>
          <cell r="D687">
            <v>61200</v>
          </cell>
        </row>
        <row r="688">
          <cell r="A688" t="str">
            <v>Damodar/nagarik/0523/2381/28aug</v>
          </cell>
          <cell r="B688">
            <v>5115</v>
          </cell>
          <cell r="C688">
            <v>12000</v>
          </cell>
          <cell r="D688">
            <v>6885</v>
          </cell>
        </row>
        <row r="689">
          <cell r="A689" t="str">
            <v>Dept Planning/AP/736/5481/16 Nov</v>
          </cell>
          <cell r="B689">
            <v>4550</v>
          </cell>
          <cell r="C689">
            <v>65000</v>
          </cell>
          <cell r="D689">
            <v>60450</v>
          </cell>
        </row>
        <row r="690">
          <cell r="A690" t="str">
            <v>Destination/KPR/0033/1158/25 July</v>
          </cell>
          <cell r="B690">
            <v>13536</v>
          </cell>
          <cell r="C690">
            <v>60000</v>
          </cell>
          <cell r="D690">
            <v>46464</v>
          </cell>
        </row>
        <row r="691">
          <cell r="A691" t="str">
            <v>Destination/kpr/1470/36974/9mar</v>
          </cell>
          <cell r="B691">
            <v>37945.68</v>
          </cell>
          <cell r="C691">
            <v>96000</v>
          </cell>
          <cell r="D691">
            <v>58054.32</v>
          </cell>
        </row>
        <row r="692">
          <cell r="A692" t="str">
            <v>Destination/kpr/1542/37974/18 Mar</v>
          </cell>
          <cell r="B692">
            <v>5021.9399999999996</v>
          </cell>
          <cell r="C692">
            <v>16500</v>
          </cell>
          <cell r="D692">
            <v>11478.060000000001</v>
          </cell>
        </row>
        <row r="693">
          <cell r="A693" t="str">
            <v>Destination/kpr/1678/42074/4 Apr</v>
          </cell>
          <cell r="B693">
            <v>13536</v>
          </cell>
          <cell r="C693">
            <v>60000</v>
          </cell>
          <cell r="D693">
            <v>46464</v>
          </cell>
        </row>
        <row r="694">
          <cell r="A694" t="str">
            <v>Destination/kpr/289/8828/7sep-Pyramid</v>
          </cell>
          <cell r="B694">
            <v>2707.2</v>
          </cell>
          <cell r="C694">
            <v>12000</v>
          </cell>
          <cell r="D694">
            <v>9292.7999999999993</v>
          </cell>
        </row>
        <row r="695">
          <cell r="A695" t="str">
            <v>Destination/kpr/389/1083518 Sep</v>
          </cell>
          <cell r="B695">
            <v>13536</v>
          </cell>
          <cell r="C695">
            <v>60000</v>
          </cell>
          <cell r="D695">
            <v>46464</v>
          </cell>
        </row>
        <row r="696">
          <cell r="A696" t="str">
            <v>Destination/kpr/703/17148/9nov</v>
          </cell>
          <cell r="B696">
            <v>13536</v>
          </cell>
          <cell r="C696">
            <v>60000</v>
          </cell>
          <cell r="D696">
            <v>46464</v>
          </cell>
        </row>
        <row r="697">
          <cell r="A697" t="str">
            <v>Destination/kpr/721/17650/12nov</v>
          </cell>
          <cell r="B697">
            <v>2538</v>
          </cell>
          <cell r="C697">
            <v>11250</v>
          </cell>
          <cell r="D697">
            <v>8712</v>
          </cell>
        </row>
        <row r="698">
          <cell r="A698" t="str">
            <v>Destination/kpr/964/XXXXX/14dec</v>
          </cell>
          <cell r="B698">
            <v>26928</v>
          </cell>
          <cell r="C698">
            <v>2000</v>
          </cell>
          <cell r="D698">
            <v>2000</v>
          </cell>
        </row>
        <row r="699">
          <cell r="A699" t="str">
            <v>Destination/kpr/996/25645/29dec</v>
          </cell>
          <cell r="B699">
            <v>3384</v>
          </cell>
          <cell r="C699">
            <v>15000</v>
          </cell>
          <cell r="D699">
            <v>11616</v>
          </cell>
        </row>
        <row r="700">
          <cell r="A700" t="str">
            <v>Destination/tht/1438/9750/29 Feb</v>
          </cell>
          <cell r="B700">
            <v>29977.96</v>
          </cell>
          <cell r="C700">
            <v>60000</v>
          </cell>
          <cell r="D700">
            <v>30022.04</v>
          </cell>
        </row>
        <row r="701">
          <cell r="A701" t="str">
            <v>Destination/tht/1543/10330/16 Mar</v>
          </cell>
          <cell r="B701">
            <v>26048.35</v>
          </cell>
          <cell r="C701">
            <v>51000</v>
          </cell>
          <cell r="D701">
            <v>24951.65</v>
          </cell>
        </row>
        <row r="702">
          <cell r="A702" t="str">
            <v>Dhiraj/kpr/1077/27896/10Jan</v>
          </cell>
          <cell r="B702">
            <v>11037.04</v>
          </cell>
          <cell r="C702">
            <v>38250</v>
          </cell>
          <cell r="D702">
            <v>27212.959999999999</v>
          </cell>
        </row>
        <row r="703">
          <cell r="A703" t="str">
            <v>Diamond/big Cinema/12dec-11jan</v>
          </cell>
          <cell r="B703">
            <v>7935.3</v>
          </cell>
          <cell r="C703">
            <v>52902</v>
          </cell>
          <cell r="D703">
            <v>44966.7</v>
          </cell>
        </row>
        <row r="704">
          <cell r="A704" t="str">
            <v>Diamond/big Cinema/12jan-11feb/2012</v>
          </cell>
          <cell r="B704">
            <v>7935.3</v>
          </cell>
          <cell r="C704">
            <v>52902</v>
          </cell>
          <cell r="D704">
            <v>44966.7</v>
          </cell>
        </row>
        <row r="705">
          <cell r="A705" t="str">
            <v>Diamond/big Cinema/19feb-19mar/2012</v>
          </cell>
          <cell r="B705">
            <v>5290</v>
          </cell>
          <cell r="C705">
            <v>52900</v>
          </cell>
          <cell r="D705">
            <v>47610</v>
          </cell>
        </row>
        <row r="706">
          <cell r="A706" t="str">
            <v>Diamond Gallary/scrol Ad/sony/17sep-16nov</v>
          </cell>
          <cell r="B706">
            <v>9400</v>
          </cell>
          <cell r="C706">
            <v>40000</v>
          </cell>
          <cell r="D706">
            <v>30600</v>
          </cell>
        </row>
        <row r="707">
          <cell r="A707" t="str">
            <v>Diamond Gallery/city Center/24may-24june Hoardin</v>
          </cell>
          <cell r="B707">
            <v>258230</v>
          </cell>
          <cell r="C707">
            <v>24000</v>
          </cell>
          <cell r="D707">
            <v>24000</v>
          </cell>
        </row>
        <row r="708">
          <cell r="A708" t="str">
            <v>Diamondgallery/karobar/142/0251/19aug</v>
          </cell>
          <cell r="B708">
            <v>29112</v>
          </cell>
          <cell r="C708">
            <v>60000</v>
          </cell>
          <cell r="D708">
            <v>30888</v>
          </cell>
        </row>
        <row r="709">
          <cell r="A709" t="str">
            <v>Diamondgallery/naari/146/8159/bhadra</v>
          </cell>
          <cell r="B709">
            <v>8632</v>
          </cell>
          <cell r="C709">
            <v>25000</v>
          </cell>
          <cell r="D709">
            <v>16368</v>
          </cell>
        </row>
        <row r="710">
          <cell r="A710" t="str">
            <v>Diamond/hoardin/city Center/24mar-23may 2012</v>
          </cell>
          <cell r="B710">
            <v>105072.75</v>
          </cell>
          <cell r="C710">
            <v>48000</v>
          </cell>
          <cell r="D710">
            <v>48000</v>
          </cell>
        </row>
        <row r="711">
          <cell r="A711" t="str">
            <v>Diamond/hording/citycenter/2068</v>
          </cell>
          <cell r="B711">
            <v>24862</v>
          </cell>
          <cell r="C711">
            <v>120000</v>
          </cell>
          <cell r="D711">
            <v>120000</v>
          </cell>
        </row>
        <row r="712">
          <cell r="A712" t="str">
            <v>Diamond/karobar/607/674/23 Oct</v>
          </cell>
          <cell r="B712">
            <v>17467.2</v>
          </cell>
          <cell r="C712">
            <v>36000</v>
          </cell>
          <cell r="D712">
            <v>18532.8</v>
          </cell>
        </row>
        <row r="713">
          <cell r="A713" t="str">
            <v>Diamond/kpr/0062/2184/31july</v>
          </cell>
          <cell r="B713">
            <v>19951.2</v>
          </cell>
          <cell r="C713">
            <v>122400</v>
          </cell>
          <cell r="D713">
            <v>102448.8</v>
          </cell>
        </row>
        <row r="714">
          <cell r="A714" t="str">
            <v>Diamond/kpr/0063/2731/3aug</v>
          </cell>
          <cell r="B714">
            <v>15648</v>
          </cell>
          <cell r="C714">
            <v>96000</v>
          </cell>
          <cell r="D714">
            <v>80352</v>
          </cell>
        </row>
        <row r="715">
          <cell r="A715" t="str">
            <v>Diamond/kpr/0092/3737/9aug</v>
          </cell>
          <cell r="B715">
            <v>3120</v>
          </cell>
          <cell r="C715">
            <v>15000</v>
          </cell>
          <cell r="D715">
            <v>11880</v>
          </cell>
        </row>
        <row r="716">
          <cell r="A716" t="str">
            <v>Diamond/kpr/2233/57981/03 July</v>
          </cell>
          <cell r="B716">
            <v>17867.52</v>
          </cell>
          <cell r="C716">
            <v>79200</v>
          </cell>
          <cell r="D716">
            <v>61332.479999999996</v>
          </cell>
        </row>
        <row r="717">
          <cell r="A717" t="str">
            <v>Diamond/nagarik/606/5350/23oct</v>
          </cell>
          <cell r="B717">
            <v>11764.8</v>
          </cell>
          <cell r="C717">
            <v>36000</v>
          </cell>
          <cell r="D717">
            <v>24235.200000000001</v>
          </cell>
        </row>
        <row r="718">
          <cell r="A718" t="str">
            <v>Diamond/scrolling/12nov-11dec/big Cinema</v>
          </cell>
          <cell r="B718">
            <v>7935</v>
          </cell>
          <cell r="C718">
            <v>52900</v>
          </cell>
          <cell r="D718">
            <v>44965</v>
          </cell>
        </row>
        <row r="719">
          <cell r="A719" t="str">
            <v>Diamond/sukrabar/201/2292/26aug</v>
          </cell>
          <cell r="B719">
            <v>15744</v>
          </cell>
          <cell r="C719">
            <v>30000</v>
          </cell>
          <cell r="D719">
            <v>14256</v>
          </cell>
        </row>
        <row r="720">
          <cell r="A720" t="str">
            <v>Diamond/tht/2243/14271/4 July</v>
          </cell>
          <cell r="B720">
            <v>10608</v>
          </cell>
          <cell r="C720">
            <v>51000</v>
          </cell>
          <cell r="D720">
            <v>40392</v>
          </cell>
        </row>
        <row r="721">
          <cell r="A721" t="str">
            <v>Diamond/tht/605/4549/23 Oct</v>
          </cell>
          <cell r="B721">
            <v>14706</v>
          </cell>
          <cell r="C721">
            <v>45000</v>
          </cell>
          <cell r="D721">
            <v>30294</v>
          </cell>
        </row>
        <row r="722">
          <cell r="A722" t="str">
            <v>Dipendra/kpr/559/8830/7 Sep</v>
          </cell>
          <cell r="B722">
            <v>3744</v>
          </cell>
          <cell r="C722">
            <v>18000</v>
          </cell>
          <cell r="D722">
            <v>14256</v>
          </cell>
        </row>
        <row r="723">
          <cell r="A723" t="str">
            <v>Diwas/kpr/722/16460/7 Nov</v>
          </cell>
          <cell r="B723">
            <v>4322.3</v>
          </cell>
          <cell r="C723">
            <v>13500</v>
          </cell>
          <cell r="D723">
            <v>9177.7000000000007</v>
          </cell>
        </row>
        <row r="724">
          <cell r="A724" t="str">
            <v>Doctors Int'l/hita/2384/3014/11 July</v>
          </cell>
          <cell r="B724">
            <v>1800</v>
          </cell>
          <cell r="C724">
            <v>4500</v>
          </cell>
          <cell r="D724">
            <v>2700</v>
          </cell>
        </row>
        <row r="725">
          <cell r="A725" t="str">
            <v>Doctors/tht/2164/13677/20june</v>
          </cell>
          <cell r="B725">
            <v>2766</v>
          </cell>
          <cell r="C725">
            <v>12000</v>
          </cell>
          <cell r="D725">
            <v>9234</v>
          </cell>
        </row>
        <row r="726">
          <cell r="A726" t="str">
            <v>Dr.Utsav/kpr/1366/34667/22feb</v>
          </cell>
          <cell r="B726">
            <v>10272.15</v>
          </cell>
          <cell r="C726">
            <v>33750</v>
          </cell>
          <cell r="D726">
            <v>23477.85</v>
          </cell>
        </row>
        <row r="727">
          <cell r="A727" t="str">
            <v>Eager/THT/0029/0377/24 July</v>
          </cell>
          <cell r="B727">
            <v>1216</v>
          </cell>
          <cell r="C727">
            <v>6400</v>
          </cell>
          <cell r="D727">
            <v>5184</v>
          </cell>
        </row>
        <row r="728">
          <cell r="A728" t="str">
            <v>Econ/tht/0067/0525/27july</v>
          </cell>
          <cell r="B728">
            <v>22733.75</v>
          </cell>
          <cell r="C728">
            <v>65000</v>
          </cell>
          <cell r="D728">
            <v>42266.25</v>
          </cell>
        </row>
        <row r="729">
          <cell r="A729" t="str">
            <v>EEI/kpr/176/5714/21 Aug</v>
          </cell>
          <cell r="B729">
            <v>7381</v>
          </cell>
          <cell r="C729">
            <v>22500</v>
          </cell>
          <cell r="D729">
            <v>15119</v>
          </cell>
        </row>
        <row r="730">
          <cell r="A730" t="str">
            <v>EEI/kpr/177/5714/22 Aug</v>
          </cell>
          <cell r="B730">
            <v>7381</v>
          </cell>
          <cell r="C730">
            <v>22500</v>
          </cell>
          <cell r="D730">
            <v>15119</v>
          </cell>
        </row>
        <row r="731">
          <cell r="A731" t="str">
            <v>EEi/kpr/1802/45432/22 Apr</v>
          </cell>
          <cell r="B731">
            <v>5287.5</v>
          </cell>
          <cell r="C731">
            <v>22500</v>
          </cell>
          <cell r="D731">
            <v>17212.5</v>
          </cell>
        </row>
        <row r="732">
          <cell r="A732" t="str">
            <v>EEI/kpr/1838/46919/29 Apr</v>
          </cell>
          <cell r="B732">
            <v>5287.5</v>
          </cell>
          <cell r="C732">
            <v>22500</v>
          </cell>
          <cell r="D732">
            <v>17212.5</v>
          </cell>
        </row>
        <row r="733">
          <cell r="A733" t="str">
            <v>EEI/kpr/1839/47192/1 May</v>
          </cell>
          <cell r="B733">
            <v>5287.5</v>
          </cell>
          <cell r="C733">
            <v>22500</v>
          </cell>
          <cell r="D733">
            <v>17212.5</v>
          </cell>
        </row>
        <row r="734">
          <cell r="A734" t="str">
            <v>EEI/kpr/189/6174/23 Aug</v>
          </cell>
          <cell r="B734">
            <v>9842.25</v>
          </cell>
          <cell r="C734">
            <v>30000</v>
          </cell>
          <cell r="D734">
            <v>20157.75</v>
          </cell>
        </row>
        <row r="735">
          <cell r="A735" t="str">
            <v>EEI/kpr/191/6320/24 Aug</v>
          </cell>
          <cell r="B735">
            <v>9842.25</v>
          </cell>
          <cell r="C735">
            <v>30000</v>
          </cell>
          <cell r="D735">
            <v>20157.75</v>
          </cell>
        </row>
        <row r="736">
          <cell r="A736" t="str">
            <v>EEI/kpr/1929/49363/15may</v>
          </cell>
          <cell r="B736">
            <v>5287.5</v>
          </cell>
          <cell r="C736">
            <v>22500</v>
          </cell>
          <cell r="D736">
            <v>17212.5</v>
          </cell>
        </row>
        <row r="737">
          <cell r="A737" t="str">
            <v>EEI/kpr/550/13598/13 Oct</v>
          </cell>
          <cell r="B737">
            <v>7381.69</v>
          </cell>
          <cell r="C737">
            <v>22500</v>
          </cell>
          <cell r="D737">
            <v>15118.310000000001</v>
          </cell>
        </row>
        <row r="738">
          <cell r="A738" t="str">
            <v>EEI/KPR/582/14118/18 Oct</v>
          </cell>
          <cell r="B738">
            <v>7381.69</v>
          </cell>
          <cell r="C738">
            <v>22500</v>
          </cell>
          <cell r="D738">
            <v>15118.310000000001</v>
          </cell>
        </row>
        <row r="739">
          <cell r="A739" t="str">
            <v>EEI/KPR/595/14579/20 Oct</v>
          </cell>
          <cell r="B739">
            <v>11072.54</v>
          </cell>
          <cell r="C739">
            <v>33750</v>
          </cell>
          <cell r="D739">
            <v>22677.46</v>
          </cell>
        </row>
        <row r="740">
          <cell r="A740" t="str">
            <v>EEI/kpr/671/15959/03 Nov</v>
          </cell>
          <cell r="B740">
            <v>7381.69</v>
          </cell>
          <cell r="C740">
            <v>22500</v>
          </cell>
          <cell r="D740">
            <v>15118.310000000001</v>
          </cell>
        </row>
        <row r="741">
          <cell r="A741" t="str">
            <v>EEi/tht/1803/11701/24 Apr</v>
          </cell>
          <cell r="B741">
            <v>1800</v>
          </cell>
          <cell r="C741">
            <v>18000</v>
          </cell>
          <cell r="D741">
            <v>16200</v>
          </cell>
        </row>
        <row r="742">
          <cell r="A742" t="str">
            <v>Eminent E I /kpr/609/14800/23 Oct</v>
          </cell>
          <cell r="B742">
            <v>7381.69</v>
          </cell>
          <cell r="C742">
            <v>22500</v>
          </cell>
          <cell r="D742">
            <v>15118.310000000001</v>
          </cell>
        </row>
        <row r="743">
          <cell r="A743" t="str">
            <v>Eurokids/admission Open/kpr/2 Apr</v>
          </cell>
          <cell r="B743">
            <v>40468.5</v>
          </cell>
          <cell r="C743">
            <v>89100</v>
          </cell>
          <cell r="D743">
            <v>89100</v>
          </cell>
        </row>
        <row r="744">
          <cell r="A744" t="str">
            <v>Evrolsteel/NSP/133/0274/17aug</v>
          </cell>
          <cell r="B744">
            <v>1560</v>
          </cell>
          <cell r="C744">
            <v>7500</v>
          </cell>
          <cell r="D744">
            <v>5940</v>
          </cell>
        </row>
        <row r="745">
          <cell r="A745" t="str">
            <v>Expert Med/netra Jyoti /ntv,Mtv&amp;Image/14-19dec</v>
          </cell>
          <cell r="B745">
            <v>16000</v>
          </cell>
          <cell r="C745">
            <v>55532.82</v>
          </cell>
          <cell r="D745">
            <v>55532.82</v>
          </cell>
        </row>
        <row r="746">
          <cell r="A746" t="str">
            <v>Filingo/kpr/448/11880/22 Sep</v>
          </cell>
          <cell r="B746">
            <v>13536</v>
          </cell>
          <cell r="C746">
            <v>60000</v>
          </cell>
          <cell r="D746">
            <v>46464</v>
          </cell>
        </row>
        <row r="747">
          <cell r="A747" t="str">
            <v>Filingo/kpr/662/15881/02 Nov</v>
          </cell>
          <cell r="B747">
            <v>5076</v>
          </cell>
          <cell r="C747">
            <v>22500</v>
          </cell>
          <cell r="D747">
            <v>17424</v>
          </cell>
        </row>
        <row r="748">
          <cell r="A748" t="str">
            <v>Filingo/tht/0087/1177/10aug</v>
          </cell>
          <cell r="B748">
            <v>5675.33</v>
          </cell>
          <cell r="C748">
            <v>14400</v>
          </cell>
          <cell r="D748">
            <v>8724.67</v>
          </cell>
        </row>
        <row r="749">
          <cell r="A749" t="str">
            <v>Filingo/tht/485/3660/26 Sep</v>
          </cell>
          <cell r="B749">
            <v>14706</v>
          </cell>
          <cell r="C749">
            <v>45000</v>
          </cell>
          <cell r="D749">
            <v>30294</v>
          </cell>
        </row>
        <row r="750">
          <cell r="A750" t="str">
            <v>Fresho/karobar/233/0361/30aug</v>
          </cell>
          <cell r="B750">
            <v>25692</v>
          </cell>
          <cell r="C750">
            <v>48000</v>
          </cell>
          <cell r="D750">
            <v>22308</v>
          </cell>
        </row>
        <row r="751">
          <cell r="A751" t="str">
            <v>Fresho/kpr/188/6429/25aug</v>
          </cell>
          <cell r="B751">
            <v>23084</v>
          </cell>
          <cell r="C751">
            <v>80000</v>
          </cell>
          <cell r="D751">
            <v>56916</v>
          </cell>
        </row>
        <row r="752">
          <cell r="A752" t="str">
            <v>Fresho/kpr/232/7428/30aug</v>
          </cell>
          <cell r="B752">
            <v>15004.6</v>
          </cell>
          <cell r="C752">
            <v>52000</v>
          </cell>
          <cell r="D752">
            <v>36995.4</v>
          </cell>
        </row>
        <row r="753">
          <cell r="A753" t="str">
            <v>Fresho/nagarik/156/2068/22 Aug</v>
          </cell>
          <cell r="B753">
            <v>19909.2</v>
          </cell>
          <cell r="C753">
            <v>48000</v>
          </cell>
          <cell r="D753">
            <v>28090.799999999999</v>
          </cell>
        </row>
        <row r="754">
          <cell r="A754" t="str">
            <v>Fresho/Naya Patrika/190/0234/25 Aug</v>
          </cell>
          <cell r="B754">
            <v>23804</v>
          </cell>
          <cell r="C754">
            <v>44000</v>
          </cell>
          <cell r="D754">
            <v>20196</v>
          </cell>
        </row>
        <row r="755">
          <cell r="A755" t="str">
            <v>Fresho/nsp/196/391/25 Aug</v>
          </cell>
          <cell r="B755">
            <v>22121</v>
          </cell>
          <cell r="C755">
            <v>44000</v>
          </cell>
          <cell r="D755">
            <v>21879</v>
          </cell>
        </row>
        <row r="756">
          <cell r="A756" t="str">
            <v>Fresho/rajdhani/158/0593/22 Aug</v>
          </cell>
          <cell r="B756">
            <v>23804</v>
          </cell>
          <cell r="C756">
            <v>44000</v>
          </cell>
          <cell r="D756">
            <v>20196</v>
          </cell>
        </row>
        <row r="757">
          <cell r="A757" t="str">
            <v>Fresho/THT/234/2248/30aug</v>
          </cell>
          <cell r="B757">
            <v>12920.48</v>
          </cell>
          <cell r="C757">
            <v>33800</v>
          </cell>
          <cell r="D757">
            <v>20879.52</v>
          </cell>
        </row>
        <row r="758">
          <cell r="A758" t="str">
            <v>Frsho/kpr/264/7715/1sep</v>
          </cell>
          <cell r="B758">
            <v>15004.6</v>
          </cell>
          <cell r="C758">
            <v>52000</v>
          </cell>
          <cell r="D758">
            <v>36995.4</v>
          </cell>
        </row>
        <row r="759">
          <cell r="A759" t="str">
            <v>Frsho/tht/157/1794/22aug</v>
          </cell>
          <cell r="B759">
            <v>19877.650000000001</v>
          </cell>
          <cell r="C759">
            <v>52000</v>
          </cell>
          <cell r="D759">
            <v>32122.35</v>
          </cell>
        </row>
        <row r="760">
          <cell r="A760" t="str">
            <v>Gadets/kpr&amp;Tkp/1352/35931/19 Feb-Sup</v>
          </cell>
          <cell r="B760">
            <v>41356.800000000003</v>
          </cell>
          <cell r="C760">
            <v>144000</v>
          </cell>
          <cell r="D760">
            <v>102643.2</v>
          </cell>
        </row>
        <row r="761">
          <cell r="A761" t="str">
            <v>Gadgets/Bird/karobar/2187/3094/29june</v>
          </cell>
          <cell r="B761">
            <v>20160</v>
          </cell>
          <cell r="C761">
            <v>36000</v>
          </cell>
          <cell r="D761">
            <v>15840</v>
          </cell>
        </row>
        <row r="762">
          <cell r="A762" t="str">
            <v>Gadgets/bird/tkp/2008/52591/6 June</v>
          </cell>
          <cell r="B762">
            <v>20160</v>
          </cell>
          <cell r="C762">
            <v>36000</v>
          </cell>
          <cell r="D762">
            <v>15840</v>
          </cell>
        </row>
        <row r="763">
          <cell r="A763" t="str">
            <v>Gadgets/kpr/1718/43952/12 Apr</v>
          </cell>
          <cell r="B763">
            <v>8320</v>
          </cell>
          <cell r="C763">
            <v>40000</v>
          </cell>
          <cell r="D763">
            <v>31680</v>
          </cell>
        </row>
        <row r="764">
          <cell r="A764" t="str">
            <v>Gadgets/kpr/824/20498/27 Nov</v>
          </cell>
          <cell r="B764">
            <v>12480</v>
          </cell>
          <cell r="C764">
            <v>60000</v>
          </cell>
          <cell r="D764">
            <v>47520</v>
          </cell>
        </row>
        <row r="765">
          <cell r="A765" t="str">
            <v>Gadgets/nagarik/1719/14996/15 Apr</v>
          </cell>
          <cell r="B765">
            <v>8064</v>
          </cell>
          <cell r="C765">
            <v>32000</v>
          </cell>
          <cell r="D765">
            <v>23936</v>
          </cell>
        </row>
        <row r="766">
          <cell r="A766" t="str">
            <v>Gaps Med/TKP/2425/57328/1 July</v>
          </cell>
          <cell r="B766">
            <v>13397.63</v>
          </cell>
          <cell r="C766">
            <v>22500</v>
          </cell>
          <cell r="D766">
            <v>9102.3700000000008</v>
          </cell>
        </row>
        <row r="767">
          <cell r="A767" t="str">
            <v>Geo/kpr/2317/58880/8 July</v>
          </cell>
          <cell r="B767">
            <v>4185</v>
          </cell>
          <cell r="C767">
            <v>22500</v>
          </cell>
          <cell r="D767">
            <v>18315</v>
          </cell>
        </row>
        <row r="768">
          <cell r="A768" t="str">
            <v>Geospatial/kpr/663/15574/31 Oct</v>
          </cell>
          <cell r="B768">
            <v>2232</v>
          </cell>
          <cell r="C768">
            <v>12000</v>
          </cell>
          <cell r="D768">
            <v>9768</v>
          </cell>
        </row>
        <row r="769">
          <cell r="A769" t="str">
            <v>Geo/tht/248/2323/31 Aug</v>
          </cell>
          <cell r="B769">
            <v>6972.24</v>
          </cell>
          <cell r="C769">
            <v>19200</v>
          </cell>
          <cell r="D769">
            <v>12227.76</v>
          </cell>
        </row>
        <row r="770">
          <cell r="A770" t="str">
            <v>Geo/tkp/2313/58856/6 July</v>
          </cell>
          <cell r="B770">
            <v>6612.56</v>
          </cell>
          <cell r="C770">
            <v>15000</v>
          </cell>
          <cell r="D770">
            <v>8387.4399999999987</v>
          </cell>
        </row>
        <row r="771">
          <cell r="A771" t="str">
            <v>Geta Eye/radio Nepal/5 -7 Mangsir068-069</v>
          </cell>
          <cell r="B771">
            <v>16830</v>
          </cell>
          <cell r="C771">
            <v>11200</v>
          </cell>
          <cell r="D771">
            <v>11200</v>
          </cell>
        </row>
        <row r="772">
          <cell r="A772" t="str">
            <v>Global/Everest Foam/ATV/17bhadra-16mansir</v>
          </cell>
          <cell r="B772">
            <v>146534.07999999999</v>
          </cell>
          <cell r="C772">
            <v>383333.64</v>
          </cell>
          <cell r="D772">
            <v>236799.56000000003</v>
          </cell>
        </row>
        <row r="773">
          <cell r="A773" t="str">
            <v>Goankasteel/nsp/1032/XXXX/26dec-Strip</v>
          </cell>
          <cell r="B773">
            <v>3120</v>
          </cell>
          <cell r="C773">
            <v>15000</v>
          </cell>
          <cell r="D773">
            <v>11880</v>
          </cell>
        </row>
        <row r="774">
          <cell r="A774" t="str">
            <v>Goemnkacement/nsp/293/659/5 Sep</v>
          </cell>
          <cell r="B774">
            <v>1692</v>
          </cell>
          <cell r="C774">
            <v>7500</v>
          </cell>
          <cell r="D774">
            <v>5808</v>
          </cell>
        </row>
        <row r="775">
          <cell r="A775" t="str">
            <v>Goenkacement/karobar/899/1128/15dec</v>
          </cell>
          <cell r="B775">
            <v>9339.48</v>
          </cell>
          <cell r="C775">
            <v>18000</v>
          </cell>
          <cell r="D775">
            <v>8660.52</v>
          </cell>
        </row>
        <row r="776">
          <cell r="A776" t="str">
            <v>Goenkacement/kpr/691/16191/6 Nov</v>
          </cell>
          <cell r="B776">
            <v>13536</v>
          </cell>
          <cell r="C776">
            <v>60000</v>
          </cell>
          <cell r="D776">
            <v>46464</v>
          </cell>
        </row>
        <row r="777">
          <cell r="A777" t="str">
            <v>Goenkacement/kpr/729/18226/14nov</v>
          </cell>
          <cell r="B777">
            <v>13536</v>
          </cell>
          <cell r="C777">
            <v>60000</v>
          </cell>
          <cell r="D777">
            <v>46464</v>
          </cell>
        </row>
        <row r="778">
          <cell r="A778" t="str">
            <v>Goenkacement/nsp/068-069-Tag Ad</v>
          </cell>
          <cell r="B778">
            <v>17200</v>
          </cell>
          <cell r="C778">
            <v>172000</v>
          </cell>
          <cell r="D778">
            <v>154800</v>
          </cell>
        </row>
        <row r="779">
          <cell r="A779" t="str">
            <v>Goenkacement/nsp/1216/2099/1feb</v>
          </cell>
          <cell r="B779">
            <v>1560</v>
          </cell>
          <cell r="C779">
            <v>7500</v>
          </cell>
          <cell r="D779">
            <v>5940</v>
          </cell>
        </row>
        <row r="780">
          <cell r="A780" t="str">
            <v>Goenkacement/NSP/132/0274/17aug</v>
          </cell>
          <cell r="B780">
            <v>1560</v>
          </cell>
          <cell r="C780">
            <v>7500</v>
          </cell>
          <cell r="D780">
            <v>5940</v>
          </cell>
        </row>
        <row r="781">
          <cell r="A781" t="str">
            <v>Goenkacement/nsp/1973/3319/20may</v>
          </cell>
          <cell r="B781">
            <v>5772.8</v>
          </cell>
          <cell r="C781">
            <v>11000</v>
          </cell>
          <cell r="D781">
            <v>5227.2</v>
          </cell>
        </row>
        <row r="782">
          <cell r="A782" t="str">
            <v>Goenkacement/nsp/261/407/1sep-Strip</v>
          </cell>
          <cell r="B782">
            <v>1560</v>
          </cell>
          <cell r="C782">
            <v>7500</v>
          </cell>
          <cell r="D782">
            <v>5940</v>
          </cell>
        </row>
        <row r="783">
          <cell r="A783" t="str">
            <v>Goenkacement/nsp/353/659/13 Sep</v>
          </cell>
          <cell r="B783">
            <v>1560</v>
          </cell>
          <cell r="C783">
            <v>7500</v>
          </cell>
          <cell r="D783">
            <v>5940</v>
          </cell>
        </row>
        <row r="784">
          <cell r="A784" t="str">
            <v>Goenkacement/nsp/393/659/19 Sep</v>
          </cell>
          <cell r="B784">
            <v>1560</v>
          </cell>
          <cell r="C784">
            <v>7500</v>
          </cell>
          <cell r="D784">
            <v>5940</v>
          </cell>
        </row>
        <row r="785">
          <cell r="A785" t="str">
            <v>Goenkacement/nsp/532/793/29 Sep</v>
          </cell>
          <cell r="B785">
            <v>42065.52</v>
          </cell>
          <cell r="C785">
            <v>73500</v>
          </cell>
          <cell r="D785">
            <v>31434.480000000003</v>
          </cell>
        </row>
        <row r="786">
          <cell r="A786" t="str">
            <v>Goenkacement/nsp/586/907/17oct</v>
          </cell>
          <cell r="B786">
            <v>42065.52</v>
          </cell>
          <cell r="C786">
            <v>73500</v>
          </cell>
          <cell r="D786">
            <v>31434.480000000003</v>
          </cell>
        </row>
        <row r="787">
          <cell r="A787" t="str">
            <v>Goenkacement/nsp/802/1341/24nov</v>
          </cell>
          <cell r="B787">
            <v>3120</v>
          </cell>
          <cell r="C787">
            <v>15000</v>
          </cell>
          <cell r="D787">
            <v>11880</v>
          </cell>
        </row>
        <row r="788">
          <cell r="A788" t="str">
            <v>Goenka Cement/nsp/strip Ad/2apr</v>
          </cell>
          <cell r="B788">
            <v>3120</v>
          </cell>
          <cell r="C788">
            <v>15000</v>
          </cell>
          <cell r="D788">
            <v>11880</v>
          </cell>
        </row>
        <row r="789">
          <cell r="A789" t="str">
            <v>Goenkacement/nsp/tag/172/XXXX/shrawan</v>
          </cell>
          <cell r="B789">
            <v>2400</v>
          </cell>
          <cell r="C789">
            <v>24000</v>
          </cell>
          <cell r="D789">
            <v>21600</v>
          </cell>
        </row>
        <row r="790">
          <cell r="A790" t="str">
            <v>Goenka Cem/nsp/780/1261/17nov</v>
          </cell>
          <cell r="B790">
            <v>3120</v>
          </cell>
          <cell r="C790">
            <v>15000</v>
          </cell>
          <cell r="D790">
            <v>11880</v>
          </cell>
        </row>
        <row r="791">
          <cell r="A791" t="str">
            <v>Goenka/karobar/207/320/25aug</v>
          </cell>
          <cell r="B791">
            <v>8377.2000000000007</v>
          </cell>
          <cell r="C791">
            <v>18000</v>
          </cell>
          <cell r="D791">
            <v>9622.7999999999993</v>
          </cell>
        </row>
        <row r="792">
          <cell r="A792" t="str">
            <v>Goenka/kpr/0036/56908/12july</v>
          </cell>
          <cell r="B792">
            <v>11894.4</v>
          </cell>
          <cell r="C792">
            <v>45000</v>
          </cell>
          <cell r="D792">
            <v>33105.599999999999</v>
          </cell>
        </row>
        <row r="793">
          <cell r="A793" t="str">
            <v>Goenka/kpr&amp;Tkp/1356/36927/20 Feb</v>
          </cell>
          <cell r="B793">
            <v>8121.6</v>
          </cell>
          <cell r="C793">
            <v>36000</v>
          </cell>
          <cell r="D793">
            <v>27878.400000000001</v>
          </cell>
        </row>
        <row r="794">
          <cell r="A794" t="str">
            <v>Goenka/kpr&amp;Tkp/1357/35897/19 Feb</v>
          </cell>
          <cell r="B794">
            <v>8121.6</v>
          </cell>
          <cell r="C794">
            <v>36000</v>
          </cell>
          <cell r="D794">
            <v>27878.400000000001</v>
          </cell>
        </row>
        <row r="795">
          <cell r="A795" t="str">
            <v>Goenka/nsp/0073/0136/3aug</v>
          </cell>
          <cell r="B795">
            <v>1560</v>
          </cell>
          <cell r="C795">
            <v>7500</v>
          </cell>
          <cell r="D795">
            <v>5940</v>
          </cell>
        </row>
        <row r="796">
          <cell r="A796" t="str">
            <v>Goenka/nsp/0074/0136/3 Aug</v>
          </cell>
          <cell r="B796">
            <v>1560</v>
          </cell>
          <cell r="C796">
            <v>7500</v>
          </cell>
          <cell r="D796">
            <v>5940</v>
          </cell>
        </row>
        <row r="797">
          <cell r="A797" t="str">
            <v>Goenka/nsp/0075/0080/28 July</v>
          </cell>
          <cell r="B797">
            <v>1560</v>
          </cell>
          <cell r="C797">
            <v>7500</v>
          </cell>
          <cell r="D797">
            <v>5940</v>
          </cell>
        </row>
        <row r="798">
          <cell r="A798" t="str">
            <v>Goenka/nsp/0076/0080/28july</v>
          </cell>
          <cell r="B798">
            <v>1560</v>
          </cell>
          <cell r="C798">
            <v>7500</v>
          </cell>
          <cell r="D798">
            <v>5940</v>
          </cell>
        </row>
        <row r="799">
          <cell r="A799" t="str">
            <v>Goenka/nsp/0221/11 Aug</v>
          </cell>
          <cell r="B799">
            <v>3120</v>
          </cell>
          <cell r="C799">
            <v>15000</v>
          </cell>
          <cell r="D799">
            <v>11880</v>
          </cell>
        </row>
        <row r="800">
          <cell r="A800" t="str">
            <v>Goenka/nsp/strip Ad/19 Jan</v>
          </cell>
          <cell r="B800">
            <v>3120</v>
          </cell>
          <cell r="C800">
            <v>15000</v>
          </cell>
          <cell r="D800">
            <v>11880</v>
          </cell>
        </row>
        <row r="801">
          <cell r="A801" t="str">
            <v>Goenka/nsp/strip Ad/19 Mar</v>
          </cell>
          <cell r="B801">
            <v>3120</v>
          </cell>
          <cell r="C801">
            <v>15000</v>
          </cell>
          <cell r="D801">
            <v>11880</v>
          </cell>
        </row>
        <row r="802">
          <cell r="A802" t="str">
            <v>Goenka/nsp/strip Ad/23 Jan</v>
          </cell>
          <cell r="B802">
            <v>3120</v>
          </cell>
          <cell r="C802">
            <v>15000</v>
          </cell>
          <cell r="D802">
            <v>11880</v>
          </cell>
        </row>
        <row r="803">
          <cell r="A803" t="str">
            <v>Goenka/nsp/strip Ad/25 March</v>
          </cell>
          <cell r="B803">
            <v>3120</v>
          </cell>
          <cell r="C803">
            <v>15000</v>
          </cell>
          <cell r="D803">
            <v>11880</v>
          </cell>
        </row>
        <row r="804">
          <cell r="A804" t="str">
            <v>Goenka/nsp/strip Ad/6 Feb</v>
          </cell>
          <cell r="B804">
            <v>3120</v>
          </cell>
          <cell r="C804">
            <v>15000</v>
          </cell>
          <cell r="D804">
            <v>11880</v>
          </cell>
        </row>
        <row r="805">
          <cell r="A805" t="str">
            <v>Goenkasteel/karobar/208/320/26aug</v>
          </cell>
          <cell r="B805">
            <v>8377.2000000000007</v>
          </cell>
          <cell r="C805">
            <v>18000</v>
          </cell>
          <cell r="D805">
            <v>9622.7999999999993</v>
          </cell>
        </row>
        <row r="806">
          <cell r="A806" t="str">
            <v>Goenkasteel/kpr/585/13787/16oct</v>
          </cell>
          <cell r="B806">
            <v>24364.799999999999</v>
          </cell>
          <cell r="C806">
            <v>108000</v>
          </cell>
          <cell r="D806">
            <v>83635.199999999997</v>
          </cell>
        </row>
        <row r="807">
          <cell r="A807" t="str">
            <v>Goenkasteel/nsp/1217/2099/1 Feb</v>
          </cell>
          <cell r="B807">
            <v>1560</v>
          </cell>
          <cell r="C807">
            <v>7500</v>
          </cell>
          <cell r="D807">
            <v>5940</v>
          </cell>
        </row>
        <row r="808">
          <cell r="A808" t="str">
            <v>Goenkasteel/nsp/294/659/5 Sep</v>
          </cell>
          <cell r="B808">
            <v>1692</v>
          </cell>
          <cell r="C808">
            <v>7500</v>
          </cell>
          <cell r="D808">
            <v>5808</v>
          </cell>
        </row>
        <row r="809">
          <cell r="A809" t="str">
            <v>Goenkasteel/nsp/354/659/13 Sep</v>
          </cell>
          <cell r="B809">
            <v>1560</v>
          </cell>
          <cell r="C809">
            <v>7500</v>
          </cell>
          <cell r="D809">
            <v>5940</v>
          </cell>
        </row>
        <row r="810">
          <cell r="A810" t="str">
            <v>Goenkasteel/nsp/394/659/19 Sep</v>
          </cell>
          <cell r="B810">
            <v>1560</v>
          </cell>
          <cell r="C810">
            <v>7500</v>
          </cell>
          <cell r="D810">
            <v>5940</v>
          </cell>
        </row>
        <row r="811">
          <cell r="A811" t="str">
            <v>Goenkasteels/kpr/615/14801/23oct</v>
          </cell>
          <cell r="B811">
            <v>14889.6</v>
          </cell>
          <cell r="C811">
            <v>66000</v>
          </cell>
          <cell r="D811">
            <v>51110.400000000001</v>
          </cell>
        </row>
        <row r="812">
          <cell r="A812" t="str">
            <v>Goenkasteels/nsp/068-069-Tag Ad</v>
          </cell>
          <cell r="B812">
            <v>13400</v>
          </cell>
          <cell r="C812">
            <v>134000</v>
          </cell>
          <cell r="D812">
            <v>120600</v>
          </cell>
        </row>
        <row r="813">
          <cell r="A813" t="str">
            <v>Goenkasteels/nsp/262/407/1sep-Strip</v>
          </cell>
          <cell r="B813">
            <v>2960</v>
          </cell>
          <cell r="C813">
            <v>21500</v>
          </cell>
          <cell r="D813">
            <v>18540</v>
          </cell>
        </row>
        <row r="814">
          <cell r="A814" t="str">
            <v>Goenkasteels/nsp/584/897/14 Oct</v>
          </cell>
          <cell r="B814">
            <v>10627.2</v>
          </cell>
          <cell r="C814">
            <v>20250</v>
          </cell>
          <cell r="D814">
            <v>9622.7999999999993</v>
          </cell>
        </row>
        <row r="815">
          <cell r="A815" t="str">
            <v>Goenkasteels/nsp/618/985/21oct</v>
          </cell>
          <cell r="B815">
            <v>3120</v>
          </cell>
          <cell r="C815">
            <v>15000</v>
          </cell>
          <cell r="D815">
            <v>11880</v>
          </cell>
        </row>
        <row r="816">
          <cell r="A816" t="str">
            <v>Goenkasteels/nsp/702/1174/9nov</v>
          </cell>
          <cell r="B816">
            <v>3120</v>
          </cell>
          <cell r="C816">
            <v>15000</v>
          </cell>
          <cell r="D816">
            <v>11880</v>
          </cell>
        </row>
        <row r="817">
          <cell r="A817" t="str">
            <v>Goenkasteels/tag/nsp/173/XXXX/shrawan</v>
          </cell>
          <cell r="B817">
            <v>800</v>
          </cell>
          <cell r="C817">
            <v>8000</v>
          </cell>
          <cell r="D817">
            <v>7200</v>
          </cell>
        </row>
        <row r="818">
          <cell r="A818" t="str">
            <v>Goenka/strip Ad/nsp/06 March</v>
          </cell>
          <cell r="B818">
            <v>3120</v>
          </cell>
          <cell r="C818">
            <v>15000</v>
          </cell>
          <cell r="D818">
            <v>11880</v>
          </cell>
        </row>
        <row r="819">
          <cell r="A819" t="str">
            <v>Goenka/strip Ad/nsp/11 Apr</v>
          </cell>
          <cell r="B819">
            <v>3120</v>
          </cell>
          <cell r="C819">
            <v>15000</v>
          </cell>
          <cell r="D819">
            <v>11880</v>
          </cell>
        </row>
        <row r="820">
          <cell r="A820" t="str">
            <v>Goenka/strip Ad/nsp/12 March</v>
          </cell>
          <cell r="B820">
            <v>3120</v>
          </cell>
          <cell r="C820">
            <v>15000</v>
          </cell>
          <cell r="D820">
            <v>11880</v>
          </cell>
        </row>
        <row r="821">
          <cell r="A821" t="str">
            <v>Goenka/strip Ad/ Nsp/23 Feb</v>
          </cell>
          <cell r="B821">
            <v>3120</v>
          </cell>
          <cell r="C821">
            <v>15000</v>
          </cell>
          <cell r="D821">
            <v>11880</v>
          </cell>
        </row>
        <row r="822">
          <cell r="A822" t="str">
            <v>Goenka/strip Ad/ Nsp/29 Feb</v>
          </cell>
          <cell r="B822">
            <v>3120</v>
          </cell>
          <cell r="C822">
            <v>15000</v>
          </cell>
          <cell r="D822">
            <v>11880</v>
          </cell>
        </row>
        <row r="823">
          <cell r="A823" t="str">
            <v>Haldiram/kpr/533/13011/30 Sep</v>
          </cell>
          <cell r="B823">
            <v>12852</v>
          </cell>
          <cell r="C823">
            <v>51000</v>
          </cell>
          <cell r="D823">
            <v>38148</v>
          </cell>
        </row>
        <row r="824">
          <cell r="A824" t="str">
            <v>Haldiram/nagarik/599/5315/21oct</v>
          </cell>
          <cell r="B824">
            <v>4437</v>
          </cell>
          <cell r="C824">
            <v>30600</v>
          </cell>
          <cell r="D824">
            <v>26163</v>
          </cell>
        </row>
        <row r="825">
          <cell r="A825" t="str">
            <v>Hama/AP/1010/7434/28dec</v>
          </cell>
          <cell r="B825">
            <v>1128</v>
          </cell>
          <cell r="C825">
            <v>4800</v>
          </cell>
          <cell r="D825">
            <v>3672</v>
          </cell>
        </row>
        <row r="826">
          <cell r="A826" t="str">
            <v>Hama/nsp/0060/0153/4 Aug</v>
          </cell>
          <cell r="B826">
            <v>15328.5</v>
          </cell>
          <cell r="C826">
            <v>33000</v>
          </cell>
          <cell r="D826">
            <v>17671.5</v>
          </cell>
        </row>
        <row r="827">
          <cell r="A827" t="str">
            <v>Hama/nsp/440/671/20 Sep</v>
          </cell>
          <cell r="B827">
            <v>15328.5</v>
          </cell>
          <cell r="C827">
            <v>33000</v>
          </cell>
          <cell r="D827">
            <v>17671.5</v>
          </cell>
        </row>
        <row r="828">
          <cell r="A828" t="str">
            <v>Hama/NSP/579/942/18 Oct</v>
          </cell>
          <cell r="B828">
            <v>15328.5</v>
          </cell>
          <cell r="C828">
            <v>33000</v>
          </cell>
          <cell r="D828">
            <v>17671.5</v>
          </cell>
        </row>
        <row r="829">
          <cell r="A829" t="str">
            <v>Hama/nsp/607/1171/18 Nov</v>
          </cell>
          <cell r="B829">
            <v>15328.5</v>
          </cell>
          <cell r="C829">
            <v>33000</v>
          </cell>
          <cell r="D829">
            <v>17671.5</v>
          </cell>
        </row>
        <row r="830">
          <cell r="A830" t="str">
            <v>Hama/NSP/Front Page Tag/68-69</v>
          </cell>
          <cell r="B830">
            <v>110715</v>
          </cell>
          <cell r="C830">
            <v>738100</v>
          </cell>
          <cell r="D830">
            <v>627385</v>
          </cell>
        </row>
        <row r="831">
          <cell r="A831" t="str">
            <v>Hama/tht/709/5128/9nov</v>
          </cell>
          <cell r="B831">
            <v>7465.95</v>
          </cell>
          <cell r="C831">
            <v>18000</v>
          </cell>
          <cell r="D831">
            <v>10534.05</v>
          </cell>
        </row>
        <row r="832">
          <cell r="A832" t="str">
            <v>Hamdard/kpr/1311/33066/12 Feb</v>
          </cell>
          <cell r="B832">
            <v>16300</v>
          </cell>
          <cell r="C832">
            <v>100000</v>
          </cell>
          <cell r="D832">
            <v>83700</v>
          </cell>
        </row>
        <row r="833">
          <cell r="A833" t="str">
            <v>Hamdurd/abc/live Telecast/11 Feb</v>
          </cell>
          <cell r="B833">
            <v>6375</v>
          </cell>
          <cell r="C833">
            <v>45000</v>
          </cell>
          <cell r="D833">
            <v>45000</v>
          </cell>
        </row>
        <row r="834">
          <cell r="A834" t="str">
            <v>Hansaraj/bajaj Choot Ko Loot/1apil-28may/tv</v>
          </cell>
          <cell r="B834">
            <v>6375</v>
          </cell>
          <cell r="C834">
            <v>1916482.66</v>
          </cell>
          <cell r="D834">
            <v>1916482.66</v>
          </cell>
        </row>
        <row r="835">
          <cell r="A835" t="str">
            <v>Hansaraj/bajaj Choot Ko Loot/1apr-28may Fm</v>
          </cell>
          <cell r="B835">
            <v>12750</v>
          </cell>
          <cell r="C835">
            <v>650720.18000000005</v>
          </cell>
          <cell r="D835">
            <v>650720.18000000005</v>
          </cell>
        </row>
        <row r="836">
          <cell r="A836" t="str">
            <v>Hansaraj/fm Station/24jan-8marDiscover</v>
          </cell>
          <cell r="B836">
            <v>12750</v>
          </cell>
          <cell r="C836">
            <v>498960</v>
          </cell>
          <cell r="D836">
            <v>498960</v>
          </cell>
        </row>
        <row r="837">
          <cell r="A837" t="str">
            <v>Hansaraj/ Fm Station/29bhadra-28kartik/68/69</v>
          </cell>
          <cell r="B837">
            <v>12750</v>
          </cell>
          <cell r="C837">
            <v>650840.31000000006</v>
          </cell>
          <cell r="D837">
            <v>650840.31000000006</v>
          </cell>
        </row>
        <row r="838">
          <cell r="A838" t="str">
            <v>Hansaraj/marwadi Cricket Tourment/7-10baisakh</v>
          </cell>
          <cell r="B838">
            <v>12750</v>
          </cell>
          <cell r="C838">
            <v>19200</v>
          </cell>
          <cell r="D838">
            <v>19200</v>
          </cell>
        </row>
        <row r="839">
          <cell r="A839" t="str">
            <v>Hansaraj/ Tv Media/29bhadra-15kartik/68/69</v>
          </cell>
          <cell r="B839">
            <v>12750</v>
          </cell>
          <cell r="C839">
            <v>970673.07</v>
          </cell>
          <cell r="D839">
            <v>970673.07</v>
          </cell>
        </row>
        <row r="840">
          <cell r="A840" t="str">
            <v>Hansha Raj/tht/249/2321/31 Aug</v>
          </cell>
          <cell r="B840">
            <v>26960.38</v>
          </cell>
          <cell r="C840">
            <v>65000</v>
          </cell>
          <cell r="D840">
            <v>38039.619999999995</v>
          </cell>
        </row>
        <row r="841">
          <cell r="A841" t="str">
            <v>Himelectonic/himstar Herya Herai/15baisakh-15asar69</v>
          </cell>
          <cell r="B841">
            <v>8365.27</v>
          </cell>
          <cell r="C841">
            <v>1504330.26</v>
          </cell>
          <cell r="D841">
            <v>1504330.26</v>
          </cell>
        </row>
        <row r="842">
          <cell r="A842" t="str">
            <v>Himelectonics/samsung Home App/27chitra-15asar 69</v>
          </cell>
          <cell r="B842">
            <v>80784</v>
          </cell>
          <cell r="C842">
            <v>1843104.98</v>
          </cell>
          <cell r="D842">
            <v>1843104.98</v>
          </cell>
        </row>
        <row r="843">
          <cell r="A843" t="str">
            <v>Him Electro/censorship Charge</v>
          </cell>
          <cell r="B843">
            <v>6375</v>
          </cell>
          <cell r="C843">
            <v>14000</v>
          </cell>
          <cell r="D843">
            <v>14000</v>
          </cell>
        </row>
        <row r="844">
          <cell r="A844" t="str">
            <v>HimElectroinc/VariousTV/2-25Bhadra68</v>
          </cell>
          <cell r="B844">
            <v>6375</v>
          </cell>
          <cell r="C844">
            <v>1909723.38</v>
          </cell>
          <cell r="D844">
            <v>1909723.38</v>
          </cell>
        </row>
        <row r="845">
          <cell r="A845" t="str">
            <v>Himelectronic/ktv&amp; Aveneus/16-31aug</v>
          </cell>
          <cell r="B845">
            <v>286458.51</v>
          </cell>
          <cell r="C845">
            <v>547534.51</v>
          </cell>
          <cell r="D845">
            <v>261076</v>
          </cell>
        </row>
        <row r="846">
          <cell r="A846" t="str">
            <v>Himelectronic/samsung Washing Mac/28dec-23jan</v>
          </cell>
          <cell r="B846">
            <v>6375</v>
          </cell>
          <cell r="C846">
            <v>229533.34</v>
          </cell>
          <cell r="D846">
            <v>229533.34</v>
          </cell>
        </row>
        <row r="847">
          <cell r="A847" t="str">
            <v>Himelectronics/himstar/18sept-1dec/fm</v>
          </cell>
          <cell r="B847">
            <v>49368</v>
          </cell>
          <cell r="C847">
            <v>488523</v>
          </cell>
          <cell r="D847">
            <v>488523</v>
          </cell>
        </row>
        <row r="848">
          <cell r="A848" t="str">
            <v>Himelectronics/himstar/25sept-1dec/68/69-Tv</v>
          </cell>
          <cell r="B848">
            <v>103317</v>
          </cell>
          <cell r="C848">
            <v>1708774.52</v>
          </cell>
          <cell r="D848">
            <v>1708774.52</v>
          </cell>
        </row>
        <row r="849">
          <cell r="A849" t="str">
            <v>Himelectronics/indoasain/5dec-3jan/fm/68/69</v>
          </cell>
          <cell r="B849">
            <v>36295</v>
          </cell>
          <cell r="C849">
            <v>141093</v>
          </cell>
          <cell r="D849">
            <v>141093</v>
          </cell>
        </row>
        <row r="850">
          <cell r="A850" t="str">
            <v>Himelectronics/samsung/27sept-1dec/tv</v>
          </cell>
          <cell r="B850">
            <v>8606</v>
          </cell>
          <cell r="C850">
            <v>1545195.69</v>
          </cell>
          <cell r="D850">
            <v>1545195.69</v>
          </cell>
        </row>
        <row r="851">
          <cell r="A851" t="str">
            <v>Himelectronics/samsung/9asoj-15mang/dashai/fm</v>
          </cell>
          <cell r="B851">
            <v>12750</v>
          </cell>
          <cell r="C851">
            <v>509469.5</v>
          </cell>
          <cell r="D851">
            <v>509469.5</v>
          </cell>
        </row>
        <row r="852">
          <cell r="A852" t="str">
            <v>Himelectronics/samsung/ktv&amp;Ntv/9-28 Feb Lcd</v>
          </cell>
          <cell r="B852">
            <v>12750</v>
          </cell>
          <cell r="C852">
            <v>216333.38</v>
          </cell>
          <cell r="D852">
            <v>216333.38</v>
          </cell>
        </row>
        <row r="853">
          <cell r="A853" t="str">
            <v>HimElectronics/VariousFm/2-25 Bhadra68(Himstar)</v>
          </cell>
          <cell r="B853">
            <v>47858.26</v>
          </cell>
          <cell r="C853">
            <v>366913.3</v>
          </cell>
          <cell r="D853">
            <v>319055.03999999998</v>
          </cell>
        </row>
        <row r="854">
          <cell r="A854" t="str">
            <v>Himelectronic/various Fm/22aug-6sep-Sam</v>
          </cell>
          <cell r="B854">
            <v>63051.5</v>
          </cell>
          <cell r="C854">
            <v>483394.83</v>
          </cell>
          <cell r="D854">
            <v>420343.33</v>
          </cell>
        </row>
        <row r="855">
          <cell r="A855" t="str">
            <v>Himelectronic/various Tv/25aug -6sep-Sam</v>
          </cell>
          <cell r="B855">
            <v>12750</v>
          </cell>
          <cell r="C855">
            <v>917268.62</v>
          </cell>
          <cell r="D855">
            <v>917268.62</v>
          </cell>
        </row>
        <row r="856">
          <cell r="A856" t="str">
            <v>Himeletronic/STC Event/09 - 25 Nov2 011-Fm</v>
          </cell>
          <cell r="B856">
            <v>12750</v>
          </cell>
          <cell r="C856">
            <v>44841.48</v>
          </cell>
          <cell r="D856">
            <v>44841.48</v>
          </cell>
        </row>
        <row r="857">
          <cell r="A857" t="str">
            <v>Him Star/Censorship Charge</v>
          </cell>
          <cell r="B857">
            <v>12750</v>
          </cell>
          <cell r="C857">
            <v>7000</v>
          </cell>
          <cell r="D857">
            <v>7000</v>
          </cell>
        </row>
        <row r="858">
          <cell r="A858" t="str">
            <v>Him/STV/21Jestha-15Ashad 2069-Him Star</v>
          </cell>
          <cell r="B858">
            <v>38148</v>
          </cell>
          <cell r="C858">
            <v>14000</v>
          </cell>
          <cell r="D858">
            <v>14000</v>
          </cell>
        </row>
        <row r="859">
          <cell r="A859" t="str">
            <v>Him/Stv/21Jestha-15 Ashad2069-Samsung</v>
          </cell>
          <cell r="B859">
            <v>19898</v>
          </cell>
          <cell r="C859">
            <v>14000</v>
          </cell>
          <cell r="D859">
            <v>14000</v>
          </cell>
        </row>
        <row r="860">
          <cell r="A860" t="str">
            <v>Hissan/kpr/870/21922/07dec</v>
          </cell>
          <cell r="B860">
            <v>3121.2</v>
          </cell>
          <cell r="C860">
            <v>20250</v>
          </cell>
          <cell r="D860">
            <v>20250</v>
          </cell>
        </row>
        <row r="861">
          <cell r="A861" t="str">
            <v>Ilfco/fixed Deposit/28nov-10jan/cabelchannel/68/69</v>
          </cell>
          <cell r="B861">
            <v>10374.25</v>
          </cell>
          <cell r="C861">
            <v>122050</v>
          </cell>
          <cell r="D861">
            <v>111675.75</v>
          </cell>
        </row>
        <row r="862">
          <cell r="A862" t="str">
            <v>Ilfco/fixed Deposit/28nov-16jan/68/69(Fm)</v>
          </cell>
          <cell r="B862">
            <v>31073.88</v>
          </cell>
          <cell r="C862">
            <v>365575</v>
          </cell>
          <cell r="D862">
            <v>334501.12</v>
          </cell>
        </row>
        <row r="863">
          <cell r="A863" t="str">
            <v>Ilfco/kfm&amp;Image/wish U All the Best/fm 68/69</v>
          </cell>
          <cell r="B863">
            <v>31492.5</v>
          </cell>
          <cell r="C863">
            <v>370500</v>
          </cell>
          <cell r="D863">
            <v>339007.5</v>
          </cell>
        </row>
        <row r="864">
          <cell r="A864" t="str">
            <v>Ime/ap/0046/0604/28july</v>
          </cell>
          <cell r="B864">
            <v>2538</v>
          </cell>
          <cell r="C864">
            <v>10800</v>
          </cell>
          <cell r="D864">
            <v>8262</v>
          </cell>
        </row>
        <row r="865">
          <cell r="A865" t="str">
            <v>Ime/AP/179/1873/23 Aug</v>
          </cell>
          <cell r="B865">
            <v>13687.58</v>
          </cell>
          <cell r="C865">
            <v>33000</v>
          </cell>
          <cell r="D865">
            <v>19312.419999999998</v>
          </cell>
        </row>
        <row r="866">
          <cell r="A866" t="str">
            <v>Ime/kpr/141/5459/19aug</v>
          </cell>
          <cell r="B866">
            <v>25200</v>
          </cell>
          <cell r="C866">
            <v>100000</v>
          </cell>
          <cell r="D866">
            <v>74800</v>
          </cell>
        </row>
        <row r="867">
          <cell r="A867" t="str">
            <v>Ime/nagarik/150/2038/20aug</v>
          </cell>
          <cell r="B867">
            <v>16102.35</v>
          </cell>
          <cell r="C867">
            <v>36000</v>
          </cell>
          <cell r="D867">
            <v>19897.650000000001</v>
          </cell>
        </row>
        <row r="868">
          <cell r="A868" t="str">
            <v>Ime/nagarik/344/3446/12 Sep</v>
          </cell>
          <cell r="B868">
            <v>10230</v>
          </cell>
          <cell r="C868">
            <v>24000</v>
          </cell>
          <cell r="D868">
            <v>13770</v>
          </cell>
        </row>
        <row r="869">
          <cell r="A869" t="str">
            <v>Ime/nagarik/560/5003/17 Oct</v>
          </cell>
          <cell r="B869">
            <v>5456</v>
          </cell>
          <cell r="C869">
            <v>12800</v>
          </cell>
          <cell r="D869">
            <v>7344</v>
          </cell>
        </row>
        <row r="870">
          <cell r="A870" t="str">
            <v>Ime/rajdahani/537/1347/30 Sep</v>
          </cell>
          <cell r="B870">
            <v>2250</v>
          </cell>
          <cell r="C870">
            <v>15000</v>
          </cell>
          <cell r="D870">
            <v>12750</v>
          </cell>
        </row>
        <row r="871">
          <cell r="A871" t="str">
            <v>Ime/TKP/210/7345/26 Aug</v>
          </cell>
          <cell r="B871">
            <v>19922</v>
          </cell>
          <cell r="C871">
            <v>80000</v>
          </cell>
          <cell r="D871">
            <v>60078</v>
          </cell>
        </row>
        <row r="872">
          <cell r="A872" t="str">
            <v>Ime/tkp/343/9797/12 Sep-Condolance</v>
          </cell>
          <cell r="B872">
            <v>16488.560000000001</v>
          </cell>
          <cell r="C872">
            <v>40500</v>
          </cell>
          <cell r="D872">
            <v>24011.439999999999</v>
          </cell>
        </row>
        <row r="873">
          <cell r="A873" t="str">
            <v>Infratech/kpr/0101/3880/10 Aug</v>
          </cell>
          <cell r="B873">
            <v>9072</v>
          </cell>
          <cell r="C873">
            <v>36000</v>
          </cell>
          <cell r="D873">
            <v>26928</v>
          </cell>
        </row>
        <row r="874">
          <cell r="A874" t="str">
            <v>Infratech/kpr/508/12425/27 Sep</v>
          </cell>
          <cell r="B874">
            <v>25731.83</v>
          </cell>
          <cell r="C874">
            <v>60000</v>
          </cell>
          <cell r="D874">
            <v>34268.17</v>
          </cell>
        </row>
        <row r="875">
          <cell r="A875" t="str">
            <v>Infratech/kpr/705/16810/8nov</v>
          </cell>
          <cell r="B875">
            <v>17154.55</v>
          </cell>
          <cell r="C875">
            <v>40000</v>
          </cell>
          <cell r="D875">
            <v>22845.45</v>
          </cell>
        </row>
        <row r="876">
          <cell r="A876" t="str">
            <v>Infratech/kpr&amp;Tkp/1364/36509/20feb</v>
          </cell>
          <cell r="B876">
            <v>21956.19</v>
          </cell>
          <cell r="C876">
            <v>48000</v>
          </cell>
          <cell r="D876">
            <v>26043.81</v>
          </cell>
        </row>
        <row r="877">
          <cell r="A877" t="str">
            <v>Infratech/nagarik/578/5082/18 Oct</v>
          </cell>
          <cell r="B877">
            <v>20081.88</v>
          </cell>
          <cell r="C877">
            <v>36000</v>
          </cell>
          <cell r="D877">
            <v>15918.119999999999</v>
          </cell>
        </row>
        <row r="878">
          <cell r="A878" t="str">
            <v>Infratech/tht/509/3658/26 Sep</v>
          </cell>
          <cell r="B878">
            <v>20985</v>
          </cell>
          <cell r="C878">
            <v>60000</v>
          </cell>
          <cell r="D878">
            <v>39015</v>
          </cell>
        </row>
        <row r="879">
          <cell r="A879" t="str">
            <v>Infratech/tht/686/5035/07nov</v>
          </cell>
          <cell r="B879">
            <v>10492.5</v>
          </cell>
          <cell r="C879">
            <v>30000</v>
          </cell>
          <cell r="D879">
            <v>19507.5</v>
          </cell>
        </row>
        <row r="880">
          <cell r="A880" t="str">
            <v>Innovate/radionepal/17oct-5nov</v>
          </cell>
          <cell r="B880">
            <v>38806.5</v>
          </cell>
          <cell r="C880">
            <v>98400</v>
          </cell>
          <cell r="D880">
            <v>59593.5</v>
          </cell>
        </row>
        <row r="881">
          <cell r="A881" t="str">
            <v>Janaki/sparrow Sms/subisu&amp; Space/13-16jun</v>
          </cell>
          <cell r="B881">
            <v>378175.75</v>
          </cell>
          <cell r="C881">
            <v>9000</v>
          </cell>
          <cell r="D881">
            <v>9000</v>
          </cell>
        </row>
        <row r="882">
          <cell r="A882" t="str">
            <v>Janaki Tech/sparrow Sms Slc 2068/fm</v>
          </cell>
          <cell r="B882">
            <v>1574786.49</v>
          </cell>
          <cell r="C882">
            <v>25905</v>
          </cell>
          <cell r="D882">
            <v>25905</v>
          </cell>
        </row>
        <row r="883">
          <cell r="A883" t="str">
            <v>Jaya Buddha/event/radio Nepal/068/069</v>
          </cell>
          <cell r="B883">
            <v>18312</v>
          </cell>
          <cell r="C883">
            <v>84000</v>
          </cell>
          <cell r="D883">
            <v>65688</v>
          </cell>
        </row>
        <row r="884">
          <cell r="A884" t="str">
            <v>Jaya Conf/abhiyan/203/2634/4 Sep</v>
          </cell>
          <cell r="B884">
            <v>21300</v>
          </cell>
          <cell r="C884">
            <v>40000</v>
          </cell>
          <cell r="D884">
            <v>18700</v>
          </cell>
        </row>
        <row r="885">
          <cell r="A885" t="str">
            <v>Jaya Conf/kpr/307/8176/5 Sep</v>
          </cell>
          <cell r="B885">
            <v>15004.6</v>
          </cell>
          <cell r="C885">
            <v>52000</v>
          </cell>
          <cell r="D885">
            <v>36995.4</v>
          </cell>
        </row>
        <row r="886">
          <cell r="A886" t="str">
            <v>Jaya Conf/kpr/327/9007/8sep</v>
          </cell>
          <cell r="B886">
            <v>13850.4</v>
          </cell>
          <cell r="C886">
            <v>48000</v>
          </cell>
          <cell r="D886">
            <v>34149.599999999999</v>
          </cell>
        </row>
        <row r="887">
          <cell r="A887" t="str">
            <v>Jaya Conf/kpr/345/9747/12 Sep</v>
          </cell>
          <cell r="B887">
            <v>13850.4</v>
          </cell>
          <cell r="C887">
            <v>48000</v>
          </cell>
          <cell r="D887">
            <v>34149.599999999999</v>
          </cell>
        </row>
        <row r="888">
          <cell r="A888" t="str">
            <v>Jaya Conf/kpr/373/10476/15Sep</v>
          </cell>
          <cell r="B888">
            <v>13850.4</v>
          </cell>
          <cell r="C888">
            <v>48000</v>
          </cell>
          <cell r="D888">
            <v>34149.599999999999</v>
          </cell>
        </row>
        <row r="889">
          <cell r="A889" t="str">
            <v>Jaya Conf/tht/302/2552/5sept</v>
          </cell>
          <cell r="B889">
            <v>12920.48</v>
          </cell>
          <cell r="C889">
            <v>33800</v>
          </cell>
          <cell r="D889">
            <v>20879.52</v>
          </cell>
        </row>
        <row r="890">
          <cell r="A890" t="str">
            <v>Jaya Conf/tht/318/2389/1sept</v>
          </cell>
          <cell r="B890">
            <v>12920.48</v>
          </cell>
          <cell r="C890">
            <v>33800</v>
          </cell>
          <cell r="D890">
            <v>20879.52</v>
          </cell>
        </row>
        <row r="891">
          <cell r="A891" t="str">
            <v>Jaya Conf/tht/328/2727/8 Sep</v>
          </cell>
          <cell r="B891">
            <v>11926.59</v>
          </cell>
          <cell r="C891">
            <v>31200</v>
          </cell>
          <cell r="D891">
            <v>19273.41</v>
          </cell>
        </row>
        <row r="892">
          <cell r="A892" t="str">
            <v>Jaya Conf/tht/342/2922/12 Sep</v>
          </cell>
          <cell r="B892">
            <v>11926.59</v>
          </cell>
          <cell r="C892">
            <v>31200</v>
          </cell>
          <cell r="D892">
            <v>19273.41</v>
          </cell>
        </row>
        <row r="893">
          <cell r="A893" t="str">
            <v>Jaya Conf/tht/372/3090/15 Sep</v>
          </cell>
          <cell r="B893">
            <v>11926.59</v>
          </cell>
          <cell r="C893">
            <v>31200</v>
          </cell>
          <cell r="D893">
            <v>19273.41</v>
          </cell>
        </row>
        <row r="894">
          <cell r="A894" t="str">
            <v>Jay Pancha/karobar/2193/3048/26jun</v>
          </cell>
          <cell r="B894">
            <v>305575</v>
          </cell>
          <cell r="C894">
            <v>7800</v>
          </cell>
          <cell r="D894">
            <v>7800</v>
          </cell>
        </row>
        <row r="895">
          <cell r="A895" t="str">
            <v>Jaypancha/nagarik/2019/17343/7 June</v>
          </cell>
          <cell r="B895">
            <v>19800</v>
          </cell>
          <cell r="C895">
            <v>36000</v>
          </cell>
          <cell r="D895">
            <v>16200</v>
          </cell>
        </row>
        <row r="896">
          <cell r="A896" t="str">
            <v>Jilla Bikash/AP/195/1749/20 Aug</v>
          </cell>
          <cell r="B896">
            <v>19312.43</v>
          </cell>
          <cell r="C896">
            <v>19500</v>
          </cell>
          <cell r="D896">
            <v>19500</v>
          </cell>
        </row>
        <row r="897">
          <cell r="A897" t="str">
            <v>Jillashikchya/gp/383/869/10 Sep</v>
          </cell>
          <cell r="B897">
            <v>74800</v>
          </cell>
          <cell r="C897">
            <v>15600</v>
          </cell>
          <cell r="D897">
            <v>15600</v>
          </cell>
        </row>
        <row r="898">
          <cell r="A898" t="str">
            <v>J.Pancha/nagarik/1319/12112/13Feb</v>
          </cell>
          <cell r="B898">
            <v>23760</v>
          </cell>
          <cell r="C898">
            <v>43200</v>
          </cell>
          <cell r="D898">
            <v>19440</v>
          </cell>
        </row>
        <row r="899">
          <cell r="A899" t="str">
            <v>Jyoti Ad/radio Nepal/gandhi Chatrabriti/29push</v>
          </cell>
          <cell r="B899">
            <v>3061.5</v>
          </cell>
          <cell r="C899">
            <v>7800</v>
          </cell>
          <cell r="D899">
            <v>4738.5</v>
          </cell>
        </row>
        <row r="900">
          <cell r="A900" t="str">
            <v>Jyoti Ad/radio Nepal/indian Enb./1,12,13 Mar</v>
          </cell>
          <cell r="B900">
            <v>5966</v>
          </cell>
          <cell r="C900">
            <v>15199.98</v>
          </cell>
          <cell r="D900">
            <v>9233.98</v>
          </cell>
        </row>
        <row r="901">
          <cell r="A901" t="str">
            <v>Kamal/nagarik/1580/13748/21mar</v>
          </cell>
          <cell r="B901">
            <v>1626</v>
          </cell>
          <cell r="C901">
            <v>6000</v>
          </cell>
          <cell r="D901">
            <v>4374</v>
          </cell>
        </row>
        <row r="902">
          <cell r="A902" t="str">
            <v>KathmanduMedia/KU Notice Ad/17-18 Aug</v>
          </cell>
          <cell r="B902">
            <v>652</v>
          </cell>
          <cell r="C902">
            <v>6520</v>
          </cell>
          <cell r="D902">
            <v>5868</v>
          </cell>
        </row>
        <row r="903">
          <cell r="A903" t="str">
            <v>Kathmandu Media/nawajivan College/1-31july</v>
          </cell>
          <cell r="B903">
            <v>22413</v>
          </cell>
          <cell r="C903">
            <v>15000</v>
          </cell>
          <cell r="D903">
            <v>15000</v>
          </cell>
        </row>
        <row r="904">
          <cell r="A904" t="str">
            <v>KCMS/radio Nepal/notice Ad</v>
          </cell>
          <cell r="B904">
            <v>26928</v>
          </cell>
          <cell r="C904">
            <v>13387.5</v>
          </cell>
          <cell r="D904">
            <v>13387.5</v>
          </cell>
        </row>
        <row r="905">
          <cell r="A905" t="str">
            <v>Krishna/nagarik/2194/18245/26june</v>
          </cell>
          <cell r="B905">
            <v>4710</v>
          </cell>
          <cell r="C905">
            <v>12000</v>
          </cell>
          <cell r="D905">
            <v>7290</v>
          </cell>
        </row>
        <row r="906">
          <cell r="A906" t="str">
            <v>Kuldip/tkp/724/18175/12 Nov</v>
          </cell>
          <cell r="B906">
            <v>24000</v>
          </cell>
          <cell r="C906">
            <v>40000</v>
          </cell>
          <cell r="D906">
            <v>16000</v>
          </cell>
        </row>
        <row r="907">
          <cell r="A907" t="str">
            <v>Lagance/annapurna/tht/380/3138/16 Sep</v>
          </cell>
          <cell r="B907">
            <v>11804.07</v>
          </cell>
          <cell r="C907">
            <v>33750</v>
          </cell>
          <cell r="D907">
            <v>21945.93</v>
          </cell>
        </row>
        <row r="908">
          <cell r="A908" t="str">
            <v>Lagence/Abhiyan/0013/0156/19 July</v>
          </cell>
          <cell r="B908">
            <v>462</v>
          </cell>
          <cell r="C908">
            <v>3080</v>
          </cell>
          <cell r="D908">
            <v>2618</v>
          </cell>
        </row>
        <row r="909">
          <cell r="A909" t="str">
            <v>Lagence/AP/1887/12285/9may</v>
          </cell>
          <cell r="B909">
            <v>9493.75</v>
          </cell>
          <cell r="C909">
            <v>18000</v>
          </cell>
          <cell r="D909">
            <v>8506.25</v>
          </cell>
        </row>
        <row r="910">
          <cell r="A910" t="str">
            <v>Lagence/AP/1894/12333/11May-CG</v>
          </cell>
          <cell r="B910">
            <v>9493.75</v>
          </cell>
          <cell r="C910">
            <v>18000</v>
          </cell>
          <cell r="D910">
            <v>8506.25</v>
          </cell>
        </row>
        <row r="911">
          <cell r="A911" t="str">
            <v>Lagence/AP/6652/12309/10May-CG</v>
          </cell>
          <cell r="B911">
            <v>9493.75</v>
          </cell>
          <cell r="C911">
            <v>18000</v>
          </cell>
          <cell r="D911">
            <v>8506.25</v>
          </cell>
        </row>
        <row r="912">
          <cell r="A912" t="str">
            <v>Lagence/karobar/1891/2554/11 May -Laxmi Bnk</v>
          </cell>
          <cell r="B912">
            <v>80460</v>
          </cell>
          <cell r="C912">
            <v>108000</v>
          </cell>
          <cell r="D912">
            <v>27540</v>
          </cell>
        </row>
        <row r="913">
          <cell r="A913" t="str">
            <v>Lagence/karobar/1892/2563/11 May-SCBNL</v>
          </cell>
          <cell r="B913">
            <v>29400</v>
          </cell>
          <cell r="C913">
            <v>60000</v>
          </cell>
          <cell r="D913">
            <v>30600</v>
          </cell>
        </row>
        <row r="914">
          <cell r="A914" t="str">
            <v>Lagence/KPR/1876/48485/9May</v>
          </cell>
          <cell r="B914">
            <v>51463.65</v>
          </cell>
          <cell r="C914">
            <v>120000</v>
          </cell>
          <cell r="D914">
            <v>68536.350000000006</v>
          </cell>
        </row>
        <row r="915">
          <cell r="A915" t="str">
            <v>Lagence/KPR/1890/48688/10 May -SCBNL</v>
          </cell>
          <cell r="B915">
            <v>5626.73</v>
          </cell>
          <cell r="C915">
            <v>19500</v>
          </cell>
          <cell r="D915">
            <v>13873.27</v>
          </cell>
        </row>
        <row r="916">
          <cell r="A916" t="str">
            <v>Lagence/KPR/6647/48483/9May-SCBNL</v>
          </cell>
          <cell r="B916">
            <v>15581.7</v>
          </cell>
          <cell r="C916">
            <v>54000</v>
          </cell>
          <cell r="D916">
            <v>38418.300000000003</v>
          </cell>
        </row>
        <row r="917">
          <cell r="A917" t="str">
            <v>Lagence/MouTV/2116/321/-Hama-]10-29 May</v>
          </cell>
          <cell r="B917">
            <v>178800</v>
          </cell>
          <cell r="C917">
            <v>240000</v>
          </cell>
          <cell r="D917">
            <v>61200</v>
          </cell>
        </row>
        <row r="918">
          <cell r="A918" t="str">
            <v>Lagence/THT/1895/12317/11 May-Laxmibnk</v>
          </cell>
          <cell r="B918">
            <v>658</v>
          </cell>
          <cell r="C918">
            <v>2800</v>
          </cell>
          <cell r="D918">
            <v>2142</v>
          </cell>
        </row>
        <row r="919">
          <cell r="A919" t="str">
            <v>Lagence\crs\curekit\4-32 Shrawan</v>
          </cell>
          <cell r="B919">
            <v>39585</v>
          </cell>
          <cell r="C919">
            <v>263900</v>
          </cell>
          <cell r="D919">
            <v>224315</v>
          </cell>
        </row>
        <row r="920">
          <cell r="A920" t="str">
            <v>Lagrnce/fresho/THT/137/1617/18aug</v>
          </cell>
          <cell r="B920">
            <v>25344.01</v>
          </cell>
          <cell r="C920">
            <v>66300</v>
          </cell>
          <cell r="D920">
            <v>40955.990000000005</v>
          </cell>
        </row>
        <row r="921">
          <cell r="A921" t="str">
            <v>Laxmi/abhiyan/391/526/18 Sep</v>
          </cell>
          <cell r="B921">
            <v>726</v>
          </cell>
          <cell r="C921">
            <v>4840</v>
          </cell>
          <cell r="D921">
            <v>4114</v>
          </cell>
        </row>
        <row r="922">
          <cell r="A922" t="str">
            <v>Laxmi/abhiyan/536/680/30 Sep</v>
          </cell>
          <cell r="B922">
            <v>726</v>
          </cell>
          <cell r="C922">
            <v>4840</v>
          </cell>
          <cell r="D922">
            <v>4114</v>
          </cell>
        </row>
        <row r="923">
          <cell r="A923" t="str">
            <v>Laxmi/abhiyan/539/679/2 Oct</v>
          </cell>
          <cell r="B923">
            <v>594</v>
          </cell>
          <cell r="C923">
            <v>3960</v>
          </cell>
          <cell r="D923">
            <v>3366</v>
          </cell>
        </row>
        <row r="924">
          <cell r="A924" t="str">
            <v>Laxmi/AP/534/3896/30 Sep</v>
          </cell>
          <cell r="B924">
            <v>3877.5</v>
          </cell>
          <cell r="C924">
            <v>16500</v>
          </cell>
          <cell r="D924">
            <v>12622.5</v>
          </cell>
        </row>
        <row r="925">
          <cell r="A925" t="str">
            <v>Laxmi Bank/abhiyan/107/0109/12 Aug 2011</v>
          </cell>
          <cell r="B925">
            <v>330</v>
          </cell>
          <cell r="C925">
            <v>2200</v>
          </cell>
          <cell r="D925">
            <v>1870</v>
          </cell>
        </row>
        <row r="926">
          <cell r="A926" t="str">
            <v>Laxmi Bank/abhiyan/304/314/4 Sep</v>
          </cell>
          <cell r="B926">
            <v>30000</v>
          </cell>
          <cell r="C926">
            <v>30000</v>
          </cell>
          <cell r="D926">
            <v>0</v>
          </cell>
        </row>
        <row r="927">
          <cell r="A927" t="str">
            <v>Laxmi/karobar/0115/205/15aug</v>
          </cell>
          <cell r="B927">
            <v>71280</v>
          </cell>
          <cell r="C927">
            <v>108000</v>
          </cell>
          <cell r="D927">
            <v>36720</v>
          </cell>
        </row>
        <row r="928">
          <cell r="A928" t="str">
            <v>Laxmi/karobar/219/1514/18mar</v>
          </cell>
          <cell r="B928">
            <v>19170</v>
          </cell>
          <cell r="C928">
            <v>36000</v>
          </cell>
          <cell r="D928">
            <v>16830</v>
          </cell>
        </row>
        <row r="929">
          <cell r="A929" t="str">
            <v>Laxmi/karobar/581/620/18 Oct</v>
          </cell>
          <cell r="B929">
            <v>14058</v>
          </cell>
          <cell r="C929">
            <v>26400</v>
          </cell>
          <cell r="D929">
            <v>12342</v>
          </cell>
        </row>
        <row r="930">
          <cell r="A930" t="str">
            <v>Laxmi/tht/312/2658/7 Sep</v>
          </cell>
          <cell r="B930">
            <v>2115</v>
          </cell>
          <cell r="C930">
            <v>9000</v>
          </cell>
          <cell r="D930">
            <v>6885</v>
          </cell>
        </row>
        <row r="931">
          <cell r="A931" t="str">
            <v>Laxmi/tht/457/3504/23 Sep</v>
          </cell>
          <cell r="B931">
            <v>4582.5</v>
          </cell>
          <cell r="C931">
            <v>19500</v>
          </cell>
          <cell r="D931">
            <v>14917.5</v>
          </cell>
        </row>
        <row r="932">
          <cell r="A932" t="str">
            <v>Laxmi/tkp/506/12395/26 Sep</v>
          </cell>
          <cell r="B932">
            <v>21771</v>
          </cell>
          <cell r="C932">
            <v>36000</v>
          </cell>
          <cell r="D932">
            <v>14229</v>
          </cell>
        </row>
        <row r="933">
          <cell r="A933" t="str">
            <v>Linez/gp/362/922/14 Sep</v>
          </cell>
          <cell r="B933">
            <v>30736.32</v>
          </cell>
          <cell r="C933">
            <v>96000</v>
          </cell>
          <cell r="D933">
            <v>65263.68</v>
          </cell>
        </row>
        <row r="934">
          <cell r="A934" t="str">
            <v>Linez/kpr/1312/33031/12 Feb</v>
          </cell>
          <cell r="B934">
            <v>32680</v>
          </cell>
          <cell r="C934">
            <v>100000</v>
          </cell>
          <cell r="D934">
            <v>67320</v>
          </cell>
        </row>
        <row r="935">
          <cell r="A935" t="str">
            <v>Linez/kpr/1335/33820/15 Feb</v>
          </cell>
          <cell r="B935">
            <v>32680</v>
          </cell>
          <cell r="C935">
            <v>100000</v>
          </cell>
          <cell r="D935">
            <v>67320</v>
          </cell>
        </row>
        <row r="936">
          <cell r="A936" t="str">
            <v>Linez/kpr/1350/34391/17 Feb</v>
          </cell>
          <cell r="B936">
            <v>32680</v>
          </cell>
          <cell r="C936">
            <v>100000</v>
          </cell>
          <cell r="D936">
            <v>67320</v>
          </cell>
        </row>
        <row r="937">
          <cell r="A937" t="str">
            <v>Linez/kpr/1385/34813/24feb</v>
          </cell>
          <cell r="B937">
            <v>32680</v>
          </cell>
          <cell r="C937">
            <v>100000</v>
          </cell>
          <cell r="D937">
            <v>67320</v>
          </cell>
        </row>
        <row r="938">
          <cell r="A938" t="str">
            <v>Linez/kpr/1406/35761/28 Feb</v>
          </cell>
          <cell r="B938">
            <v>32680</v>
          </cell>
          <cell r="C938">
            <v>100000</v>
          </cell>
          <cell r="D938">
            <v>67320</v>
          </cell>
        </row>
        <row r="939">
          <cell r="A939" t="str">
            <v>Linez/kpr/1459/35959/1 Mar</v>
          </cell>
          <cell r="B939">
            <v>32680</v>
          </cell>
          <cell r="C939">
            <v>100000</v>
          </cell>
          <cell r="D939">
            <v>67320</v>
          </cell>
        </row>
        <row r="940">
          <cell r="A940" t="str">
            <v>Lotas/tht/688/5036/07 Nov</v>
          </cell>
          <cell r="B940">
            <v>9443.25</v>
          </cell>
          <cell r="C940">
            <v>27000</v>
          </cell>
          <cell r="D940">
            <v>17556.75</v>
          </cell>
        </row>
        <row r="941">
          <cell r="A941" t="str">
            <v>Lotus/kpr/687/16463/07nov</v>
          </cell>
          <cell r="B941">
            <v>8505</v>
          </cell>
          <cell r="C941">
            <v>33750</v>
          </cell>
          <cell r="D941">
            <v>25245</v>
          </cell>
        </row>
        <row r="942">
          <cell r="A942" t="str">
            <v>Mahendra/kpr/723/17146/9 Nov</v>
          </cell>
          <cell r="B942">
            <v>3744</v>
          </cell>
          <cell r="C942">
            <v>18000</v>
          </cell>
          <cell r="D942">
            <v>14256</v>
          </cell>
        </row>
        <row r="943">
          <cell r="A943" t="str">
            <v>Mahindra/kpr/1037/25647/29dec</v>
          </cell>
          <cell r="B943">
            <v>1144</v>
          </cell>
          <cell r="C943">
            <v>5500</v>
          </cell>
          <cell r="D943">
            <v>4356</v>
          </cell>
        </row>
        <row r="944">
          <cell r="A944" t="str">
            <v>Mahotsav/kpr/193/6428/25aug</v>
          </cell>
          <cell r="B944">
            <v>9000</v>
          </cell>
          <cell r="C944">
            <v>60000</v>
          </cell>
          <cell r="D944">
            <v>51000</v>
          </cell>
        </row>
        <row r="945">
          <cell r="A945" t="str">
            <v>Mahotsav/tht/178/1844/23 Aug</v>
          </cell>
          <cell r="B945">
            <v>9165</v>
          </cell>
          <cell r="C945">
            <v>39000</v>
          </cell>
          <cell r="D945">
            <v>29835</v>
          </cell>
        </row>
        <row r="946">
          <cell r="A946" t="str">
            <v>Manakamana/sky/baisakh-Jesth069</v>
          </cell>
          <cell r="B946">
            <v>14220</v>
          </cell>
          <cell r="C946">
            <v>45000</v>
          </cell>
          <cell r="D946">
            <v>30780</v>
          </cell>
        </row>
        <row r="947">
          <cell r="A947" t="str">
            <v>Manakamana/space Time/25feb-23june 2012</v>
          </cell>
          <cell r="B947">
            <v>13199.96</v>
          </cell>
          <cell r="C947">
            <v>65999.8</v>
          </cell>
          <cell r="D947">
            <v>52799.840000000004</v>
          </cell>
        </row>
        <row r="948">
          <cell r="A948" t="str">
            <v>Manakamana/subisu/27march-25may 012</v>
          </cell>
          <cell r="B948">
            <v>9135</v>
          </cell>
          <cell r="C948">
            <v>60900</v>
          </cell>
          <cell r="D948">
            <v>51765</v>
          </cell>
        </row>
        <row r="949">
          <cell r="A949" t="str">
            <v>Manakama/scrolling/26feb-25mar</v>
          </cell>
          <cell r="B949">
            <v>4567.5</v>
          </cell>
          <cell r="C949">
            <v>30450</v>
          </cell>
          <cell r="D949">
            <v>25882.5</v>
          </cell>
        </row>
        <row r="950">
          <cell r="A950" t="str">
            <v>MangoTree/Tzinga/11Aug-9Sep</v>
          </cell>
          <cell r="B950">
            <v>38418</v>
          </cell>
          <cell r="C950">
            <v>22500</v>
          </cell>
          <cell r="D950">
            <v>22500</v>
          </cell>
        </row>
        <row r="951">
          <cell r="A951" t="str">
            <v>Max Grp/condolance/tht/2 July</v>
          </cell>
          <cell r="B951">
            <v>8525</v>
          </cell>
          <cell r="C951">
            <v>20000</v>
          </cell>
          <cell r="D951">
            <v>11475</v>
          </cell>
        </row>
        <row r="952">
          <cell r="A952" t="str">
            <v>Mediahub/brijcement/shrawan 0678</v>
          </cell>
          <cell r="B952">
            <v>108106.76</v>
          </cell>
          <cell r="C952">
            <v>143750</v>
          </cell>
          <cell r="D952">
            <v>35643.240000000005</v>
          </cell>
        </row>
        <row r="953">
          <cell r="A953" t="str">
            <v>Mediahub/coke Brrr/aug-Sep2011</v>
          </cell>
          <cell r="B953">
            <v>15134.95</v>
          </cell>
          <cell r="C953">
            <v>20125</v>
          </cell>
          <cell r="D953">
            <v>4990.0499999999993</v>
          </cell>
        </row>
        <row r="954">
          <cell r="A954" t="str">
            <v>Mediahub/Nepatop/1-16 Bhadra]</v>
          </cell>
          <cell r="B954">
            <v>62187</v>
          </cell>
          <cell r="C954">
            <v>96000</v>
          </cell>
          <cell r="D954">
            <v>33813</v>
          </cell>
        </row>
        <row r="955">
          <cell r="A955" t="str">
            <v>Mediahub/news 24/140/XXXX/sprite/july</v>
          </cell>
          <cell r="B955">
            <v>8648.5499999999993</v>
          </cell>
          <cell r="C955">
            <v>11500</v>
          </cell>
          <cell r="D955">
            <v>2851.4500000000007</v>
          </cell>
        </row>
        <row r="956">
          <cell r="A956" t="str">
            <v>Mediahub/nmb Bank/5-16 Bhadra</v>
          </cell>
          <cell r="B956">
            <v>11193.66</v>
          </cell>
          <cell r="C956">
            <v>17280</v>
          </cell>
          <cell r="D956">
            <v>6086.34</v>
          </cell>
        </row>
        <row r="957">
          <cell r="A957" t="str">
            <v>Mediahub/siddharthacement/Shrawan68</v>
          </cell>
          <cell r="B957">
            <v>147181.79</v>
          </cell>
          <cell r="C957">
            <v>195708.22</v>
          </cell>
          <cell r="D957">
            <v>48526.429999999993</v>
          </cell>
        </row>
        <row r="958">
          <cell r="A958" t="str">
            <v>Mediahub/sidhartha Cement/ Bhadra 2068</v>
          </cell>
          <cell r="B958">
            <v>73700.56</v>
          </cell>
          <cell r="C958">
            <v>97999.92</v>
          </cell>
          <cell r="D958">
            <v>24299.360000000001</v>
          </cell>
        </row>
        <row r="959">
          <cell r="A959" t="str">
            <v>Meeting/kpr/2712/43886/3may</v>
          </cell>
          <cell r="B959">
            <v>794.64</v>
          </cell>
          <cell r="D959">
            <v>-794.64</v>
          </cell>
        </row>
        <row r="960">
          <cell r="A960" t="str">
            <v>Meeting Point/UNDP/ntv/5-19 Sep</v>
          </cell>
          <cell r="B960">
            <v>60018.400000000001</v>
          </cell>
          <cell r="C960">
            <v>208000</v>
          </cell>
          <cell r="D960">
            <v>147981.6</v>
          </cell>
        </row>
        <row r="961">
          <cell r="A961" t="str">
            <v>Menepal/civil Group/national Fm/5-14 Feb</v>
          </cell>
          <cell r="B961">
            <v>32100</v>
          </cell>
          <cell r="C961">
            <v>321000</v>
          </cell>
          <cell r="D961">
            <v>288900</v>
          </cell>
        </row>
        <row r="962">
          <cell r="A962" t="str">
            <v>Me Nepal/civil Group/various Cables/6-15feb</v>
          </cell>
          <cell r="B962">
            <v>15147</v>
          </cell>
          <cell r="C962">
            <v>69080</v>
          </cell>
          <cell r="D962">
            <v>69080</v>
          </cell>
        </row>
        <row r="963">
          <cell r="A963" t="str">
            <v>Micke'ys/singingstar/ntv/27 Sep</v>
          </cell>
          <cell r="B963">
            <v>6058.8</v>
          </cell>
          <cell r="C963">
            <v>5000</v>
          </cell>
          <cell r="D963">
            <v>5000</v>
          </cell>
        </row>
        <row r="964">
          <cell r="A964" t="str">
            <v>Ml/agni/karobar/911/1391/15dec</v>
          </cell>
          <cell r="B964">
            <v>23214</v>
          </cell>
          <cell r="C964">
            <v>48000</v>
          </cell>
          <cell r="D964">
            <v>24786</v>
          </cell>
        </row>
        <row r="965">
          <cell r="A965" t="str">
            <v>Ml/agni/kpr/1012/25491/28dec</v>
          </cell>
          <cell r="B965">
            <v>39040.93</v>
          </cell>
          <cell r="C965">
            <v>119000</v>
          </cell>
          <cell r="D965">
            <v>79959.070000000007</v>
          </cell>
        </row>
        <row r="966">
          <cell r="A966" t="str">
            <v>Ml/agni/kpr/1585/39248/23 Mar</v>
          </cell>
          <cell r="B966">
            <v>33463.65</v>
          </cell>
          <cell r="C966">
            <v>102000</v>
          </cell>
          <cell r="D966">
            <v>68536.350000000006</v>
          </cell>
        </row>
        <row r="967">
          <cell r="A967" t="str">
            <v>Ml/agni/kpr/2147/54445/17june</v>
          </cell>
          <cell r="B967">
            <v>39369</v>
          </cell>
          <cell r="C967">
            <v>120000</v>
          </cell>
          <cell r="D967">
            <v>80631</v>
          </cell>
        </row>
        <row r="968">
          <cell r="A968" t="str">
            <v>Ml/Agni/kpr/876/26800/8 Dec</v>
          </cell>
          <cell r="B968">
            <v>40317.29</v>
          </cell>
          <cell r="C968">
            <v>102000</v>
          </cell>
          <cell r="D968">
            <v>61682.71</v>
          </cell>
        </row>
        <row r="969">
          <cell r="A969" t="str">
            <v>Ml/agni/kpr/907/23056/14dec</v>
          </cell>
          <cell r="B969">
            <v>25589.85</v>
          </cell>
          <cell r="C969">
            <v>78000</v>
          </cell>
          <cell r="D969">
            <v>52410.15</v>
          </cell>
        </row>
        <row r="970">
          <cell r="A970" t="str">
            <v>Ml/agni/tht/2324/14424/9 July</v>
          </cell>
          <cell r="B970">
            <v>21150</v>
          </cell>
          <cell r="C970">
            <v>90000</v>
          </cell>
          <cell r="D970">
            <v>68850</v>
          </cell>
        </row>
        <row r="971">
          <cell r="A971" t="str">
            <v>Ml/agni/tht/965/7127/22dec</v>
          </cell>
          <cell r="B971">
            <v>28200</v>
          </cell>
          <cell r="C971">
            <v>120000</v>
          </cell>
          <cell r="D971">
            <v>91800</v>
          </cell>
        </row>
        <row r="972">
          <cell r="A972" t="str">
            <v>Ml/annapurna/tht/1324/9219/14feb</v>
          </cell>
          <cell r="B972">
            <v>14017.5</v>
          </cell>
          <cell r="C972">
            <v>45000</v>
          </cell>
          <cell r="D972">
            <v>30982.5</v>
          </cell>
        </row>
        <row r="973">
          <cell r="A973" t="str">
            <v>Ml/atf/news 24/ Preeti Noodls/8 July</v>
          </cell>
          <cell r="B973">
            <v>3497.5</v>
          </cell>
          <cell r="C973">
            <v>10000</v>
          </cell>
          <cell r="D973">
            <v>6502.5</v>
          </cell>
        </row>
        <row r="974">
          <cell r="A974" t="str">
            <v>Ml/bed/kpr/2058/52616/7june -Con</v>
          </cell>
          <cell r="B974">
            <v>7381.69</v>
          </cell>
          <cell r="C974">
            <v>22500</v>
          </cell>
          <cell r="D974">
            <v>15118.310000000001</v>
          </cell>
        </row>
        <row r="975">
          <cell r="A975" t="str">
            <v>Ml/cedb/Abhiyan/1895/4208/11 May</v>
          </cell>
          <cell r="B975">
            <v>2079</v>
          </cell>
          <cell r="C975">
            <v>13860</v>
          </cell>
          <cell r="D975">
            <v>11781</v>
          </cell>
        </row>
        <row r="976">
          <cell r="A976" t="str">
            <v>Ml/cedb/kpr/2146/54288/15june</v>
          </cell>
          <cell r="B976">
            <v>2268</v>
          </cell>
          <cell r="C976">
            <v>9000</v>
          </cell>
          <cell r="D976">
            <v>6732</v>
          </cell>
        </row>
        <row r="977">
          <cell r="A977" t="str">
            <v>Ml/CEDBL/abhiyan/2323/4482/6july</v>
          </cell>
          <cell r="B977">
            <v>231</v>
          </cell>
          <cell r="C977">
            <v>1540</v>
          </cell>
          <cell r="D977">
            <v>1309</v>
          </cell>
        </row>
        <row r="978">
          <cell r="A978" t="str">
            <v>Ml/cedbl/abhyan/2206/4328/22june</v>
          </cell>
          <cell r="B978">
            <v>231</v>
          </cell>
          <cell r="C978">
            <v>1540</v>
          </cell>
          <cell r="D978">
            <v>1309</v>
          </cell>
        </row>
        <row r="979">
          <cell r="A979" t="str">
            <v>Ml/cedbl/karobar/1477/1935/11 Mar</v>
          </cell>
          <cell r="B979">
            <v>1039.5</v>
          </cell>
          <cell r="C979">
            <v>6930</v>
          </cell>
          <cell r="D979">
            <v>5890.5</v>
          </cell>
        </row>
        <row r="980">
          <cell r="A980" t="str">
            <v>Ml/CEDBL/karobar/1823/2431/27 Apr</v>
          </cell>
          <cell r="B980">
            <v>13800</v>
          </cell>
          <cell r="C980">
            <v>24000</v>
          </cell>
          <cell r="D980">
            <v>10200</v>
          </cell>
        </row>
        <row r="981">
          <cell r="A981" t="str">
            <v>Ml/cedbl/karobar/2208/3013/24 June</v>
          </cell>
          <cell r="B981">
            <v>324</v>
          </cell>
          <cell r="C981">
            <v>2160</v>
          </cell>
          <cell r="D981">
            <v>1836</v>
          </cell>
        </row>
        <row r="982">
          <cell r="A982" t="str">
            <v>Ml/cedbl/nagarik/1963/16985/30may</v>
          </cell>
          <cell r="B982">
            <v>13850.1</v>
          </cell>
          <cell r="C982">
            <v>39600</v>
          </cell>
          <cell r="D982">
            <v>25749.9</v>
          </cell>
        </row>
        <row r="983">
          <cell r="A983" t="str">
            <v>Ml/CG/AP/1209/8591/27 Jan</v>
          </cell>
          <cell r="B983">
            <v>19234.39</v>
          </cell>
          <cell r="C983">
            <v>40500</v>
          </cell>
          <cell r="D983">
            <v>21265.61</v>
          </cell>
        </row>
        <row r="984">
          <cell r="A984" t="str">
            <v>Ml/cg/Ap/1445/9949/05 Mar</v>
          </cell>
          <cell r="B984">
            <v>17097.240000000002</v>
          </cell>
          <cell r="C984">
            <v>36000</v>
          </cell>
          <cell r="D984">
            <v>18902.759999999998</v>
          </cell>
        </row>
        <row r="985">
          <cell r="A985" t="str">
            <v>Ml/cg/AP/1829/11916/29apr</v>
          </cell>
          <cell r="B985">
            <v>9493.75</v>
          </cell>
          <cell r="C985">
            <v>18000</v>
          </cell>
          <cell r="D985">
            <v>8506.25</v>
          </cell>
        </row>
        <row r="986">
          <cell r="A986" t="str">
            <v>Ml/cg/AP/1830/11949/30apr</v>
          </cell>
          <cell r="B986">
            <v>9493.75</v>
          </cell>
          <cell r="C986">
            <v>18000</v>
          </cell>
          <cell r="D986">
            <v>8506.25</v>
          </cell>
        </row>
        <row r="987">
          <cell r="A987" t="str">
            <v>Ml/cg/AP/1831/11973/01 May</v>
          </cell>
          <cell r="B987">
            <v>9493.75</v>
          </cell>
          <cell r="C987">
            <v>18000</v>
          </cell>
          <cell r="D987">
            <v>8506.25</v>
          </cell>
        </row>
        <row r="988">
          <cell r="A988" t="str">
            <v>Ml/cg/ap/1832/12027/02 May</v>
          </cell>
          <cell r="B988">
            <v>9493.75</v>
          </cell>
          <cell r="C988">
            <v>18000</v>
          </cell>
          <cell r="D988">
            <v>8506.25</v>
          </cell>
        </row>
        <row r="989">
          <cell r="A989" t="str">
            <v>Ml/cg/ap/1857/12060/3 May</v>
          </cell>
          <cell r="B989">
            <v>9493.75</v>
          </cell>
          <cell r="C989">
            <v>18000</v>
          </cell>
          <cell r="D989">
            <v>8506.25</v>
          </cell>
        </row>
        <row r="990">
          <cell r="A990" t="str">
            <v>Ml/cg/ap/1859/12105/4 May</v>
          </cell>
          <cell r="B990">
            <v>9493.75</v>
          </cell>
          <cell r="C990">
            <v>18000</v>
          </cell>
          <cell r="D990">
            <v>8506.25</v>
          </cell>
        </row>
        <row r="991">
          <cell r="A991" t="str">
            <v>Ml/cg/ap/1861/12130/5 May</v>
          </cell>
          <cell r="B991">
            <v>9493.75</v>
          </cell>
          <cell r="C991">
            <v>18000</v>
          </cell>
          <cell r="D991">
            <v>8506.25</v>
          </cell>
        </row>
        <row r="992">
          <cell r="A992" t="str">
            <v>Ml/cg/ap/1862/12150/6 May</v>
          </cell>
          <cell r="B992">
            <v>9493.75</v>
          </cell>
          <cell r="C992">
            <v>18000</v>
          </cell>
          <cell r="D992">
            <v>8506.25</v>
          </cell>
        </row>
        <row r="993">
          <cell r="A993" t="str">
            <v>Ml/cg/ap/1863/12178/7 May</v>
          </cell>
          <cell r="B993">
            <v>9493.75</v>
          </cell>
          <cell r="C993">
            <v>18000</v>
          </cell>
          <cell r="D993">
            <v>8506.25</v>
          </cell>
        </row>
        <row r="994">
          <cell r="A994" t="str">
            <v>ML/CG/AP/1878/12211/8 May</v>
          </cell>
          <cell r="B994">
            <v>9493.75</v>
          </cell>
          <cell r="C994">
            <v>18000</v>
          </cell>
          <cell r="D994">
            <v>8506.25</v>
          </cell>
        </row>
        <row r="995">
          <cell r="A995" t="str">
            <v>ML/CG/AP/1896/12387/13May</v>
          </cell>
          <cell r="B995">
            <v>9493.75</v>
          </cell>
          <cell r="C995">
            <v>18000</v>
          </cell>
          <cell r="D995">
            <v>8506.25</v>
          </cell>
        </row>
        <row r="996">
          <cell r="A996" t="str">
            <v>ML/CG/AP/1898/12388/13May-Air Cooler</v>
          </cell>
          <cell r="B996">
            <v>21360.95</v>
          </cell>
          <cell r="C996">
            <v>40500</v>
          </cell>
          <cell r="D996">
            <v>19139.05</v>
          </cell>
        </row>
        <row r="997">
          <cell r="A997" t="str">
            <v>ML/CG/AP/1902/12406/14May</v>
          </cell>
          <cell r="B997">
            <v>9493.75</v>
          </cell>
          <cell r="C997">
            <v>18000</v>
          </cell>
          <cell r="D997">
            <v>8506.25</v>
          </cell>
        </row>
        <row r="998">
          <cell r="A998" t="str">
            <v>Ml/cg/ap/1993/12961/1 June</v>
          </cell>
          <cell r="B998">
            <v>9493.75</v>
          </cell>
          <cell r="C998">
            <v>18000</v>
          </cell>
          <cell r="D998">
            <v>8506.25</v>
          </cell>
        </row>
        <row r="999">
          <cell r="A999" t="str">
            <v>Ml/cg/ap/1995/12991/2 June</v>
          </cell>
          <cell r="B999">
            <v>9493.75</v>
          </cell>
          <cell r="C999">
            <v>18000</v>
          </cell>
          <cell r="D999">
            <v>8506.25</v>
          </cell>
        </row>
        <row r="1000">
          <cell r="A1000" t="str">
            <v>Ml/cg/ap/1996/13015/3 June</v>
          </cell>
          <cell r="B1000">
            <v>9493.75</v>
          </cell>
          <cell r="C1000">
            <v>18000</v>
          </cell>
          <cell r="D1000">
            <v>8506.25</v>
          </cell>
        </row>
        <row r="1001">
          <cell r="A1001" t="str">
            <v>Ml/cg/ap/2000/13055/4 June</v>
          </cell>
          <cell r="B1001">
            <v>9493.75</v>
          </cell>
          <cell r="C1001">
            <v>18000</v>
          </cell>
          <cell r="D1001">
            <v>8506.25</v>
          </cell>
        </row>
        <row r="1002">
          <cell r="A1002" t="str">
            <v>Ml/cg/ap/2003/13090/5 June</v>
          </cell>
          <cell r="B1002">
            <v>9493.75</v>
          </cell>
          <cell r="C1002">
            <v>18000</v>
          </cell>
          <cell r="D1002">
            <v>8506.25</v>
          </cell>
        </row>
        <row r="1003">
          <cell r="A1003" t="str">
            <v>Ml/CG/ap/2057/13162/6 June</v>
          </cell>
          <cell r="B1003">
            <v>9493.75</v>
          </cell>
          <cell r="C1003">
            <v>18000</v>
          </cell>
          <cell r="D1003">
            <v>8506.25</v>
          </cell>
        </row>
        <row r="1004">
          <cell r="A1004" t="str">
            <v>Ml/cg/ap/2059/13193/7 June</v>
          </cell>
          <cell r="B1004">
            <v>9493.75</v>
          </cell>
          <cell r="C1004">
            <v>18000</v>
          </cell>
          <cell r="D1004">
            <v>8506.25</v>
          </cell>
        </row>
        <row r="1005">
          <cell r="A1005" t="str">
            <v>Ml/cg/ap/2060/13192/7 June</v>
          </cell>
          <cell r="B1005">
            <v>47468.77</v>
          </cell>
          <cell r="C1005">
            <v>90000</v>
          </cell>
          <cell r="D1005">
            <v>42531.23</v>
          </cell>
        </row>
        <row r="1006">
          <cell r="A1006" t="str">
            <v>Ml/cg/ap/2061/13232/8 June</v>
          </cell>
          <cell r="B1006">
            <v>9493.75</v>
          </cell>
          <cell r="C1006">
            <v>18000</v>
          </cell>
          <cell r="D1006">
            <v>8506.25</v>
          </cell>
        </row>
        <row r="1007">
          <cell r="A1007" t="str">
            <v>Ml/cg/ap/2062/13258/9 June</v>
          </cell>
          <cell r="B1007">
            <v>9493.75</v>
          </cell>
          <cell r="C1007">
            <v>18000</v>
          </cell>
          <cell r="D1007">
            <v>8506.25</v>
          </cell>
        </row>
        <row r="1008">
          <cell r="A1008" t="str">
            <v>Ml/cg/ap/2063/13284/10 June</v>
          </cell>
          <cell r="B1008">
            <v>9493.75</v>
          </cell>
          <cell r="C1008">
            <v>18000</v>
          </cell>
          <cell r="D1008">
            <v>8506.25</v>
          </cell>
        </row>
        <row r="1009">
          <cell r="A1009" t="str">
            <v>Ml/cg/ap/2064/17423/10 June</v>
          </cell>
          <cell r="B1009">
            <v>32510.54</v>
          </cell>
          <cell r="C1009">
            <v>54000</v>
          </cell>
          <cell r="D1009">
            <v>21489.46</v>
          </cell>
        </row>
        <row r="1010">
          <cell r="A1010" t="str">
            <v>Ml/cg/ap/2070/13314/11june</v>
          </cell>
          <cell r="B1010">
            <v>9493.75</v>
          </cell>
          <cell r="C1010">
            <v>18000</v>
          </cell>
          <cell r="D1010">
            <v>8506.25</v>
          </cell>
        </row>
        <row r="1011">
          <cell r="A1011" t="str">
            <v>Ml/cg/ap/2071/13348/12 June</v>
          </cell>
          <cell r="B1011">
            <v>9493.75</v>
          </cell>
          <cell r="C1011">
            <v>18000</v>
          </cell>
          <cell r="D1011">
            <v>8506.25</v>
          </cell>
        </row>
        <row r="1012">
          <cell r="A1012" t="str">
            <v>Ml/cg/ap/2073/13409/13 June</v>
          </cell>
          <cell r="B1012">
            <v>9493.75</v>
          </cell>
          <cell r="C1012">
            <v>18000</v>
          </cell>
          <cell r="D1012">
            <v>8506.25</v>
          </cell>
        </row>
        <row r="1013">
          <cell r="A1013" t="str">
            <v>Ml/cg/ap/2142/13444/14june</v>
          </cell>
          <cell r="B1013">
            <v>9493.75</v>
          </cell>
          <cell r="C1013">
            <v>18000</v>
          </cell>
          <cell r="D1013">
            <v>8506.25</v>
          </cell>
        </row>
        <row r="1014">
          <cell r="A1014" t="str">
            <v>Ml/cg/ap/2143/13485/15 June</v>
          </cell>
          <cell r="B1014">
            <v>9493.75</v>
          </cell>
          <cell r="C1014">
            <v>18000</v>
          </cell>
          <cell r="D1014">
            <v>8506.25</v>
          </cell>
        </row>
        <row r="1015">
          <cell r="A1015" t="str">
            <v>Ml/cg/ap/2148/13523/16june</v>
          </cell>
          <cell r="B1015">
            <v>9493.75</v>
          </cell>
          <cell r="C1015">
            <v>18000</v>
          </cell>
          <cell r="D1015">
            <v>8506.25</v>
          </cell>
        </row>
        <row r="1016">
          <cell r="A1016" t="str">
            <v>Ml/cg/ap/2149/13566/17 June</v>
          </cell>
          <cell r="B1016">
            <v>9493.75</v>
          </cell>
          <cell r="C1016">
            <v>18000</v>
          </cell>
          <cell r="D1016">
            <v>8506.25</v>
          </cell>
        </row>
        <row r="1017">
          <cell r="A1017" t="str">
            <v>Ml/cg/ap/2150/13605/18 June</v>
          </cell>
          <cell r="B1017">
            <v>9493.75</v>
          </cell>
          <cell r="C1017">
            <v>18000</v>
          </cell>
          <cell r="D1017">
            <v>8506.25</v>
          </cell>
        </row>
        <row r="1018">
          <cell r="A1018" t="str">
            <v>Ml/cg/ap/2202/13640/19june</v>
          </cell>
          <cell r="B1018">
            <v>9493.75</v>
          </cell>
          <cell r="C1018">
            <v>18000</v>
          </cell>
          <cell r="D1018">
            <v>8506.25</v>
          </cell>
        </row>
        <row r="1019">
          <cell r="A1019" t="str">
            <v>Ml/cg/ap/2204/13710/20june</v>
          </cell>
          <cell r="B1019">
            <v>9493.75</v>
          </cell>
          <cell r="C1019">
            <v>18000</v>
          </cell>
          <cell r="D1019">
            <v>8506.25</v>
          </cell>
        </row>
        <row r="1020">
          <cell r="A1020" t="str">
            <v>Ml/CG/kpr/1119/29308/18 Jan</v>
          </cell>
          <cell r="B1020">
            <v>38597.74</v>
          </cell>
          <cell r="C1020">
            <v>90000</v>
          </cell>
          <cell r="D1020">
            <v>51402.26</v>
          </cell>
        </row>
        <row r="1021">
          <cell r="A1021" t="str">
            <v>Ml/cg/kpr/1443/36137/4 Mar</v>
          </cell>
          <cell r="B1021">
            <v>34309.1</v>
          </cell>
          <cell r="C1021">
            <v>80000</v>
          </cell>
          <cell r="D1021">
            <v>45690.9</v>
          </cell>
        </row>
        <row r="1022">
          <cell r="A1022" t="str">
            <v>Ml/cg/kpr/1446/36407/06 Mar</v>
          </cell>
          <cell r="B1022">
            <v>34309.1</v>
          </cell>
          <cell r="C1022">
            <v>80000</v>
          </cell>
          <cell r="D1022">
            <v>45690.9</v>
          </cell>
        </row>
        <row r="1023">
          <cell r="A1023" t="str">
            <v>Ml/cg/kpr/1726/42915/8 Apr</v>
          </cell>
          <cell r="B1023">
            <v>85772.75</v>
          </cell>
          <cell r="C1023">
            <v>200000</v>
          </cell>
          <cell r="D1023">
            <v>114227.25</v>
          </cell>
        </row>
        <row r="1024">
          <cell r="A1024" t="str">
            <v>Ml/cg/kpr/2205/55375/20june</v>
          </cell>
          <cell r="B1024">
            <v>38597.74</v>
          </cell>
          <cell r="C1024">
            <v>90000</v>
          </cell>
          <cell r="D1024">
            <v>51402.26</v>
          </cell>
        </row>
        <row r="1025">
          <cell r="A1025" t="str">
            <v>ML/CGLoot/AP/1899/12357/12 May</v>
          </cell>
          <cell r="B1025">
            <v>9493.75</v>
          </cell>
          <cell r="C1025">
            <v>18000</v>
          </cell>
          <cell r="D1025">
            <v>8506.25</v>
          </cell>
        </row>
        <row r="1026">
          <cell r="A1026" t="str">
            <v>Ml/CG/nagarik/1084/10147/8Jan</v>
          </cell>
          <cell r="B1026">
            <v>32510.54</v>
          </cell>
          <cell r="C1026">
            <v>54000</v>
          </cell>
          <cell r="D1026">
            <v>21489.46</v>
          </cell>
        </row>
        <row r="1027">
          <cell r="A1027" t="str">
            <v>Ml/CG/nagarik/1160/10948/23Jan</v>
          </cell>
          <cell r="B1027">
            <v>32510.54</v>
          </cell>
          <cell r="C1027">
            <v>54000</v>
          </cell>
          <cell r="D1027">
            <v>21489.46</v>
          </cell>
        </row>
        <row r="1028">
          <cell r="A1028" t="str">
            <v>Ml/cg/nagarik/1955/17365/11 Apr</v>
          </cell>
          <cell r="B1028">
            <v>33704.400000000001</v>
          </cell>
          <cell r="C1028">
            <v>54000</v>
          </cell>
          <cell r="D1028">
            <v>20295.599999999999</v>
          </cell>
        </row>
        <row r="1029">
          <cell r="A1029" t="str">
            <v>Ml/cg/nagarik/1956/17366/18 Apr</v>
          </cell>
          <cell r="B1029">
            <v>32510.54</v>
          </cell>
          <cell r="C1029">
            <v>54000</v>
          </cell>
          <cell r="D1029">
            <v>21489.46</v>
          </cell>
        </row>
        <row r="1030">
          <cell r="A1030" t="str">
            <v>Ml/cg/nagarik/2002/17287/5 June</v>
          </cell>
          <cell r="B1030">
            <v>32510.54</v>
          </cell>
          <cell r="C1030">
            <v>54000</v>
          </cell>
          <cell r="D1030">
            <v>21489.46</v>
          </cell>
        </row>
        <row r="1031">
          <cell r="A1031" t="str">
            <v>ML/CG/nagarik/882/8434/12dec</v>
          </cell>
          <cell r="B1031">
            <v>36845.269999999997</v>
          </cell>
          <cell r="C1031">
            <v>61200</v>
          </cell>
          <cell r="D1031">
            <v>24354.730000000003</v>
          </cell>
        </row>
        <row r="1032">
          <cell r="A1032" t="str">
            <v>Ml/CG/nagarik/918/8982/18 Dec</v>
          </cell>
          <cell r="B1032">
            <v>32510.54</v>
          </cell>
          <cell r="C1032">
            <v>54000</v>
          </cell>
          <cell r="D1032">
            <v>21489.46</v>
          </cell>
        </row>
        <row r="1033">
          <cell r="A1033" t="str">
            <v>Ml/CG/nagarik/984/9373/26 Dec</v>
          </cell>
          <cell r="B1033">
            <v>32510.54</v>
          </cell>
          <cell r="C1033">
            <v>54000</v>
          </cell>
          <cell r="D1033">
            <v>21489.46</v>
          </cell>
        </row>
        <row r="1034">
          <cell r="A1034" t="str">
            <v>Ml/cg/nepal/1794/45297/10 Baisakh</v>
          </cell>
          <cell r="B1034">
            <v>1650</v>
          </cell>
          <cell r="C1034">
            <v>11000</v>
          </cell>
          <cell r="D1034">
            <v>9350</v>
          </cell>
        </row>
        <row r="1035">
          <cell r="A1035" t="str">
            <v>Ml/cg/nepal/2107/49376/13may</v>
          </cell>
          <cell r="B1035">
            <v>1650</v>
          </cell>
          <cell r="C1035">
            <v>11000</v>
          </cell>
          <cell r="D1035">
            <v>9350</v>
          </cell>
        </row>
        <row r="1036">
          <cell r="A1036" t="str">
            <v>Ml/cg/nepal/2108/53791/10 June</v>
          </cell>
          <cell r="B1036">
            <v>1650</v>
          </cell>
          <cell r="C1036">
            <v>11000</v>
          </cell>
          <cell r="D1036">
            <v>9350</v>
          </cell>
        </row>
        <row r="1037">
          <cell r="A1037" t="str">
            <v>Ml/CG/saptahik/1931/51133/18 May</v>
          </cell>
          <cell r="B1037">
            <v>19298.87</v>
          </cell>
          <cell r="C1037">
            <v>45000</v>
          </cell>
          <cell r="D1037">
            <v>25701.13</v>
          </cell>
        </row>
        <row r="1038">
          <cell r="A1038" t="str">
            <v>Ml/CG/tht/1132/8349/20 Jan</v>
          </cell>
          <cell r="B1038">
            <v>32057.32</v>
          </cell>
          <cell r="C1038">
            <v>67500</v>
          </cell>
          <cell r="D1038">
            <v>35442.68</v>
          </cell>
        </row>
        <row r="1039">
          <cell r="A1039" t="str">
            <v>Ml/CG/tht/1274/8883/5 Feb</v>
          </cell>
          <cell r="B1039">
            <v>32057.32</v>
          </cell>
          <cell r="C1039">
            <v>67500</v>
          </cell>
          <cell r="D1039">
            <v>35442.68</v>
          </cell>
        </row>
        <row r="1040">
          <cell r="A1040" t="str">
            <v>Ml/CG/tht/1482/10128/11 Mar</v>
          </cell>
          <cell r="B1040">
            <v>28495.39</v>
          </cell>
          <cell r="C1040">
            <v>60000</v>
          </cell>
          <cell r="D1040">
            <v>31504.61</v>
          </cell>
        </row>
        <row r="1041">
          <cell r="A1041" t="str">
            <v>Ml/cg/tht/1908/12478/16may</v>
          </cell>
          <cell r="B1041">
            <v>35601.589999999997</v>
          </cell>
          <cell r="C1041">
            <v>67500</v>
          </cell>
          <cell r="D1041">
            <v>31898.410000000003</v>
          </cell>
        </row>
        <row r="1042">
          <cell r="A1042" t="str">
            <v>Ml/chocofun/bhadra-Mangsir/68/69/Fm</v>
          </cell>
          <cell r="B1042">
            <v>34200</v>
          </cell>
          <cell r="C1042">
            <v>228000</v>
          </cell>
          <cell r="D1042">
            <v>193800</v>
          </cell>
        </row>
        <row r="1043">
          <cell r="A1043" t="str">
            <v>Ml/chocofun/bhadra-Mangsir/68/69-Tv</v>
          </cell>
          <cell r="B1043">
            <v>464076.49</v>
          </cell>
          <cell r="C1043">
            <v>3045843.25</v>
          </cell>
          <cell r="D1043">
            <v>2581766.7599999998</v>
          </cell>
        </row>
        <row r="1044">
          <cell r="A1044" t="str">
            <v>Ml/chocofun/bishwojyoti Hall/17sep-16oct 011</v>
          </cell>
          <cell r="B1044">
            <v>550</v>
          </cell>
          <cell r="C1044">
            <v>6050</v>
          </cell>
          <cell r="D1044">
            <v>5500</v>
          </cell>
        </row>
        <row r="1045">
          <cell r="A1045" t="str">
            <v>Ml/chocofun/kpr/868/22574/8dec</v>
          </cell>
          <cell r="B1045">
            <v>39526.75</v>
          </cell>
          <cell r="C1045">
            <v>100000</v>
          </cell>
          <cell r="D1045">
            <v>60473.25</v>
          </cell>
        </row>
        <row r="1046">
          <cell r="A1046" t="str">
            <v>Ml/chocofun/Ntv/crity Award/7 Magh</v>
          </cell>
          <cell r="B1046">
            <v>3750</v>
          </cell>
          <cell r="C1046">
            <v>25000</v>
          </cell>
          <cell r="D1046">
            <v>21250</v>
          </cell>
        </row>
        <row r="1047">
          <cell r="A1047" t="str">
            <v>Ml/city Center/event of Ncell/</v>
          </cell>
          <cell r="B1047">
            <v>51402</v>
          </cell>
          <cell r="C1047">
            <v>11500</v>
          </cell>
          <cell r="D1047">
            <v>11500</v>
          </cell>
        </row>
        <row r="1048">
          <cell r="A1048" t="str">
            <v>ML/CleanEng/Abhiyan/1901/3927/14 May</v>
          </cell>
          <cell r="B1048">
            <v>1089</v>
          </cell>
          <cell r="C1048">
            <v>7260</v>
          </cell>
          <cell r="D1048">
            <v>6171</v>
          </cell>
        </row>
        <row r="1049">
          <cell r="A1049" t="str">
            <v>Ml/condol/nagarik/2234/18610/2 July</v>
          </cell>
          <cell r="B1049">
            <v>51150</v>
          </cell>
          <cell r="C1049">
            <v>120000</v>
          </cell>
          <cell r="D1049">
            <v>68850</v>
          </cell>
        </row>
        <row r="1050">
          <cell r="A1050" t="str">
            <v>Ml/condol/nagarik/2235/18609/2 July</v>
          </cell>
          <cell r="B1050">
            <v>25575</v>
          </cell>
          <cell r="C1050">
            <v>60000</v>
          </cell>
          <cell r="D1050">
            <v>34425</v>
          </cell>
        </row>
        <row r="1051">
          <cell r="A1051" t="str">
            <v>Ml/con.Sol/kpr/2379/56800/27 June</v>
          </cell>
          <cell r="B1051">
            <v>4288.6400000000003</v>
          </cell>
          <cell r="C1051">
            <v>10000</v>
          </cell>
          <cell r="D1051">
            <v>5711.36</v>
          </cell>
        </row>
        <row r="1052">
          <cell r="A1052" t="str">
            <v>Ml/cons.Sol/kpr/2380/57738/2 July</v>
          </cell>
          <cell r="B1052">
            <v>4472.88</v>
          </cell>
          <cell r="C1052">
            <v>10000</v>
          </cell>
          <cell r="D1052">
            <v>5527.12</v>
          </cell>
        </row>
        <row r="1053">
          <cell r="A1053" t="str">
            <v>Ml/Crs/curekit/1-30dec/fm/68/69</v>
          </cell>
          <cell r="B1053">
            <v>45570</v>
          </cell>
          <cell r="C1053">
            <v>303800</v>
          </cell>
          <cell r="D1053">
            <v>258230</v>
          </cell>
        </row>
        <row r="1054">
          <cell r="A1054" t="str">
            <v>Ml/crs/cure Kit/nov2011/68/69fm</v>
          </cell>
          <cell r="B1054">
            <v>44100</v>
          </cell>
          <cell r="C1054">
            <v>294000</v>
          </cell>
          <cell r="D1054">
            <v>249900</v>
          </cell>
        </row>
        <row r="1055">
          <cell r="A1055" t="str">
            <v>Ml/crs/kpr/1083/27268/08 Jan</v>
          </cell>
          <cell r="B1055">
            <v>2268</v>
          </cell>
          <cell r="C1055">
            <v>9000</v>
          </cell>
          <cell r="D1055">
            <v>6732</v>
          </cell>
        </row>
        <row r="1056">
          <cell r="A1056" t="str">
            <v>Ml/crs/kpr/1399/34346/16feb</v>
          </cell>
          <cell r="B1056">
            <v>2268</v>
          </cell>
          <cell r="C1056">
            <v>9000</v>
          </cell>
          <cell r="D1056">
            <v>6732</v>
          </cell>
        </row>
        <row r="1057">
          <cell r="A1057" t="str">
            <v>Ml/crs/kpr/1663/38758/22mar</v>
          </cell>
          <cell r="B1057">
            <v>3402</v>
          </cell>
          <cell r="C1057">
            <v>13500</v>
          </cell>
          <cell r="D1057">
            <v>10098</v>
          </cell>
        </row>
        <row r="1058">
          <cell r="A1058" t="str">
            <v>Ml/Crs/kpr/1795/44875/17apr</v>
          </cell>
          <cell r="B1058">
            <v>5670</v>
          </cell>
          <cell r="C1058">
            <v>22500</v>
          </cell>
          <cell r="D1058">
            <v>16830</v>
          </cell>
        </row>
        <row r="1059">
          <cell r="A1059" t="str">
            <v>Ml/CRS/sadhana/1331/2192/magh068</v>
          </cell>
          <cell r="B1059">
            <v>20137.5</v>
          </cell>
          <cell r="C1059">
            <v>45000</v>
          </cell>
          <cell r="D1059">
            <v>24862.5</v>
          </cell>
        </row>
        <row r="1060">
          <cell r="A1060" t="str">
            <v>Ml/crs/sadhana/1796/2847/chitra</v>
          </cell>
          <cell r="B1060">
            <v>20137.5</v>
          </cell>
          <cell r="C1060">
            <v>45000</v>
          </cell>
          <cell r="D1060">
            <v>24862.5</v>
          </cell>
        </row>
        <row r="1061">
          <cell r="A1061" t="str">
            <v>Ml/crs/tht/1088/7788/4 Jan</v>
          </cell>
          <cell r="B1061">
            <v>16920</v>
          </cell>
          <cell r="C1061">
            <v>72000</v>
          </cell>
          <cell r="D1061">
            <v>55080</v>
          </cell>
        </row>
        <row r="1062">
          <cell r="A1062" t="str">
            <v>Ml/crs/tht/1600/10006/07 Mar]</v>
          </cell>
          <cell r="B1062">
            <v>3738</v>
          </cell>
          <cell r="C1062">
            <v>12000</v>
          </cell>
          <cell r="D1062">
            <v>8262</v>
          </cell>
        </row>
        <row r="1063">
          <cell r="A1063" t="str">
            <v>Ml/crs/tht/1601/10248/14 Mar</v>
          </cell>
          <cell r="B1063">
            <v>6345</v>
          </cell>
          <cell r="C1063">
            <v>27000</v>
          </cell>
          <cell r="D1063">
            <v>20655</v>
          </cell>
        </row>
        <row r="1064">
          <cell r="A1064" t="str">
            <v>Ml/crs/trn/1087/2201/30dec</v>
          </cell>
          <cell r="B1064">
            <v>20952</v>
          </cell>
          <cell r="C1064">
            <v>54000</v>
          </cell>
          <cell r="D1064">
            <v>33048</v>
          </cell>
        </row>
        <row r="1065">
          <cell r="A1065" t="str">
            <v>Ml/crs/trn/1991/3742/21 Apr</v>
          </cell>
          <cell r="B1065">
            <v>23745.599999999999</v>
          </cell>
          <cell r="C1065">
            <v>61200</v>
          </cell>
          <cell r="D1065">
            <v>37454.400000000001</v>
          </cell>
        </row>
        <row r="1066">
          <cell r="A1066" t="str">
            <v>ML/CSBNL/kpr/800/19224/23nov</v>
          </cell>
          <cell r="B1066">
            <v>8656.5</v>
          </cell>
          <cell r="C1066">
            <v>30000</v>
          </cell>
          <cell r="D1066">
            <v>21343.5</v>
          </cell>
        </row>
        <row r="1067">
          <cell r="A1067" t="str">
            <v>Ml/eminet/kpr/1583/36413/6mar</v>
          </cell>
          <cell r="B1067">
            <v>5514</v>
          </cell>
          <cell r="C1067">
            <v>15000</v>
          </cell>
          <cell r="D1067">
            <v>9486</v>
          </cell>
        </row>
        <row r="1068">
          <cell r="A1068" t="str">
            <v>Ml/fresho/1-30asoj/68/69/Fm</v>
          </cell>
          <cell r="B1068">
            <v>10800</v>
          </cell>
          <cell r="C1068">
            <v>72000</v>
          </cell>
          <cell r="D1068">
            <v>61200</v>
          </cell>
        </row>
        <row r="1069">
          <cell r="A1069" t="str">
            <v>Ml/fresho/1-31bhadra/68/69-Fm</v>
          </cell>
          <cell r="B1069">
            <v>13392</v>
          </cell>
          <cell r="C1069">
            <v>89280</v>
          </cell>
          <cell r="D1069">
            <v>75888</v>
          </cell>
        </row>
        <row r="1070">
          <cell r="A1070" t="str">
            <v>Ml/fresho/2kar-1mangsir/68/69-Fm</v>
          </cell>
          <cell r="B1070">
            <v>10800</v>
          </cell>
          <cell r="C1070">
            <v>72000</v>
          </cell>
          <cell r="D1070">
            <v>61200</v>
          </cell>
        </row>
        <row r="1071">
          <cell r="A1071" t="str">
            <v>Ml/fresho/AAN/1272/016/jan 2012</v>
          </cell>
          <cell r="B1071">
            <v>1800</v>
          </cell>
          <cell r="C1071">
            <v>12000</v>
          </cell>
          <cell r="D1071">
            <v>10200</v>
          </cell>
        </row>
        <row r="1072">
          <cell r="A1072" t="str">
            <v>Ml/gentech/kpr/1910/48390/8may</v>
          </cell>
          <cell r="B1072">
            <v>8577.2800000000007</v>
          </cell>
          <cell r="C1072">
            <v>20000</v>
          </cell>
          <cell r="D1072">
            <v>11422.72</v>
          </cell>
        </row>
        <row r="1073">
          <cell r="A1073" t="str">
            <v>Ml/hama/abhiyan/2152/4185/18june</v>
          </cell>
          <cell r="B1073">
            <v>12150</v>
          </cell>
          <cell r="C1073">
            <v>30000</v>
          </cell>
          <cell r="D1073">
            <v>17850</v>
          </cell>
        </row>
        <row r="1074">
          <cell r="A1074" t="str">
            <v>Ml/hama/business Plus/3433/207/28may</v>
          </cell>
          <cell r="B1074">
            <v>14767.5</v>
          </cell>
          <cell r="C1074">
            <v>33000</v>
          </cell>
          <cell r="D1074">
            <v>18232.5</v>
          </cell>
        </row>
        <row r="1075">
          <cell r="A1075" t="str">
            <v>Ml/hama/himal/2109/1617/1-15asar</v>
          </cell>
          <cell r="B1075">
            <v>17600</v>
          </cell>
          <cell r="C1075">
            <v>55000</v>
          </cell>
          <cell r="D1075">
            <v>37400</v>
          </cell>
        </row>
        <row r="1076">
          <cell r="A1076" t="str">
            <v>Ml/hama Iron/1baisakh-31asar 2069/</v>
          </cell>
          <cell r="B1076">
            <v>73360</v>
          </cell>
          <cell r="C1076">
            <v>1788275.08</v>
          </cell>
          <cell r="D1076">
            <v>1714915.08</v>
          </cell>
        </row>
        <row r="1077">
          <cell r="A1077" t="str">
            <v>Ml/hama/karobar/2069/2853/11 June</v>
          </cell>
          <cell r="B1077">
            <v>15345</v>
          </cell>
          <cell r="C1077">
            <v>36000</v>
          </cell>
          <cell r="D1077">
            <v>20655</v>
          </cell>
        </row>
        <row r="1078">
          <cell r="A1078" t="str">
            <v>Ml/hama/kpr/1011/25495/28 Dec</v>
          </cell>
          <cell r="B1078">
            <v>1512</v>
          </cell>
          <cell r="C1078">
            <v>6000</v>
          </cell>
          <cell r="D1078">
            <v>4488</v>
          </cell>
        </row>
        <row r="1079">
          <cell r="A1079" t="str">
            <v>Ml/hama/kpr/1856/47364/3 May</v>
          </cell>
          <cell r="B1079">
            <v>30240</v>
          </cell>
          <cell r="C1079">
            <v>120000</v>
          </cell>
          <cell r="D1079">
            <v>89760</v>
          </cell>
        </row>
        <row r="1080">
          <cell r="A1080" t="str">
            <v>Ml/hama/nagarik/1932/16508/17may</v>
          </cell>
          <cell r="B1080">
            <v>16788</v>
          </cell>
          <cell r="C1080">
            <v>48000</v>
          </cell>
          <cell r="D1080">
            <v>31212</v>
          </cell>
        </row>
        <row r="1081">
          <cell r="A1081" t="str">
            <v>Ml/hama/nepal/1992/51014/14 Jesth</v>
          </cell>
          <cell r="B1081">
            <v>18759.3</v>
          </cell>
          <cell r="C1081">
            <v>42000</v>
          </cell>
          <cell r="D1081">
            <v>23240.7</v>
          </cell>
        </row>
        <row r="1082">
          <cell r="A1082" t="str">
            <v>Ml/hama/np/22018/2503/26 June</v>
          </cell>
          <cell r="B1082">
            <v>16170</v>
          </cell>
          <cell r="C1082">
            <v>33000</v>
          </cell>
          <cell r="D1082">
            <v>16830</v>
          </cell>
        </row>
        <row r="1083">
          <cell r="A1083" t="str">
            <v>Ml/hama/nsp/1865/3154/7 May</v>
          </cell>
          <cell r="B1083">
            <v>37624.5</v>
          </cell>
          <cell r="C1083">
            <v>81000</v>
          </cell>
          <cell r="D1083">
            <v>43375.5</v>
          </cell>
        </row>
        <row r="1084">
          <cell r="A1084" t="str">
            <v>ML/Hama/NSP/1900/3239/14 May</v>
          </cell>
          <cell r="B1084">
            <v>18812.25</v>
          </cell>
          <cell r="C1084">
            <v>40500</v>
          </cell>
          <cell r="D1084">
            <v>21687.75</v>
          </cell>
        </row>
        <row r="1085">
          <cell r="A1085" t="str">
            <v>Ml/hama/nsp/1950/3330/21 May</v>
          </cell>
          <cell r="B1085">
            <v>18812.25</v>
          </cell>
          <cell r="C1085">
            <v>40500</v>
          </cell>
          <cell r="D1085">
            <v>21687.75</v>
          </cell>
        </row>
        <row r="1086">
          <cell r="A1086" t="str">
            <v>Ml/hama/nsp/1957/3379/27 May</v>
          </cell>
          <cell r="B1086">
            <v>15328.5</v>
          </cell>
          <cell r="C1086">
            <v>33000</v>
          </cell>
          <cell r="D1086">
            <v>17671.5</v>
          </cell>
        </row>
        <row r="1087">
          <cell r="A1087" t="str">
            <v>Ml/hama/nsp/1958/3377/28 May</v>
          </cell>
          <cell r="B1087">
            <v>18812.25</v>
          </cell>
          <cell r="C1087">
            <v>40500</v>
          </cell>
          <cell r="D1087">
            <v>21687.75</v>
          </cell>
        </row>
        <row r="1088">
          <cell r="A1088" t="str">
            <v>Ml/hama/nsp/2001/3427/4 June</v>
          </cell>
          <cell r="B1088">
            <v>18812.25</v>
          </cell>
          <cell r="C1088">
            <v>40500</v>
          </cell>
          <cell r="D1088">
            <v>21687.75</v>
          </cell>
        </row>
        <row r="1089">
          <cell r="A1089" t="str">
            <v>Ml/hama/nsp/2141/3493/14june</v>
          </cell>
          <cell r="B1089">
            <v>18812.25</v>
          </cell>
          <cell r="C1089">
            <v>40500</v>
          </cell>
          <cell r="D1089">
            <v>21687.75</v>
          </cell>
        </row>
        <row r="1090">
          <cell r="A1090" t="str">
            <v>Ml/hama/nsp/912/1618/15dec</v>
          </cell>
          <cell r="B1090">
            <v>15328.5</v>
          </cell>
          <cell r="C1090">
            <v>33000</v>
          </cell>
          <cell r="D1090">
            <v>17671.5</v>
          </cell>
        </row>
        <row r="1091">
          <cell r="A1091" t="str">
            <v>Ml/hama/rajdhani/2239/6761/3 July</v>
          </cell>
          <cell r="B1091">
            <v>18099</v>
          </cell>
          <cell r="C1091">
            <v>36000</v>
          </cell>
          <cell r="D1091">
            <v>17901</v>
          </cell>
        </row>
        <row r="1092">
          <cell r="A1092" t="str">
            <v>Ml/hama/tht/1448/10009/07 Mar</v>
          </cell>
          <cell r="B1092">
            <v>6354.6</v>
          </cell>
          <cell r="C1092">
            <v>20400</v>
          </cell>
          <cell r="D1092">
            <v>14045.4</v>
          </cell>
        </row>
        <row r="1093">
          <cell r="A1093" t="str">
            <v>Ml/hama/tht/1822/11807/26 Apr</v>
          </cell>
          <cell r="B1093">
            <v>2538</v>
          </cell>
          <cell r="C1093">
            <v>10800</v>
          </cell>
          <cell r="D1093">
            <v>8262</v>
          </cell>
        </row>
        <row r="1094">
          <cell r="A1094" t="str">
            <v>Ml/hama/tht/1858/12080/4 May</v>
          </cell>
          <cell r="B1094">
            <v>21150</v>
          </cell>
          <cell r="C1094">
            <v>90000</v>
          </cell>
          <cell r="D1094">
            <v>68850</v>
          </cell>
        </row>
        <row r="1095">
          <cell r="A1095" t="str">
            <v>Ml/hyundai/kpr/2377/56475/26june</v>
          </cell>
          <cell r="B1095">
            <v>4288.6400000000003</v>
          </cell>
          <cell r="C1095">
            <v>10000</v>
          </cell>
          <cell r="D1095">
            <v>5711.36</v>
          </cell>
        </row>
        <row r="1096">
          <cell r="A1096" t="str">
            <v>Ml/ifnratech/kpr/1341/33822/15 Feb</v>
          </cell>
          <cell r="B1096">
            <v>17154.55</v>
          </cell>
          <cell r="C1096">
            <v>40000</v>
          </cell>
          <cell r="D1096">
            <v>22845.45</v>
          </cell>
        </row>
        <row r="1097">
          <cell r="A1097" t="str">
            <v>Ml/ime/abhiyan/1961/3928/29 May</v>
          </cell>
          <cell r="B1097">
            <v>27157.5</v>
          </cell>
          <cell r="C1097">
            <v>51000</v>
          </cell>
          <cell r="D1097">
            <v>23842.5</v>
          </cell>
        </row>
        <row r="1098">
          <cell r="A1098" t="str">
            <v>ML/IME/Abhiyan/796/314/4sep</v>
          </cell>
          <cell r="B1098">
            <v>15975</v>
          </cell>
          <cell r="C1098">
            <v>30000</v>
          </cell>
          <cell r="D1098">
            <v>14025</v>
          </cell>
        </row>
        <row r="1099">
          <cell r="A1099" t="str">
            <v>ML/ime/abhiyan/807/1109/24 Nov</v>
          </cell>
          <cell r="B1099">
            <v>14700</v>
          </cell>
          <cell r="C1099">
            <v>30000</v>
          </cell>
          <cell r="D1099">
            <v>15300</v>
          </cell>
        </row>
        <row r="1100">
          <cell r="A1100" t="str">
            <v>Ml/IME/AP/1903/12444/15may</v>
          </cell>
          <cell r="B1100">
            <v>31730.29</v>
          </cell>
          <cell r="C1100">
            <v>76500</v>
          </cell>
          <cell r="D1100">
            <v>44769.71</v>
          </cell>
        </row>
        <row r="1101">
          <cell r="A1101" t="str">
            <v>ML/ime/AP/801/6019/23 Nov</v>
          </cell>
          <cell r="B1101">
            <v>18664.88</v>
          </cell>
          <cell r="C1101">
            <v>45000</v>
          </cell>
          <cell r="D1101">
            <v>26335.119999999999</v>
          </cell>
        </row>
        <row r="1102">
          <cell r="A1102" t="str">
            <v>Ml/Ime Garu/19feb-18march/fm</v>
          </cell>
          <cell r="B1102">
            <v>22085.1</v>
          </cell>
          <cell r="C1102">
            <v>147234</v>
          </cell>
          <cell r="D1102">
            <v>125148.9</v>
          </cell>
        </row>
        <row r="1103">
          <cell r="A1103" t="str">
            <v>Ml/Ime Garu/1kartik-29mangsir/68/69-Fm</v>
          </cell>
          <cell r="B1103">
            <v>22257.75</v>
          </cell>
          <cell r="C1103">
            <v>148385</v>
          </cell>
          <cell r="D1103">
            <v>126127.25</v>
          </cell>
        </row>
        <row r="1104">
          <cell r="A1104" t="str">
            <v>Ml/ime Garu/9asoj-4kartik/68/69/Tv</v>
          </cell>
          <cell r="B1104">
            <v>154878</v>
          </cell>
          <cell r="C1104">
            <v>1032520</v>
          </cell>
          <cell r="D1104">
            <v>877642</v>
          </cell>
        </row>
        <row r="1105">
          <cell r="A1105" t="str">
            <v>Ml/Ime Garu /dashai Upahar/1-30asoj-Fm</v>
          </cell>
          <cell r="B1105">
            <v>20371.5</v>
          </cell>
          <cell r="C1105">
            <v>135810</v>
          </cell>
          <cell r="D1105">
            <v>115438.5</v>
          </cell>
        </row>
        <row r="1106">
          <cell r="A1106" t="str">
            <v>Ml/ime/indian Promotion/7may-3july Fm</v>
          </cell>
          <cell r="B1106">
            <v>58950</v>
          </cell>
          <cell r="C1106">
            <v>393000</v>
          </cell>
          <cell r="D1106">
            <v>334050</v>
          </cell>
        </row>
        <row r="1107">
          <cell r="A1107" t="str">
            <v>Ml/ime/karobar/1951/2697/24 May</v>
          </cell>
          <cell r="B1107">
            <v>29597.85</v>
          </cell>
          <cell r="C1107">
            <v>61200</v>
          </cell>
          <cell r="D1107">
            <v>31602.15</v>
          </cell>
        </row>
        <row r="1108">
          <cell r="A1108" t="str">
            <v>ML/ime/karobar/778/887/21 Nov</v>
          </cell>
          <cell r="B1108">
            <v>17640</v>
          </cell>
          <cell r="C1108">
            <v>36000</v>
          </cell>
          <cell r="D1108">
            <v>18360</v>
          </cell>
        </row>
        <row r="1109">
          <cell r="A1109" t="str">
            <v>Ml/IME/karobar/913/1392/15dec</v>
          </cell>
          <cell r="B1109">
            <v>17640</v>
          </cell>
          <cell r="C1109">
            <v>36000</v>
          </cell>
          <cell r="D1109">
            <v>18360</v>
          </cell>
        </row>
        <row r="1110">
          <cell r="A1110" t="str">
            <v>Ml/IME/kpr/1905/49361/15 May</v>
          </cell>
          <cell r="B1110">
            <v>25704</v>
          </cell>
          <cell r="C1110">
            <v>102000</v>
          </cell>
          <cell r="D1110">
            <v>76296</v>
          </cell>
        </row>
        <row r="1111">
          <cell r="A1111" t="str">
            <v>ML/IME/KPR/1960/51030/28 May</v>
          </cell>
          <cell r="B1111">
            <v>25704</v>
          </cell>
          <cell r="C1111">
            <v>102000</v>
          </cell>
          <cell r="D1111">
            <v>76296</v>
          </cell>
        </row>
        <row r="1112">
          <cell r="A1112" t="str">
            <v>Ml/ime/kpr/2067/53441/11june</v>
          </cell>
          <cell r="B1112">
            <v>55440</v>
          </cell>
          <cell r="C1112">
            <v>220000</v>
          </cell>
          <cell r="D1112">
            <v>164560</v>
          </cell>
        </row>
        <row r="1113">
          <cell r="A1113" t="str">
            <v>Ml/ime/kpr/2213/57106/29 June</v>
          </cell>
          <cell r="B1113">
            <v>30240</v>
          </cell>
          <cell r="C1113">
            <v>120000</v>
          </cell>
          <cell r="D1113">
            <v>89760</v>
          </cell>
        </row>
        <row r="1114">
          <cell r="A1114" t="str">
            <v>ML/IME/KPR/768/18824/19nov</v>
          </cell>
          <cell r="B1114">
            <v>15120</v>
          </cell>
          <cell r="C1114">
            <v>60000</v>
          </cell>
          <cell r="D1114">
            <v>44880</v>
          </cell>
        </row>
        <row r="1115">
          <cell r="A1115" t="str">
            <v>Ml/ime/kpr/867/22702/8 Dec</v>
          </cell>
          <cell r="B1115">
            <v>11858.03</v>
          </cell>
          <cell r="C1115">
            <v>30000</v>
          </cell>
          <cell r="D1115">
            <v>18141.97</v>
          </cell>
        </row>
        <row r="1116">
          <cell r="A1116" t="str">
            <v>Ml/ime/kpr&amp;Tkp/1365/37194/20feb</v>
          </cell>
          <cell r="B1116">
            <v>11810.7</v>
          </cell>
          <cell r="C1116">
            <v>36000</v>
          </cell>
          <cell r="D1116">
            <v>24189.3</v>
          </cell>
        </row>
        <row r="1117">
          <cell r="A1117" t="str">
            <v>Ml/ime/nagarik/1953/16823/25 May</v>
          </cell>
          <cell r="B1117">
            <v>33845.64</v>
          </cell>
          <cell r="C1117">
            <v>81600</v>
          </cell>
          <cell r="D1117">
            <v>47754.36</v>
          </cell>
        </row>
        <row r="1118">
          <cell r="A1118" t="str">
            <v>Ml/ime/nagarik/2214/18427/29 June</v>
          </cell>
          <cell r="B1118">
            <v>21153.53</v>
          </cell>
          <cell r="C1118">
            <v>51000</v>
          </cell>
          <cell r="D1118">
            <v>29846.47</v>
          </cell>
        </row>
        <row r="1119">
          <cell r="A1119" t="str">
            <v>ML/IME/Nagarik/775/6899/18nov</v>
          </cell>
          <cell r="B1119">
            <v>14931.9</v>
          </cell>
          <cell r="C1119">
            <v>36000</v>
          </cell>
          <cell r="D1119">
            <v>21068.1</v>
          </cell>
        </row>
        <row r="1120">
          <cell r="A1120" t="str">
            <v>ML/IME/NP/842/928/29nov</v>
          </cell>
          <cell r="B1120">
            <v>24345</v>
          </cell>
          <cell r="C1120">
            <v>45000</v>
          </cell>
          <cell r="D1120">
            <v>20655</v>
          </cell>
        </row>
        <row r="1121">
          <cell r="A1121" t="str">
            <v>Ml/ime/republica/1308/12084/12feb</v>
          </cell>
          <cell r="B1121">
            <v>26504.66</v>
          </cell>
          <cell r="C1121">
            <v>56000</v>
          </cell>
          <cell r="D1121">
            <v>29495.34</v>
          </cell>
        </row>
        <row r="1122">
          <cell r="A1122" t="str">
            <v>Ml/ime/republica/2068/17620/11 June</v>
          </cell>
          <cell r="B1122">
            <v>58068.5</v>
          </cell>
          <cell r="C1122">
            <v>140000</v>
          </cell>
          <cell r="D1122">
            <v>81931.5</v>
          </cell>
        </row>
        <row r="1123">
          <cell r="A1123" t="str">
            <v>ML/ime/republica/815/7419/25nov</v>
          </cell>
          <cell r="B1123">
            <v>17038.71</v>
          </cell>
          <cell r="C1123">
            <v>36000</v>
          </cell>
          <cell r="D1123">
            <v>18961.29</v>
          </cell>
        </row>
        <row r="1124">
          <cell r="A1124" t="str">
            <v>Ml/ime/tht/1120/8309/19 Jan</v>
          </cell>
          <cell r="B1124">
            <v>14479.65</v>
          </cell>
          <cell r="C1124">
            <v>41400</v>
          </cell>
          <cell r="D1124">
            <v>26920.35</v>
          </cell>
        </row>
        <row r="1125">
          <cell r="A1125" t="str">
            <v>ML/ime/tht/769/5602/20nov</v>
          </cell>
          <cell r="B1125">
            <v>18664.88</v>
          </cell>
          <cell r="C1125">
            <v>45000</v>
          </cell>
          <cell r="D1125">
            <v>26335.119999999999</v>
          </cell>
        </row>
        <row r="1126">
          <cell r="A1126" t="str">
            <v>ML/IME/tkp/816/20721/27 Nov</v>
          </cell>
          <cell r="B1126">
            <v>17502.3</v>
          </cell>
          <cell r="C1126">
            <v>36000</v>
          </cell>
          <cell r="D1126">
            <v>18497.7</v>
          </cell>
        </row>
        <row r="1127">
          <cell r="A1127" t="str">
            <v>Ml/IMS/Cybersansar/18June-17Aug</v>
          </cell>
          <cell r="B1127">
            <v>3375</v>
          </cell>
          <cell r="C1127">
            <v>45000</v>
          </cell>
          <cell r="D1127">
            <v>41625</v>
          </cell>
        </row>
        <row r="1128">
          <cell r="A1128" t="str">
            <v>Ml/IMS/Ekantipur/18June-17 Aug</v>
          </cell>
          <cell r="B1128">
            <v>6288.75</v>
          </cell>
          <cell r="C1128">
            <v>45000</v>
          </cell>
          <cell r="D1128">
            <v>38711.25</v>
          </cell>
        </row>
        <row r="1129">
          <cell r="A1129" t="str">
            <v>Ml/IMS/Myrepublica/18June-17 Aug</v>
          </cell>
          <cell r="B1129">
            <v>7118.75</v>
          </cell>
          <cell r="C1129">
            <v>42500</v>
          </cell>
          <cell r="D1129">
            <v>35381.25</v>
          </cell>
        </row>
        <row r="1130">
          <cell r="A1130" t="str">
            <v>ML/infratech/773/18507/16 Nov</v>
          </cell>
          <cell r="B1130">
            <v>17154.55</v>
          </cell>
          <cell r="C1130">
            <v>40000</v>
          </cell>
          <cell r="D1130">
            <v>22845.45</v>
          </cell>
        </row>
        <row r="1131">
          <cell r="A1131" t="str">
            <v>Ml/infratech/kpr/0860/21747/5dec</v>
          </cell>
          <cell r="B1131">
            <v>17154.55</v>
          </cell>
          <cell r="C1131">
            <v>40000</v>
          </cell>
          <cell r="D1131">
            <v>22845.45</v>
          </cell>
        </row>
        <row r="1132">
          <cell r="A1132" t="str">
            <v>Ml/infratech/kpr/0908/22764/13dec</v>
          </cell>
          <cell r="B1132">
            <v>17154.55</v>
          </cell>
          <cell r="C1132">
            <v>40000</v>
          </cell>
          <cell r="D1132">
            <v>22845.45</v>
          </cell>
        </row>
        <row r="1133">
          <cell r="A1133" t="str">
            <v>Ml/infratech/kpr/1025/6286/03 Jan</v>
          </cell>
          <cell r="B1133">
            <v>17154.55</v>
          </cell>
          <cell r="C1133">
            <v>40000</v>
          </cell>
          <cell r="D1133">
            <v>22845.45</v>
          </cell>
        </row>
        <row r="1134">
          <cell r="A1134" t="str">
            <v>Ml/infratech/kpr/1086/27893/10 Jan</v>
          </cell>
          <cell r="B1134">
            <v>17154.55</v>
          </cell>
          <cell r="C1134">
            <v>40000</v>
          </cell>
          <cell r="D1134">
            <v>22845.45</v>
          </cell>
        </row>
        <row r="1135">
          <cell r="A1135" t="str">
            <v>Ml/infratech/kpr/1102/28795/16 Jan</v>
          </cell>
          <cell r="B1135">
            <v>17154.55</v>
          </cell>
          <cell r="C1135">
            <v>40000</v>
          </cell>
          <cell r="D1135">
            <v>22845.45</v>
          </cell>
        </row>
        <row r="1136">
          <cell r="A1136" t="str">
            <v>Ml/infratech/kpr/1161/30115/23 Jan</v>
          </cell>
          <cell r="B1136">
            <v>17154.55</v>
          </cell>
          <cell r="C1136">
            <v>40000</v>
          </cell>
          <cell r="D1136">
            <v>22845.45</v>
          </cell>
        </row>
        <row r="1137">
          <cell r="A1137" t="str">
            <v>Ml/infratech/kpr/1213/30813/31 Jan</v>
          </cell>
          <cell r="B1137">
            <v>17154.55</v>
          </cell>
          <cell r="C1137">
            <v>40000</v>
          </cell>
          <cell r="D1137">
            <v>22845.45</v>
          </cell>
        </row>
        <row r="1138">
          <cell r="A1138" t="str">
            <v>Ml/infratech/kpr/1281/32001/7 Feb</v>
          </cell>
          <cell r="B1138">
            <v>17154.55</v>
          </cell>
          <cell r="C1138">
            <v>40000</v>
          </cell>
          <cell r="D1138">
            <v>22845.45</v>
          </cell>
        </row>
        <row r="1139">
          <cell r="A1139" t="str">
            <v>Ml/infratech/kpr/1402/35638/27feb</v>
          </cell>
          <cell r="B1139">
            <v>17154.55</v>
          </cell>
          <cell r="C1139">
            <v>40000</v>
          </cell>
          <cell r="D1139">
            <v>22845.45</v>
          </cell>
        </row>
        <row r="1140">
          <cell r="A1140" t="str">
            <v>Ml/infratech/kpr/2209/56220/25june</v>
          </cell>
          <cell r="B1140">
            <v>4288.6400000000003</v>
          </cell>
          <cell r="C1140">
            <v>10000</v>
          </cell>
          <cell r="D1140">
            <v>5711.36</v>
          </cell>
        </row>
        <row r="1141">
          <cell r="A1141" t="str">
            <v>ML/Infratech/kpr/809/18982/22nov</v>
          </cell>
          <cell r="B1141">
            <v>17154.55</v>
          </cell>
          <cell r="C1141">
            <v>40000</v>
          </cell>
          <cell r="D1141">
            <v>22845.45</v>
          </cell>
        </row>
        <row r="1142">
          <cell r="A1142" t="str">
            <v>ML/infratech/kpr/825/20627/28nov</v>
          </cell>
          <cell r="B1142">
            <v>17154.55</v>
          </cell>
          <cell r="C1142">
            <v>40000</v>
          </cell>
          <cell r="D1142">
            <v>22845.45</v>
          </cell>
        </row>
        <row r="1143">
          <cell r="A1143" t="str">
            <v>Ml/infratech/kpr/937/24361/20dec</v>
          </cell>
          <cell r="B1143">
            <v>17154.55</v>
          </cell>
          <cell r="C1143">
            <v>40000</v>
          </cell>
          <cell r="D1143">
            <v>22845.45</v>
          </cell>
        </row>
        <row r="1144">
          <cell r="A1144" t="str">
            <v>Ml/infratech/kpr/987/25017/26dec</v>
          </cell>
          <cell r="B1144">
            <v>17154.55</v>
          </cell>
          <cell r="C1144">
            <v>40000</v>
          </cell>
          <cell r="D1144">
            <v>22845.45</v>
          </cell>
        </row>
        <row r="1145">
          <cell r="A1145" t="str">
            <v>Ml/infratech/nagarik/1118/10255/11 Jan</v>
          </cell>
          <cell r="B1145">
            <v>13387.92</v>
          </cell>
          <cell r="C1145">
            <v>24000</v>
          </cell>
          <cell r="D1145">
            <v>10612.08</v>
          </cell>
        </row>
        <row r="1146">
          <cell r="A1146" t="str">
            <v>Ml/infratech/nagarik/1273/11642/5Feb</v>
          </cell>
          <cell r="B1146">
            <v>17850.560000000001</v>
          </cell>
          <cell r="C1146">
            <v>32000</v>
          </cell>
          <cell r="D1146">
            <v>14149.439999999999</v>
          </cell>
        </row>
        <row r="1147">
          <cell r="A1147" t="str">
            <v>ML/infratech/nagarik/748/6700/14nov</v>
          </cell>
          <cell r="B1147">
            <v>13387.92</v>
          </cell>
          <cell r="C1147">
            <v>24000</v>
          </cell>
          <cell r="D1147">
            <v>10612.08</v>
          </cell>
        </row>
        <row r="1148">
          <cell r="A1148" t="str">
            <v>Ml/infratech/nagarik/909/8455/13dec</v>
          </cell>
          <cell r="B1148">
            <v>13387.92</v>
          </cell>
          <cell r="C1148">
            <v>24000</v>
          </cell>
          <cell r="D1148">
            <v>10612.08</v>
          </cell>
        </row>
        <row r="1149">
          <cell r="A1149" t="str">
            <v>Ml/infratech/nagarik/917/8981/18dec</v>
          </cell>
          <cell r="B1149">
            <v>13387.92</v>
          </cell>
          <cell r="C1149">
            <v>24000</v>
          </cell>
          <cell r="D1149">
            <v>10612.08</v>
          </cell>
        </row>
        <row r="1150">
          <cell r="A1150" t="str">
            <v>Ml/infratech/nagarik/988/9564/27dec</v>
          </cell>
          <cell r="B1150">
            <v>13387.92</v>
          </cell>
          <cell r="C1150">
            <v>24000</v>
          </cell>
          <cell r="D1150">
            <v>10612.08</v>
          </cell>
        </row>
        <row r="1151">
          <cell r="A1151" t="str">
            <v>ML/infratech/nagrik/779/7179/21nov</v>
          </cell>
          <cell r="B1151">
            <v>13387.92</v>
          </cell>
          <cell r="C1151">
            <v>24000</v>
          </cell>
          <cell r="D1151">
            <v>10612.08</v>
          </cell>
        </row>
        <row r="1152">
          <cell r="A1152" t="str">
            <v>Ml/Infratech/tht/1017/7709/02 Jan</v>
          </cell>
          <cell r="B1152">
            <v>13066.53</v>
          </cell>
          <cell r="C1152">
            <v>26000</v>
          </cell>
          <cell r="D1152">
            <v>12933.47</v>
          </cell>
        </row>
        <row r="1153">
          <cell r="A1153" t="str">
            <v>Ml/infratech/tht/1084/7952/09 Jan</v>
          </cell>
          <cell r="B1153">
            <v>13066.53</v>
          </cell>
          <cell r="C1153">
            <v>26000</v>
          </cell>
          <cell r="D1153">
            <v>12933.47</v>
          </cell>
        </row>
        <row r="1154">
          <cell r="A1154" t="str">
            <v>Ml/infratech/tht/1326/9222/14 Feb</v>
          </cell>
          <cell r="B1154">
            <v>13066.53</v>
          </cell>
          <cell r="C1154">
            <v>26000</v>
          </cell>
          <cell r="D1154">
            <v>12933.47</v>
          </cell>
        </row>
        <row r="1155">
          <cell r="A1155" t="str">
            <v>ML/infratech/tht/749/5388/15nov</v>
          </cell>
          <cell r="B1155">
            <v>10492.5</v>
          </cell>
          <cell r="C1155">
            <v>30000</v>
          </cell>
          <cell r="D1155">
            <v>19507.5</v>
          </cell>
        </row>
        <row r="1156">
          <cell r="A1156" t="str">
            <v>ML/infratech/tht/841/6231/29nov</v>
          </cell>
          <cell r="B1156">
            <v>13066.53</v>
          </cell>
          <cell r="C1156">
            <v>26000</v>
          </cell>
          <cell r="D1156">
            <v>12933.47</v>
          </cell>
        </row>
        <row r="1157">
          <cell r="A1157" t="str">
            <v>Ml/infratech/tht/881/6747/12 Dec</v>
          </cell>
          <cell r="B1157">
            <v>13066.53</v>
          </cell>
          <cell r="C1157">
            <v>26000</v>
          </cell>
          <cell r="D1157">
            <v>12933.47</v>
          </cell>
        </row>
        <row r="1158">
          <cell r="A1158" t="str">
            <v>Ml/inftratech/nagarik/863/8272/7 Dec</v>
          </cell>
          <cell r="B1158">
            <v>13387.92</v>
          </cell>
          <cell r="C1158">
            <v>24000</v>
          </cell>
          <cell r="D1158">
            <v>10612.08</v>
          </cell>
        </row>
        <row r="1159">
          <cell r="A1159" t="str">
            <v>Ml/kai/abhiyan/1588/2633/21mar</v>
          </cell>
          <cell r="B1159">
            <v>44100</v>
          </cell>
          <cell r="C1159">
            <v>90000</v>
          </cell>
          <cell r="D1159">
            <v>45900</v>
          </cell>
        </row>
        <row r="1160">
          <cell r="A1160" t="str">
            <v>Ml/kai/ecs Leaving/1789/2133/15ap-14may</v>
          </cell>
          <cell r="B1160">
            <v>17600</v>
          </cell>
          <cell r="C1160">
            <v>55000</v>
          </cell>
          <cell r="D1160">
            <v>37400</v>
          </cell>
        </row>
        <row r="1161">
          <cell r="A1161" t="str">
            <v>Ml/kai/himal/1669/1241/16-30chait</v>
          </cell>
          <cell r="B1161">
            <v>17600</v>
          </cell>
          <cell r="C1161">
            <v>55000</v>
          </cell>
          <cell r="D1161">
            <v>37400</v>
          </cell>
        </row>
        <row r="1162">
          <cell r="A1162" t="str">
            <v>Ml/kai/hita/1906/#####/15 May</v>
          </cell>
          <cell r="B1162">
            <v>959.06</v>
          </cell>
          <cell r="C1162">
            <v>2250</v>
          </cell>
          <cell r="D1162">
            <v>1290.94</v>
          </cell>
        </row>
        <row r="1163">
          <cell r="A1163" t="str">
            <v>Ml/kai/hita/1907/#####/16 May</v>
          </cell>
          <cell r="B1163">
            <v>959.06</v>
          </cell>
          <cell r="C1163">
            <v>2250</v>
          </cell>
          <cell r="D1163">
            <v>1290.94</v>
          </cell>
        </row>
        <row r="1164">
          <cell r="A1164" t="str">
            <v>Ml/kai/karobar/1587/2057/20 Mar</v>
          </cell>
          <cell r="B1164">
            <v>48362.5</v>
          </cell>
          <cell r="C1164">
            <v>100000</v>
          </cell>
          <cell r="D1164">
            <v>51637.5</v>
          </cell>
        </row>
        <row r="1165">
          <cell r="A1165" t="str">
            <v>Ml/kai/kpr/1545/38250/19 Mar</v>
          </cell>
          <cell r="B1165">
            <v>27720</v>
          </cell>
          <cell r="C1165">
            <v>110000</v>
          </cell>
          <cell r="D1165">
            <v>82280</v>
          </cell>
        </row>
        <row r="1166">
          <cell r="A1166" t="str">
            <v>Ml/Kai/pc Info/1875/130/may-June 2012</v>
          </cell>
          <cell r="B1166">
            <v>7040</v>
          </cell>
          <cell r="C1166">
            <v>22000</v>
          </cell>
          <cell r="D1166">
            <v>14960</v>
          </cell>
        </row>
        <row r="1167">
          <cell r="A1167" t="str">
            <v>Ml/kai/THT/862/6534/7dec</v>
          </cell>
          <cell r="B1167">
            <v>4485.6000000000004</v>
          </cell>
          <cell r="C1167">
            <v>14400</v>
          </cell>
          <cell r="D1167">
            <v>9914.4</v>
          </cell>
        </row>
        <row r="1168">
          <cell r="A1168" t="str">
            <v>Ml/laxmi/abhiyan/1664/2822/2apr</v>
          </cell>
          <cell r="B1168">
            <v>726</v>
          </cell>
          <cell r="C1168">
            <v>4840</v>
          </cell>
          <cell r="D1168">
            <v>4114</v>
          </cell>
        </row>
        <row r="1169">
          <cell r="A1169" t="str">
            <v>Ml/laxmi/abhiyan/1723/XXXX/4 Apr</v>
          </cell>
          <cell r="B1169">
            <v>594</v>
          </cell>
          <cell r="C1169">
            <v>3960</v>
          </cell>
          <cell r="D1169">
            <v>3366</v>
          </cell>
        </row>
        <row r="1170">
          <cell r="A1170" t="str">
            <v>Ml/laxmi/abhiyan/1725/3924/7apr</v>
          </cell>
          <cell r="B1170">
            <v>544.5</v>
          </cell>
          <cell r="C1170">
            <v>3630</v>
          </cell>
          <cell r="D1170">
            <v>3085.5</v>
          </cell>
        </row>
        <row r="1171">
          <cell r="A1171" t="str">
            <v>Ml/laxmi/abhiyan/2238/4393/3 July</v>
          </cell>
          <cell r="B1171">
            <v>693</v>
          </cell>
          <cell r="C1171">
            <v>4620</v>
          </cell>
          <cell r="D1171">
            <v>3927</v>
          </cell>
        </row>
        <row r="1172">
          <cell r="A1172" t="str">
            <v>ML/laxmi/abhiyan/832/1221/30nov</v>
          </cell>
          <cell r="B1172">
            <v>726</v>
          </cell>
          <cell r="C1172">
            <v>4840</v>
          </cell>
          <cell r="D1172">
            <v>4114</v>
          </cell>
        </row>
        <row r="1173">
          <cell r="A1173" t="str">
            <v>Ml/laxmi/ap/1666/10902/1 Apr</v>
          </cell>
          <cell r="B1173">
            <v>9400</v>
          </cell>
          <cell r="C1173">
            <v>40000</v>
          </cell>
          <cell r="D1173">
            <v>30600</v>
          </cell>
        </row>
        <row r="1174">
          <cell r="A1174" t="str">
            <v>Ml/Laxmi/AP/1904/12443/15 May</v>
          </cell>
          <cell r="B1174">
            <v>12220</v>
          </cell>
          <cell r="C1174">
            <v>52000</v>
          </cell>
          <cell r="D1174">
            <v>39780</v>
          </cell>
        </row>
        <row r="1175">
          <cell r="A1175" t="str">
            <v>Ml/laxmi Bank/nagarik/2408/17424/10june</v>
          </cell>
          <cell r="B1175">
            <v>18987.509999999998</v>
          </cell>
          <cell r="C1175">
            <v>36000</v>
          </cell>
          <cell r="D1175">
            <v>17012.490000000002</v>
          </cell>
        </row>
        <row r="1176">
          <cell r="A1176" t="str">
            <v>Ml/laxmi/karobar/1439/1888/29feb</v>
          </cell>
          <cell r="B1176">
            <v>1934.5</v>
          </cell>
          <cell r="C1176">
            <v>4000</v>
          </cell>
          <cell r="D1176">
            <v>2065.5</v>
          </cell>
        </row>
        <row r="1177">
          <cell r="A1177" t="str">
            <v>Ml/laxmi/karobar/1442/1951/02mar</v>
          </cell>
          <cell r="B1177">
            <v>1934.5</v>
          </cell>
          <cell r="C1177">
            <v>4000</v>
          </cell>
          <cell r="D1177">
            <v>2065.5</v>
          </cell>
        </row>
        <row r="1178">
          <cell r="A1178" t="str">
            <v>Ml/laxmi/karobar/1447/1908/6mar</v>
          </cell>
          <cell r="B1178">
            <v>1934.5</v>
          </cell>
          <cell r="C1178">
            <v>4000</v>
          </cell>
          <cell r="D1178">
            <v>2065.5</v>
          </cell>
        </row>
        <row r="1179">
          <cell r="A1179" t="str">
            <v>Ml/laxmi/karobar/2074/2885/13 June</v>
          </cell>
          <cell r="B1179">
            <v>4255.8999999999996</v>
          </cell>
          <cell r="C1179">
            <v>8800</v>
          </cell>
          <cell r="D1179">
            <v>4544.1000000000004</v>
          </cell>
        </row>
        <row r="1180">
          <cell r="A1180" t="str">
            <v>ML/laxmi/ Karobar/774/870/18nov</v>
          </cell>
          <cell r="B1180">
            <v>71280</v>
          </cell>
          <cell r="C1180">
            <v>108000</v>
          </cell>
          <cell r="D1180">
            <v>36720</v>
          </cell>
        </row>
        <row r="1181">
          <cell r="A1181" t="str">
            <v>Ml/laxmi/kpr/1014/25794/30dec</v>
          </cell>
          <cell r="B1181">
            <v>10334.36</v>
          </cell>
          <cell r="C1181">
            <v>31500</v>
          </cell>
          <cell r="D1181">
            <v>21165.64</v>
          </cell>
        </row>
        <row r="1182">
          <cell r="A1182" t="str">
            <v>Ml/laxmi/kpr/1094/28215/12 Jan</v>
          </cell>
          <cell r="B1182">
            <v>2952.68</v>
          </cell>
          <cell r="C1182">
            <v>9000</v>
          </cell>
          <cell r="D1182">
            <v>6047.32</v>
          </cell>
        </row>
        <row r="1183">
          <cell r="A1183" t="str">
            <v>Ml/laxmi/lyf&amp;Tym/1930/2365/15apr</v>
          </cell>
          <cell r="B1183">
            <v>1800</v>
          </cell>
          <cell r="C1183">
            <v>12000</v>
          </cell>
          <cell r="D1183">
            <v>10200</v>
          </cell>
        </row>
        <row r="1184">
          <cell r="A1184" t="str">
            <v>Ml/laxmi/nagarik/1097/1032213 Jan</v>
          </cell>
          <cell r="B1184">
            <v>15389</v>
          </cell>
          <cell r="C1184">
            <v>44000</v>
          </cell>
          <cell r="D1184">
            <v>28611</v>
          </cell>
        </row>
        <row r="1185">
          <cell r="A1185" t="str">
            <v>Ml/laxmi/nagarik/1116/10252/11Jan</v>
          </cell>
          <cell r="B1185">
            <v>5928</v>
          </cell>
          <cell r="C1185">
            <v>9600</v>
          </cell>
          <cell r="D1185">
            <v>3672</v>
          </cell>
        </row>
        <row r="1186">
          <cell r="A1186" t="str">
            <v>Ml/laxmi/nagarik/1170/10960/24Jan</v>
          </cell>
          <cell r="B1186">
            <v>12591</v>
          </cell>
          <cell r="C1186">
            <v>36000</v>
          </cell>
          <cell r="D1186">
            <v>23409</v>
          </cell>
        </row>
        <row r="1187">
          <cell r="A1187" t="str">
            <v>Ml/laxmi/nagarik/1933/16509/17 May</v>
          </cell>
          <cell r="B1187">
            <v>18987.509999999998</v>
          </cell>
          <cell r="C1187">
            <v>36000</v>
          </cell>
          <cell r="D1187">
            <v>17012.490000000002</v>
          </cell>
        </row>
        <row r="1188">
          <cell r="A1188" t="str">
            <v>Ml/laxmi/nagarik/1949/16675/20may</v>
          </cell>
          <cell r="B1188">
            <v>18987.509999999998</v>
          </cell>
          <cell r="C1188">
            <v>36000</v>
          </cell>
          <cell r="D1188">
            <v>17012.490000000002</v>
          </cell>
        </row>
        <row r="1189">
          <cell r="A1189" t="str">
            <v>Ml/LAXMI/Nagarik/1959/16963/28may</v>
          </cell>
          <cell r="B1189">
            <v>18987.509999999998</v>
          </cell>
          <cell r="C1189">
            <v>36000</v>
          </cell>
          <cell r="D1189">
            <v>17012.490000000002</v>
          </cell>
        </row>
        <row r="1190">
          <cell r="A1190" t="str">
            <v>Ml/laxmi/nagarik/1997/17279/3 June</v>
          </cell>
          <cell r="B1190">
            <v>18987.509999999998</v>
          </cell>
          <cell r="C1190">
            <v>36000</v>
          </cell>
          <cell r="D1190">
            <v>17012.490000000002</v>
          </cell>
        </row>
        <row r="1191">
          <cell r="A1191" t="str">
            <v>Ml/laxmi/nagarik/906/8731/14dec</v>
          </cell>
          <cell r="B1191">
            <v>16302</v>
          </cell>
          <cell r="C1191">
            <v>26400</v>
          </cell>
          <cell r="D1191">
            <v>10098</v>
          </cell>
        </row>
        <row r="1192">
          <cell r="A1192" t="str">
            <v>Ml/laxmi/republica/1304/12154/11feb</v>
          </cell>
          <cell r="B1192">
            <v>79335</v>
          </cell>
          <cell r="C1192">
            <v>126000</v>
          </cell>
          <cell r="D1192">
            <v>46665</v>
          </cell>
        </row>
        <row r="1193">
          <cell r="A1193" t="str">
            <v>Ml/laxmi/tht/1791/11514/18 Apr</v>
          </cell>
          <cell r="B1193">
            <v>4111.8</v>
          </cell>
          <cell r="C1193">
            <v>13200</v>
          </cell>
          <cell r="D1193">
            <v>9088.2000000000007</v>
          </cell>
        </row>
        <row r="1194">
          <cell r="A1194" t="str">
            <v>Ml/laxmi/tkp/1665/41671/1 Apr</v>
          </cell>
          <cell r="B1194">
            <v>9842.25</v>
          </cell>
          <cell r="C1194">
            <v>30000</v>
          </cell>
          <cell r="D1194">
            <v>20157.75</v>
          </cell>
        </row>
        <row r="1195">
          <cell r="A1195" t="str">
            <v>Ml/laxmi/tkp/1954/49283/11apr</v>
          </cell>
          <cell r="B1195">
            <v>5905.35</v>
          </cell>
          <cell r="C1195">
            <v>18000</v>
          </cell>
          <cell r="D1195">
            <v>12094.65</v>
          </cell>
        </row>
        <row r="1196">
          <cell r="A1196" t="str">
            <v>Ml/lotus/kpr/1323/33690/14 Feb</v>
          </cell>
          <cell r="B1196">
            <v>7938</v>
          </cell>
          <cell r="C1196">
            <v>31500</v>
          </cell>
          <cell r="D1196">
            <v>23562</v>
          </cell>
        </row>
        <row r="1197">
          <cell r="A1197" t="str">
            <v>ML/lotus/tht/799/6043/23 Nov</v>
          </cell>
          <cell r="B1197">
            <v>7289.1</v>
          </cell>
          <cell r="C1197">
            <v>23400</v>
          </cell>
          <cell r="D1197">
            <v>16110.9</v>
          </cell>
        </row>
        <row r="1198">
          <cell r="A1198" t="str">
            <v>Ml/mihika/nsp/2236/3800/2 July-Con</v>
          </cell>
          <cell r="B1198">
            <v>27651.25</v>
          </cell>
          <cell r="C1198">
            <v>55000</v>
          </cell>
          <cell r="D1198">
            <v>27348.75</v>
          </cell>
        </row>
        <row r="1199">
          <cell r="A1199" t="str">
            <v>Ml/NP/samsung/1078/19/01 Jan</v>
          </cell>
          <cell r="B1199">
            <v>1860</v>
          </cell>
          <cell r="C1199">
            <v>20000</v>
          </cell>
          <cell r="D1199">
            <v>20000</v>
          </cell>
        </row>
        <row r="1200">
          <cell r="A1200" t="str">
            <v>Ml/perodua/kpr/1547/37707/16 Mar</v>
          </cell>
          <cell r="B1200">
            <v>18900</v>
          </cell>
          <cell r="C1200">
            <v>75000</v>
          </cell>
          <cell r="D1200">
            <v>56100</v>
          </cell>
        </row>
        <row r="1201">
          <cell r="A1201" t="str">
            <v>ML/perodua/nagarik/751/6717/15nov</v>
          </cell>
          <cell r="B1201">
            <v>8394</v>
          </cell>
          <cell r="C1201">
            <v>24000</v>
          </cell>
          <cell r="D1201">
            <v>15606</v>
          </cell>
        </row>
        <row r="1202">
          <cell r="A1202" t="str">
            <v>Ml/pooja Int/kpr/1349/32329/8feb</v>
          </cell>
          <cell r="B1202">
            <v>1890</v>
          </cell>
          <cell r="C1202">
            <v>7500</v>
          </cell>
          <cell r="D1202">
            <v>5610</v>
          </cell>
        </row>
        <row r="1203">
          <cell r="A1203" t="str">
            <v>Ml/pooja/karobar/1851/2478/3may</v>
          </cell>
          <cell r="B1203">
            <v>41400</v>
          </cell>
          <cell r="C1203">
            <v>72000</v>
          </cell>
          <cell r="D1203">
            <v>30600</v>
          </cell>
        </row>
        <row r="1204">
          <cell r="A1204" t="str">
            <v>Ml/pooja/kpr/1348/32002/7feb 2012</v>
          </cell>
          <cell r="B1204">
            <v>3024</v>
          </cell>
          <cell r="C1204">
            <v>12000</v>
          </cell>
          <cell r="D1204">
            <v>8976</v>
          </cell>
        </row>
        <row r="1205">
          <cell r="A1205" t="str">
            <v>Ml/pooja/kpr/1546/37710/16 Mar</v>
          </cell>
          <cell r="B1205">
            <v>11548.4</v>
          </cell>
          <cell r="C1205">
            <v>35200</v>
          </cell>
          <cell r="D1205">
            <v>23651.599999999999</v>
          </cell>
        </row>
        <row r="1206">
          <cell r="A1206" t="str">
            <v>Ml/pooja/kpr/1790/45273/19 Apr</v>
          </cell>
          <cell r="B1206">
            <v>91861</v>
          </cell>
          <cell r="C1206">
            <v>280000</v>
          </cell>
          <cell r="D1206">
            <v>188139</v>
          </cell>
        </row>
        <row r="1207">
          <cell r="A1207" t="str">
            <v>Ml/pooja/kpr/1834/47112/30 Apr</v>
          </cell>
          <cell r="B1207">
            <v>39369</v>
          </cell>
          <cell r="C1207">
            <v>120000</v>
          </cell>
          <cell r="D1207">
            <v>80631</v>
          </cell>
        </row>
        <row r="1208">
          <cell r="A1208" t="str">
            <v>Ml/pooja/kpr/1836/47194/2 May</v>
          </cell>
          <cell r="B1208">
            <v>72176.5</v>
          </cell>
          <cell r="C1208">
            <v>220000</v>
          </cell>
          <cell r="D1208">
            <v>147823.5</v>
          </cell>
        </row>
        <row r="1209">
          <cell r="A1209" t="str">
            <v>Ml/psi/blast/2337/446/13mar</v>
          </cell>
          <cell r="B1209">
            <v>21069</v>
          </cell>
          <cell r="C1209">
            <v>12000</v>
          </cell>
          <cell r="D1209">
            <v>12000</v>
          </cell>
        </row>
        <row r="1210">
          <cell r="A1210" t="str">
            <v>Ml/psi/ Iucd/9magh-8chitra068 Fm</v>
          </cell>
          <cell r="B1210">
            <v>21068</v>
          </cell>
          <cell r="C1210">
            <v>152970.48000000001</v>
          </cell>
          <cell r="D1210">
            <v>152970.48000000001</v>
          </cell>
        </row>
        <row r="1211">
          <cell r="A1211" t="str">
            <v>Ml/PSI/kpr/1082/27135/05 Jan</v>
          </cell>
          <cell r="B1211">
            <v>4456.8</v>
          </cell>
          <cell r="C1211">
            <v>18000</v>
          </cell>
          <cell r="D1211">
            <v>13543.2</v>
          </cell>
        </row>
        <row r="1212">
          <cell r="A1212" t="str">
            <v>Ml/PSI/kpr/1227/30708/2 Feb</v>
          </cell>
          <cell r="B1212">
            <v>12705.6</v>
          </cell>
          <cell r="C1212">
            <v>48000</v>
          </cell>
          <cell r="D1212">
            <v>35294.400000000001</v>
          </cell>
        </row>
        <row r="1213">
          <cell r="A1213" t="str">
            <v>Ml/PSI/kpr/1228/30710/2 Feb</v>
          </cell>
          <cell r="B1213">
            <v>11142</v>
          </cell>
          <cell r="C1213">
            <v>45000</v>
          </cell>
          <cell r="D1213">
            <v>33858</v>
          </cell>
        </row>
        <row r="1214">
          <cell r="A1214" t="str">
            <v>Ml/PSI/kpr/1230/30711/2 Feb</v>
          </cell>
          <cell r="B1214">
            <v>8356.5</v>
          </cell>
          <cell r="C1214">
            <v>33750</v>
          </cell>
          <cell r="D1214">
            <v>25393.5</v>
          </cell>
        </row>
        <row r="1215">
          <cell r="A1215" t="str">
            <v>Ml/psi/kpr/1586/37709/16 Mar</v>
          </cell>
          <cell r="B1215">
            <v>6128.1</v>
          </cell>
          <cell r="C1215">
            <v>24750</v>
          </cell>
          <cell r="D1215">
            <v>18621.900000000001</v>
          </cell>
        </row>
        <row r="1216">
          <cell r="A1216" t="str">
            <v>Ml/psi/kpr/1667/41619/1 Apr</v>
          </cell>
          <cell r="B1216">
            <v>4456.8</v>
          </cell>
          <cell r="C1216">
            <v>18000</v>
          </cell>
          <cell r="D1216">
            <v>13543.2</v>
          </cell>
        </row>
        <row r="1217">
          <cell r="A1217" t="str">
            <v>Ml/psi/kpr/2321/58305/4 July</v>
          </cell>
          <cell r="B1217">
            <v>11142</v>
          </cell>
          <cell r="C1217">
            <v>45000</v>
          </cell>
          <cell r="D1217">
            <v>33858</v>
          </cell>
        </row>
        <row r="1218">
          <cell r="A1218" t="str">
            <v>ML/PSI/kpr/750/18371/15nov</v>
          </cell>
          <cell r="B1218">
            <v>3714</v>
          </cell>
          <cell r="C1218">
            <v>15000</v>
          </cell>
          <cell r="D1218">
            <v>11286</v>
          </cell>
        </row>
        <row r="1219">
          <cell r="A1219" t="str">
            <v>ML/PSI/kpr/753/18509/16nov</v>
          </cell>
          <cell r="B1219">
            <v>9656.4</v>
          </cell>
          <cell r="C1219">
            <v>39000</v>
          </cell>
          <cell r="D1219">
            <v>29343.599999999999</v>
          </cell>
        </row>
        <row r="1220">
          <cell r="A1220" t="str">
            <v>ML/PSI/kpr/819/20491/26nov</v>
          </cell>
          <cell r="B1220">
            <v>10399.200000000001</v>
          </cell>
          <cell r="C1220">
            <v>42000</v>
          </cell>
          <cell r="D1220">
            <v>31600.799999999999</v>
          </cell>
        </row>
        <row r="1221">
          <cell r="A1221" t="str">
            <v>ML/PSI/kpr/833/20824/30nov</v>
          </cell>
          <cell r="B1221">
            <v>5571</v>
          </cell>
          <cell r="C1221">
            <v>22500</v>
          </cell>
          <cell r="D1221">
            <v>16929</v>
          </cell>
        </row>
        <row r="1222">
          <cell r="A1222" t="str">
            <v>Ml/PSI/kpr/873/22061/9dec</v>
          </cell>
          <cell r="B1222">
            <v>11142</v>
          </cell>
          <cell r="C1222">
            <v>45000</v>
          </cell>
          <cell r="D1222">
            <v>33858</v>
          </cell>
        </row>
        <row r="1223">
          <cell r="A1223" t="str">
            <v>ML/PSI/kpr/981/25129/27 Dec</v>
          </cell>
          <cell r="B1223">
            <v>8356.5</v>
          </cell>
          <cell r="C1223">
            <v>33750</v>
          </cell>
          <cell r="D1223">
            <v>25393.5</v>
          </cell>
        </row>
        <row r="1224">
          <cell r="A1224" t="str">
            <v>Ml/psi/medical Adbortion/27jan-25feb Fm</v>
          </cell>
          <cell r="B1224">
            <v>14045</v>
          </cell>
          <cell r="C1224">
            <v>66690</v>
          </cell>
          <cell r="D1224">
            <v>66690</v>
          </cell>
        </row>
        <row r="1225">
          <cell r="A1225" t="str">
            <v>Ml/psi/supanet/v.Fm/7magh-32jestha 2069</v>
          </cell>
          <cell r="B1225">
            <v>5610</v>
          </cell>
          <cell r="C1225">
            <v>678528</v>
          </cell>
          <cell r="D1225">
            <v>678528</v>
          </cell>
        </row>
        <row r="1226">
          <cell r="A1226" t="str">
            <v>Ml/PSI/tht/1228/8797/2 Feb</v>
          </cell>
          <cell r="B1226">
            <v>8298</v>
          </cell>
          <cell r="C1226">
            <v>36000</v>
          </cell>
          <cell r="D1226">
            <v>27702</v>
          </cell>
        </row>
        <row r="1227">
          <cell r="A1227" t="str">
            <v>Ml/PSI/tht/1231/8798/2 Feb</v>
          </cell>
          <cell r="B1227">
            <v>6223.5</v>
          </cell>
          <cell r="C1227">
            <v>27000</v>
          </cell>
          <cell r="D1227">
            <v>20776.5</v>
          </cell>
        </row>
        <row r="1228">
          <cell r="A1228" t="str">
            <v>Ml/PSI/tht/1294/8993/8 Feb</v>
          </cell>
          <cell r="B1228">
            <v>8851.2000000000007</v>
          </cell>
          <cell r="C1228">
            <v>38400</v>
          </cell>
          <cell r="D1228">
            <v>29548.799999999999</v>
          </cell>
        </row>
        <row r="1229">
          <cell r="A1229" t="str">
            <v>Ml/psi/tht/2322/14269/4 July</v>
          </cell>
          <cell r="B1229">
            <v>8298</v>
          </cell>
          <cell r="C1229">
            <v>36000</v>
          </cell>
          <cell r="D1229">
            <v>27702</v>
          </cell>
        </row>
        <row r="1230">
          <cell r="A1230" t="str">
            <v>ML/PSI/tht/772/5444/16nov</v>
          </cell>
          <cell r="B1230">
            <v>10792.86</v>
          </cell>
          <cell r="C1230">
            <v>31200</v>
          </cell>
          <cell r="D1230">
            <v>20407.14</v>
          </cell>
        </row>
        <row r="1231">
          <cell r="A1231" t="str">
            <v>ML/PSI/tht/834/6275/30nov</v>
          </cell>
          <cell r="B1231">
            <v>11623.08</v>
          </cell>
          <cell r="C1231">
            <v>33600</v>
          </cell>
          <cell r="D1231">
            <v>21976.92</v>
          </cell>
        </row>
        <row r="1232">
          <cell r="A1232" t="str">
            <v>Ml/PSI/tht/874/6643/9 Dec</v>
          </cell>
          <cell r="B1232">
            <v>12453.3</v>
          </cell>
          <cell r="C1232">
            <v>36000</v>
          </cell>
          <cell r="D1232">
            <v>23546.7</v>
          </cell>
        </row>
        <row r="1233">
          <cell r="A1233" t="str">
            <v>Ml/PSI/tht/915/6931/16dec</v>
          </cell>
          <cell r="B1233">
            <v>8094.65</v>
          </cell>
          <cell r="C1233">
            <v>23400</v>
          </cell>
          <cell r="D1233">
            <v>15305.35</v>
          </cell>
        </row>
        <row r="1234">
          <cell r="A1234" t="str">
            <v>Ml/puja/karobar/1401/1858/26 Feb</v>
          </cell>
          <cell r="B1234">
            <v>44460</v>
          </cell>
          <cell r="C1234">
            <v>72000</v>
          </cell>
          <cell r="D1234">
            <v>27540</v>
          </cell>
        </row>
        <row r="1235">
          <cell r="A1235" t="str">
            <v>Ml/Puja/kpr/1210/30468/27 Jan</v>
          </cell>
          <cell r="B1235">
            <v>72176.5</v>
          </cell>
          <cell r="C1235">
            <v>220000</v>
          </cell>
          <cell r="D1235">
            <v>147823.5</v>
          </cell>
        </row>
        <row r="1236">
          <cell r="A1236" t="str">
            <v>Ml/puja/kpr/1224/30651/1 Feb</v>
          </cell>
          <cell r="B1236">
            <v>14763.38</v>
          </cell>
          <cell r="C1236">
            <v>45000</v>
          </cell>
          <cell r="D1236">
            <v>30236.620000000003</v>
          </cell>
        </row>
        <row r="1237">
          <cell r="A1237" t="str">
            <v>Ml/puja/kpr/1400/34804/24 Feb</v>
          </cell>
          <cell r="B1237">
            <v>55116.6</v>
          </cell>
          <cell r="C1237">
            <v>168000</v>
          </cell>
          <cell r="D1237">
            <v>112883.4</v>
          </cell>
        </row>
        <row r="1238">
          <cell r="A1238" t="str">
            <v>Ml/puja/kpr&amp;Tkp/1362/36932/20feb</v>
          </cell>
          <cell r="B1238">
            <v>56918.52</v>
          </cell>
          <cell r="C1238">
            <v>144000</v>
          </cell>
          <cell r="D1238">
            <v>87081.48000000001</v>
          </cell>
        </row>
        <row r="1239">
          <cell r="A1239" t="str">
            <v>Ml/renmin/kpr/1265/31798/6 Feb</v>
          </cell>
          <cell r="B1239">
            <v>1579.2</v>
          </cell>
          <cell r="C1239">
            <v>7000</v>
          </cell>
          <cell r="D1239">
            <v>5420.8</v>
          </cell>
        </row>
        <row r="1240">
          <cell r="A1240" t="str">
            <v>Ml/safal Ghee/1-30asoj/fm/68/69</v>
          </cell>
          <cell r="B1240">
            <v>13294.8</v>
          </cell>
          <cell r="C1240">
            <v>88632</v>
          </cell>
          <cell r="D1240">
            <v>75337.2</v>
          </cell>
        </row>
        <row r="1241">
          <cell r="A1241" t="str">
            <v>Ml/safal Ghee/1-31kartik/fm/68/69</v>
          </cell>
          <cell r="B1241">
            <v>18314.91</v>
          </cell>
          <cell r="C1241">
            <v>122099.4</v>
          </cell>
          <cell r="D1241">
            <v>103784.48999999999</v>
          </cell>
        </row>
        <row r="1242">
          <cell r="A1242" t="str">
            <v>Ml/safalghee/5-31bhadra/fm/68/69</v>
          </cell>
          <cell r="B1242">
            <v>26405.84</v>
          </cell>
          <cell r="C1242">
            <v>176038.92</v>
          </cell>
          <cell r="D1242">
            <v>149633.08000000002</v>
          </cell>
        </row>
        <row r="1243">
          <cell r="A1243" t="str">
            <v>Ml/safalghee/food &amp; Wine/mangsir/68/69</v>
          </cell>
          <cell r="B1243">
            <v>31416</v>
          </cell>
          <cell r="C1243">
            <v>10000</v>
          </cell>
          <cell r="D1243">
            <v>10000</v>
          </cell>
        </row>
        <row r="1244">
          <cell r="A1244" t="str">
            <v>Ml/safalghee/nari/810/19034/mangsir</v>
          </cell>
          <cell r="B1244">
            <v>16312.5</v>
          </cell>
          <cell r="C1244">
            <v>45000</v>
          </cell>
          <cell r="D1244">
            <v>28687.5</v>
          </cell>
        </row>
        <row r="1245">
          <cell r="A1245" t="str">
            <v>Ml/samsung/17mar-1may Tv</v>
          </cell>
          <cell r="B1245">
            <v>33660</v>
          </cell>
          <cell r="C1245">
            <v>1045460.62</v>
          </cell>
          <cell r="D1245">
            <v>1045460.62</v>
          </cell>
        </row>
        <row r="1246">
          <cell r="A1246" t="str">
            <v>Ml/samsung/19dec-11feb/fm</v>
          </cell>
          <cell r="B1246">
            <v>18765</v>
          </cell>
          <cell r="C1246">
            <v>125100</v>
          </cell>
          <cell r="D1246">
            <v>106335</v>
          </cell>
        </row>
        <row r="1247">
          <cell r="A1247" t="str">
            <v>Ml/samsung/abhiyan/1162/1879/24 Jan</v>
          </cell>
          <cell r="B1247">
            <v>15975</v>
          </cell>
          <cell r="C1247">
            <v>30000</v>
          </cell>
          <cell r="D1247">
            <v>14025</v>
          </cell>
        </row>
        <row r="1248">
          <cell r="A1248" t="str">
            <v>Ml/samsung/ap/1480/10150/11 Mar</v>
          </cell>
          <cell r="B1248">
            <v>38497.94</v>
          </cell>
          <cell r="C1248">
            <v>86700</v>
          </cell>
          <cell r="D1248">
            <v>48202.06</v>
          </cell>
        </row>
        <row r="1249">
          <cell r="A1249" t="str">
            <v>Ml/samsung/ap/1728/11357/12apr</v>
          </cell>
          <cell r="B1249">
            <v>33302.720000000001</v>
          </cell>
          <cell r="C1249">
            <v>75000</v>
          </cell>
          <cell r="D1249">
            <v>41697.279999999999</v>
          </cell>
        </row>
        <row r="1250">
          <cell r="A1250" t="str">
            <v>Ml/samsung/bigcinema/30dec-12feb</v>
          </cell>
          <cell r="B1250">
            <v>17704.84</v>
          </cell>
          <cell r="C1250">
            <v>118032.26</v>
          </cell>
          <cell r="D1250">
            <v>100327.42</v>
          </cell>
        </row>
        <row r="1251">
          <cell r="A1251" t="str">
            <v>Ml/samsung Champ Duo/1-31march/fm</v>
          </cell>
          <cell r="B1251">
            <v>35306.25</v>
          </cell>
          <cell r="C1251">
            <v>235375</v>
          </cell>
          <cell r="D1251">
            <v>200068.75</v>
          </cell>
        </row>
        <row r="1252">
          <cell r="A1252" t="str">
            <v>Ml/samsung/city Center Event/15-18mar</v>
          </cell>
          <cell r="B1252">
            <v>24786</v>
          </cell>
          <cell r="C1252">
            <v>161000</v>
          </cell>
          <cell r="D1252">
            <v>161000</v>
          </cell>
        </row>
        <row r="1253">
          <cell r="A1253" t="str">
            <v>Ml/samsung/cybersansar.Com/20fa-5baisak069</v>
          </cell>
          <cell r="B1253">
            <v>5062.5</v>
          </cell>
          <cell r="C1253">
            <v>67500</v>
          </cell>
          <cell r="D1253">
            <v>62437.5</v>
          </cell>
        </row>
        <row r="1254">
          <cell r="A1254" t="str">
            <v>Ml/samsung/ecs/1962/2475/may</v>
          </cell>
          <cell r="B1254">
            <v>5250</v>
          </cell>
          <cell r="C1254">
            <v>35000</v>
          </cell>
          <cell r="D1254">
            <v>29750</v>
          </cell>
        </row>
        <row r="1255">
          <cell r="A1255" t="str">
            <v>Ml/samsung/essance/magh 2068</v>
          </cell>
          <cell r="B1255">
            <v>2250</v>
          </cell>
          <cell r="C1255">
            <v>15000</v>
          </cell>
          <cell r="D1255">
            <v>12750</v>
          </cell>
        </row>
        <row r="1256">
          <cell r="A1256" t="str">
            <v>Ml/samsung/essence/fagun 2068</v>
          </cell>
          <cell r="B1256">
            <v>3750</v>
          </cell>
          <cell r="C1256">
            <v>25000</v>
          </cell>
          <cell r="D1256">
            <v>21250</v>
          </cell>
        </row>
        <row r="1257">
          <cell r="A1257" t="str">
            <v>Ml/samsung/friday/2203/2820/21 June</v>
          </cell>
          <cell r="B1257">
            <v>11750</v>
          </cell>
          <cell r="C1257">
            <v>50000</v>
          </cell>
          <cell r="D1257">
            <v>38250</v>
          </cell>
        </row>
        <row r="1258">
          <cell r="A1258" t="str">
            <v>Ml/samsung Galaxy/27dec-10feb/tv</v>
          </cell>
          <cell r="B1258">
            <v>112119.81</v>
          </cell>
          <cell r="C1258">
            <v>747465.4</v>
          </cell>
          <cell r="D1258">
            <v>635345.59000000008</v>
          </cell>
        </row>
        <row r="1259">
          <cell r="A1259" t="str">
            <v>Ml/samsung Galaxy Y/censorship</v>
          </cell>
          <cell r="B1259">
            <v>30236</v>
          </cell>
          <cell r="C1259">
            <v>17000</v>
          </cell>
          <cell r="D1259">
            <v>17000</v>
          </cell>
        </row>
        <row r="1260">
          <cell r="A1260" t="str">
            <v>Ml/samsung Hero/stv/4 -28 Dec</v>
          </cell>
          <cell r="B1260">
            <v>22500</v>
          </cell>
          <cell r="C1260">
            <v>150000</v>
          </cell>
          <cell r="D1260">
            <v>127500</v>
          </cell>
        </row>
        <row r="1261">
          <cell r="A1261" t="str">
            <v>Ml/samsung/hita/968/1138/25dec</v>
          </cell>
          <cell r="B1261">
            <v>3525</v>
          </cell>
          <cell r="C1261">
            <v>15000</v>
          </cell>
          <cell r="D1261">
            <v>11475</v>
          </cell>
        </row>
        <row r="1262">
          <cell r="A1262" t="str">
            <v>Ml/samsung/karobar/2432/3161/29june</v>
          </cell>
          <cell r="B1262">
            <v>29400</v>
          </cell>
          <cell r="C1262">
            <v>60000</v>
          </cell>
          <cell r="D1262">
            <v>30600</v>
          </cell>
        </row>
        <row r="1263">
          <cell r="A1263" t="str">
            <v>Ml/samsung/kpr/1023/26629/03jan</v>
          </cell>
          <cell r="B1263">
            <v>63260.69</v>
          </cell>
          <cell r="C1263">
            <v>174000</v>
          </cell>
          <cell r="D1263">
            <v>110739.31</v>
          </cell>
        </row>
        <row r="1264">
          <cell r="A1264" t="str">
            <v>Ml/samsung/kpr/1081/27753/05 Jan</v>
          </cell>
          <cell r="B1264">
            <v>37510.980000000003</v>
          </cell>
          <cell r="C1264">
            <v>100000</v>
          </cell>
          <cell r="D1264">
            <v>62489.02</v>
          </cell>
        </row>
        <row r="1265">
          <cell r="A1265" t="str">
            <v>Ml/samsung/kpr/1100/28801/16jan</v>
          </cell>
          <cell r="B1265">
            <v>33463.65</v>
          </cell>
          <cell r="C1265">
            <v>102000</v>
          </cell>
          <cell r="D1265">
            <v>68536.350000000006</v>
          </cell>
        </row>
        <row r="1266">
          <cell r="A1266" t="str">
            <v>Ml/samsung/kpr/1276/31790/6 Feb</v>
          </cell>
          <cell r="B1266">
            <v>33463.65</v>
          </cell>
          <cell r="C1266">
            <v>102000</v>
          </cell>
          <cell r="D1266">
            <v>68536.350000000006</v>
          </cell>
        </row>
        <row r="1267">
          <cell r="A1267" t="str">
            <v>Ml/samsung/kpr/1440/35950/29 Feb</v>
          </cell>
          <cell r="B1267">
            <v>78738</v>
          </cell>
          <cell r="C1267">
            <v>240000</v>
          </cell>
          <cell r="D1267">
            <v>161262</v>
          </cell>
        </row>
        <row r="1268">
          <cell r="A1268" t="str">
            <v>Ml/samsung/kpr/1548/37924/17mar</v>
          </cell>
          <cell r="B1268">
            <v>39369</v>
          </cell>
          <cell r="C1268">
            <v>120000</v>
          </cell>
          <cell r="D1268">
            <v>80631</v>
          </cell>
        </row>
        <row r="1269">
          <cell r="A1269" t="str">
            <v>Ml/samsung/kpr/1660/39955/26mar</v>
          </cell>
          <cell r="B1269">
            <v>33463.65</v>
          </cell>
          <cell r="C1269">
            <v>102000</v>
          </cell>
          <cell r="D1269">
            <v>68536.350000000006</v>
          </cell>
        </row>
        <row r="1270">
          <cell r="A1270" t="str">
            <v>Ml/samsung/kpr/2150/54825/18june</v>
          </cell>
          <cell r="B1270">
            <v>72176.5</v>
          </cell>
          <cell r="C1270">
            <v>220000</v>
          </cell>
          <cell r="D1270">
            <v>147823.5</v>
          </cell>
        </row>
        <row r="1271">
          <cell r="A1271" t="str">
            <v>Ml/samsung/kpr/2237/57254/1 July</v>
          </cell>
          <cell r="B1271">
            <v>32807.5</v>
          </cell>
          <cell r="C1271">
            <v>100000</v>
          </cell>
          <cell r="D1271">
            <v>67192.5</v>
          </cell>
        </row>
        <row r="1272">
          <cell r="A1272" t="str">
            <v>Ml/samsung/kpr/26324/02jan</v>
          </cell>
          <cell r="B1272">
            <v>23621.4</v>
          </cell>
          <cell r="C1272">
            <v>72000</v>
          </cell>
          <cell r="D1272">
            <v>48378.6</v>
          </cell>
        </row>
        <row r="1273">
          <cell r="A1273" t="str">
            <v>Ml/samsung/kpr/966/24840/23dec</v>
          </cell>
          <cell r="B1273">
            <v>78738</v>
          </cell>
          <cell r="C1273">
            <v>240000</v>
          </cell>
          <cell r="D1273">
            <v>161262</v>
          </cell>
        </row>
        <row r="1274">
          <cell r="A1274" t="str">
            <v>Ml/samsung/kpr&amp;Tkp/1361/36862/20feb</v>
          </cell>
          <cell r="B1274">
            <v>31495.200000000001</v>
          </cell>
          <cell r="C1274">
            <v>96000</v>
          </cell>
          <cell r="D1274">
            <v>64504.800000000003</v>
          </cell>
        </row>
        <row r="1275">
          <cell r="A1275" t="str">
            <v>Ml/samsung Mobile Live/17mar-9apr-Pr</v>
          </cell>
          <cell r="B1275">
            <v>12960</v>
          </cell>
          <cell r="C1275">
            <v>86400</v>
          </cell>
          <cell r="D1275">
            <v>73440</v>
          </cell>
        </row>
        <row r="1276">
          <cell r="A1276" t="str">
            <v>Ml/samsung Mobile Live/civil QFX</v>
          </cell>
          <cell r="B1276">
            <v>51000</v>
          </cell>
          <cell r="C1276">
            <v>34500</v>
          </cell>
          <cell r="D1276">
            <v>34500</v>
          </cell>
        </row>
        <row r="1277">
          <cell r="A1277" t="str">
            <v>Ml/samsung Mobile Live/tamrakar Complax</v>
          </cell>
          <cell r="B1277">
            <v>29750</v>
          </cell>
          <cell r="C1277">
            <v>34500</v>
          </cell>
          <cell r="D1277">
            <v>34500</v>
          </cell>
        </row>
        <row r="1278">
          <cell r="A1278" t="str">
            <v>Ml/samsung/nagarik/1511/13437/14 Mar</v>
          </cell>
          <cell r="B1278">
            <v>30415.55</v>
          </cell>
          <cell r="C1278">
            <v>68000</v>
          </cell>
          <cell r="D1278">
            <v>37584.449999999997</v>
          </cell>
        </row>
        <row r="1279">
          <cell r="A1279" t="str">
            <v>Ml/samsung/nagarik/1654/14148/29 Mar</v>
          </cell>
          <cell r="B1279">
            <v>71566</v>
          </cell>
          <cell r="C1279">
            <v>160000</v>
          </cell>
          <cell r="D1279">
            <v>88434</v>
          </cell>
        </row>
        <row r="1280">
          <cell r="A1280" t="str">
            <v>Ml/samsung/nagarik/1821/15349/23apr</v>
          </cell>
          <cell r="B1280">
            <v>36498.660000000003</v>
          </cell>
          <cell r="C1280">
            <v>81600</v>
          </cell>
          <cell r="D1280">
            <v>45101.34</v>
          </cell>
        </row>
        <row r="1281">
          <cell r="A1281" t="str">
            <v>Ml/Samsung/nepal/1159/28000/8jan</v>
          </cell>
          <cell r="B1281">
            <v>2095</v>
          </cell>
          <cell r="C1281">
            <v>10000</v>
          </cell>
          <cell r="D1281">
            <v>7905</v>
          </cell>
        </row>
        <row r="1282">
          <cell r="A1282" t="str">
            <v>Ml/samsung/NP/1727/1946/13 Apr</v>
          </cell>
          <cell r="B1282">
            <v>26950</v>
          </cell>
          <cell r="C1282">
            <v>55000</v>
          </cell>
          <cell r="D1282">
            <v>28050</v>
          </cell>
        </row>
        <row r="1283">
          <cell r="A1283" t="str">
            <v>Ml/samsung/nsp/1549/2672/19 Mar</v>
          </cell>
          <cell r="B1283">
            <v>27148.5</v>
          </cell>
          <cell r="C1283">
            <v>54000</v>
          </cell>
          <cell r="D1283">
            <v>26851.5</v>
          </cell>
        </row>
        <row r="1284">
          <cell r="A1284" t="str">
            <v>Ml/samsung/nsp/1732/2883/12 Apr</v>
          </cell>
          <cell r="B1284">
            <v>33935.629999999997</v>
          </cell>
          <cell r="C1284">
            <v>67500</v>
          </cell>
          <cell r="D1284">
            <v>33564.370000000003</v>
          </cell>
        </row>
        <row r="1285">
          <cell r="A1285" t="str">
            <v>Ml/samsung/nsp/982/1651/20 Dec</v>
          </cell>
          <cell r="B1285">
            <v>27148.5</v>
          </cell>
          <cell r="C1285">
            <v>54000</v>
          </cell>
          <cell r="D1285">
            <v>26851.5</v>
          </cell>
        </row>
        <row r="1286">
          <cell r="A1286" t="str">
            <v>Ml/samsung/QFX Cinema/30dec-12feb</v>
          </cell>
          <cell r="B1286">
            <v>14926.27</v>
          </cell>
          <cell r="C1286">
            <v>99508.5</v>
          </cell>
          <cell r="D1286">
            <v>84582.23</v>
          </cell>
        </row>
        <row r="1287">
          <cell r="A1287" t="str">
            <v>Ml/samsung/rajdhani/1820/5134/24pr</v>
          </cell>
          <cell r="B1287">
            <v>58256</v>
          </cell>
          <cell r="C1287">
            <v>20400</v>
          </cell>
          <cell r="D1287">
            <v>20400</v>
          </cell>
        </row>
        <row r="1288">
          <cell r="A1288" t="str">
            <v>Ml/samsung/republica/1018/9913/2 Jan</v>
          </cell>
          <cell r="B1288">
            <v>16102.35</v>
          </cell>
          <cell r="C1288">
            <v>36000</v>
          </cell>
          <cell r="D1288">
            <v>19897.650000000001</v>
          </cell>
        </row>
        <row r="1289">
          <cell r="A1289" t="str">
            <v>Ml/samsung/republica/1026/9966/3jan</v>
          </cell>
          <cell r="B1289">
            <v>38914.019999999997</v>
          </cell>
          <cell r="C1289">
            <v>87000</v>
          </cell>
          <cell r="D1289">
            <v>48085.98</v>
          </cell>
        </row>
        <row r="1290">
          <cell r="A1290" t="str">
            <v>Ml/samsung/republica/1321/12145/14feb</v>
          </cell>
          <cell r="B1290">
            <v>25048.1</v>
          </cell>
          <cell r="C1290">
            <v>56000</v>
          </cell>
          <cell r="D1290">
            <v>30951.9</v>
          </cell>
        </row>
        <row r="1291">
          <cell r="A1291" t="str">
            <v>Ml/samsung/republica/2145/17693/15june</v>
          </cell>
          <cell r="B1291">
            <v>62620.25</v>
          </cell>
          <cell r="C1291">
            <v>140000</v>
          </cell>
          <cell r="D1291">
            <v>77379.75</v>
          </cell>
        </row>
        <row r="1292">
          <cell r="A1292" t="str">
            <v>Ml/samsung/republica/985/9372/26dec</v>
          </cell>
          <cell r="B1292">
            <v>25449.33</v>
          </cell>
          <cell r="C1292">
            <v>48000</v>
          </cell>
          <cell r="D1292">
            <v>22550.67</v>
          </cell>
        </row>
        <row r="1293">
          <cell r="A1293" t="str">
            <v>Ml/samsung/saptahik/1584/39885/23mar</v>
          </cell>
          <cell r="B1293">
            <v>13123</v>
          </cell>
          <cell r="C1293">
            <v>40000</v>
          </cell>
          <cell r="D1293">
            <v>26877</v>
          </cell>
        </row>
        <row r="1294">
          <cell r="A1294" t="str">
            <v>Ml/samsung S-Iii/big&amp;Qfx/19jun-18 Aug</v>
          </cell>
          <cell r="B1294">
            <v>18646.330000000002</v>
          </cell>
          <cell r="C1294">
            <v>124308.86</v>
          </cell>
          <cell r="D1294">
            <v>105662.53</v>
          </cell>
        </row>
        <row r="1295">
          <cell r="A1295" t="str">
            <v>Ml/samsung/teenz/1095/1093/jan011</v>
          </cell>
          <cell r="B1295">
            <v>14400</v>
          </cell>
          <cell r="C1295">
            <v>45000</v>
          </cell>
          <cell r="D1295">
            <v>30600</v>
          </cell>
        </row>
        <row r="1296">
          <cell r="A1296" t="str">
            <v>Ml/samsung/teenz/1733/1999/apr012</v>
          </cell>
          <cell r="B1296">
            <v>14400</v>
          </cell>
          <cell r="C1296">
            <v>45000</v>
          </cell>
          <cell r="D1296">
            <v>30600</v>
          </cell>
        </row>
        <row r="1297">
          <cell r="A1297" t="str">
            <v>Ml/samsung/tht/1013/7543/27dec</v>
          </cell>
          <cell r="B1297">
            <v>14100</v>
          </cell>
          <cell r="C1297">
            <v>60000</v>
          </cell>
          <cell r="D1297">
            <v>45900</v>
          </cell>
        </row>
        <row r="1298">
          <cell r="A1298" t="str">
            <v>Ml/samsung/tht/1020/7710/02jan</v>
          </cell>
          <cell r="B1298">
            <v>22645.85</v>
          </cell>
          <cell r="C1298">
            <v>51000</v>
          </cell>
          <cell r="D1298">
            <v>28354.15</v>
          </cell>
        </row>
        <row r="1299">
          <cell r="A1299" t="str">
            <v>Ml/samsung/tht/1027/7747/03 Jan</v>
          </cell>
          <cell r="B1299">
            <v>54727.47</v>
          </cell>
          <cell r="C1299">
            <v>123250</v>
          </cell>
          <cell r="D1299">
            <v>68522.53</v>
          </cell>
        </row>
        <row r="1300">
          <cell r="A1300" t="str">
            <v>Ml/samsung/tht/1079/7833/05jan</v>
          </cell>
          <cell r="B1300">
            <v>12788.24</v>
          </cell>
          <cell r="C1300">
            <v>28800</v>
          </cell>
          <cell r="D1300">
            <v>16011.76</v>
          </cell>
        </row>
        <row r="1301">
          <cell r="A1301" t="str">
            <v>Ml/samsung/tht/1172/8528/25 Jan</v>
          </cell>
          <cell r="B1301">
            <v>75486.17</v>
          </cell>
          <cell r="C1301">
            <v>170000</v>
          </cell>
          <cell r="D1301">
            <v>94513.83</v>
          </cell>
        </row>
        <row r="1302">
          <cell r="A1302" t="str">
            <v>Ml/samsung/tht/1293/9044/9 Feb</v>
          </cell>
          <cell r="B1302">
            <v>26642.18</v>
          </cell>
          <cell r="C1302">
            <v>60000</v>
          </cell>
          <cell r="D1302">
            <v>33357.82</v>
          </cell>
        </row>
        <row r="1303">
          <cell r="A1303" t="str">
            <v>Ml/samsung/tht/1441/9841/02march</v>
          </cell>
          <cell r="B1303">
            <v>75486.17</v>
          </cell>
          <cell r="C1303">
            <v>170000</v>
          </cell>
          <cell r="D1303">
            <v>94513.83</v>
          </cell>
        </row>
        <row r="1304">
          <cell r="A1304" t="str">
            <v>Ml/samsung/tht/1444/9902/4mar</v>
          </cell>
          <cell r="B1304">
            <v>37743.08</v>
          </cell>
          <cell r="C1304">
            <v>85000</v>
          </cell>
          <cell r="D1304">
            <v>47256.92</v>
          </cell>
        </row>
        <row r="1305">
          <cell r="A1305" t="str">
            <v>Ml/samsung/tht/1662/10734/28 Mar</v>
          </cell>
          <cell r="B1305">
            <v>26642.18</v>
          </cell>
          <cell r="C1305">
            <v>60000</v>
          </cell>
          <cell r="D1305">
            <v>33357.82</v>
          </cell>
        </row>
        <row r="1306">
          <cell r="A1306" t="str">
            <v>Ml/samsung/tht/2066/13269/10june</v>
          </cell>
          <cell r="B1306">
            <v>75486.17</v>
          </cell>
          <cell r="C1306">
            <v>170000</v>
          </cell>
          <cell r="D1306">
            <v>94513.83</v>
          </cell>
        </row>
        <row r="1307">
          <cell r="A1307" t="str">
            <v>Ml/samsung/tht/2072/13373/13 June</v>
          </cell>
          <cell r="B1307">
            <v>37743.08</v>
          </cell>
          <cell r="C1307">
            <v>85000</v>
          </cell>
          <cell r="D1307">
            <v>47256.92</v>
          </cell>
        </row>
        <row r="1308">
          <cell r="A1308" t="str">
            <v>Ml/samsung/tht/2207/13875/24june</v>
          </cell>
          <cell r="B1308">
            <v>17625</v>
          </cell>
          <cell r="C1308">
            <v>75000</v>
          </cell>
          <cell r="D1308">
            <v>57375</v>
          </cell>
        </row>
        <row r="1309">
          <cell r="A1309" t="str">
            <v>Ml/samsung/tht/2212/14041/28 June</v>
          </cell>
          <cell r="B1309">
            <v>75486.17</v>
          </cell>
          <cell r="C1309">
            <v>170000</v>
          </cell>
          <cell r="D1309">
            <v>94513.83</v>
          </cell>
        </row>
        <row r="1310">
          <cell r="A1310" t="str">
            <v>Ml/samsung/tht/914/6933/16dec</v>
          </cell>
          <cell r="B1310">
            <v>75486.17</v>
          </cell>
          <cell r="C1310">
            <v>170000</v>
          </cell>
          <cell r="D1310">
            <v>94513.83</v>
          </cell>
        </row>
        <row r="1311">
          <cell r="A1311" t="str">
            <v>Ml/samsung/wave/1089/878/jan 011</v>
          </cell>
          <cell r="B1311">
            <v>16312.5</v>
          </cell>
          <cell r="C1311">
            <v>45000</v>
          </cell>
          <cell r="D1311">
            <v>28687.5</v>
          </cell>
        </row>
        <row r="1312">
          <cell r="A1312" t="str">
            <v>Ml/samsung/wave/1734/1303/apr012</v>
          </cell>
          <cell r="B1312">
            <v>16312.5</v>
          </cell>
          <cell r="C1312">
            <v>45000</v>
          </cell>
          <cell r="D1312">
            <v>28687.5</v>
          </cell>
        </row>
        <row r="1313">
          <cell r="A1313" t="str">
            <v>Ml/sbnl/kpr/1212/30794/30 Jan</v>
          </cell>
          <cell r="B1313">
            <v>2164.13</v>
          </cell>
          <cell r="C1313">
            <v>7500</v>
          </cell>
          <cell r="D1313">
            <v>5335.87</v>
          </cell>
        </row>
        <row r="1314">
          <cell r="A1314" t="str">
            <v>Ml/SCBNL/karobar/1837/2450/30 Apr</v>
          </cell>
          <cell r="B1314">
            <v>22540</v>
          </cell>
          <cell r="C1314">
            <v>46000</v>
          </cell>
          <cell r="D1314">
            <v>23460</v>
          </cell>
        </row>
        <row r="1315">
          <cell r="A1315" t="str">
            <v>ML/SCBNL/karobar/770/833/16nov</v>
          </cell>
          <cell r="B1315">
            <v>29400</v>
          </cell>
          <cell r="C1315">
            <v>60000</v>
          </cell>
          <cell r="D1315">
            <v>30600</v>
          </cell>
        </row>
        <row r="1316">
          <cell r="A1316" t="str">
            <v>Ml/scbnl/kpr/1211/30552/29 Jan</v>
          </cell>
          <cell r="B1316">
            <v>9522.15</v>
          </cell>
          <cell r="C1316">
            <v>33000</v>
          </cell>
          <cell r="D1316">
            <v>23477.85</v>
          </cell>
        </row>
        <row r="1317">
          <cell r="A1317" t="str">
            <v>Ml/scbnl/kpr/1307/33030/12feb</v>
          </cell>
          <cell r="B1317">
            <v>4328.25</v>
          </cell>
          <cell r="C1317">
            <v>15000</v>
          </cell>
          <cell r="D1317">
            <v>10671.75</v>
          </cell>
        </row>
        <row r="1318">
          <cell r="A1318" t="str">
            <v>Ml/SCBNL/kpr/1809/49663/16 May</v>
          </cell>
          <cell r="B1318">
            <v>5626.73</v>
          </cell>
          <cell r="C1318">
            <v>19500</v>
          </cell>
          <cell r="D1318">
            <v>13873.27</v>
          </cell>
        </row>
        <row r="1319">
          <cell r="A1319" t="str">
            <v>Ml/scbnl/kpr/1860/47903/5 May</v>
          </cell>
          <cell r="B1319">
            <v>5193.8999999999996</v>
          </cell>
          <cell r="C1319">
            <v>18000</v>
          </cell>
          <cell r="D1319">
            <v>12806.1</v>
          </cell>
        </row>
        <row r="1320">
          <cell r="A1320" t="str">
            <v>ML/SCBNL/kpr/752/18508/16nov</v>
          </cell>
          <cell r="B1320">
            <v>7790.85</v>
          </cell>
          <cell r="C1320">
            <v>27000</v>
          </cell>
          <cell r="D1320">
            <v>19209.150000000001</v>
          </cell>
        </row>
        <row r="1321">
          <cell r="A1321" t="str">
            <v>Ml/scbnl/nagarik/1117/10254/11 Jan</v>
          </cell>
          <cell r="B1321">
            <v>6422</v>
          </cell>
          <cell r="C1321">
            <v>10400</v>
          </cell>
          <cell r="D1321">
            <v>3978</v>
          </cell>
        </row>
        <row r="1322">
          <cell r="A1322" t="str">
            <v>Ml/scbnl/nagarik/1131/10878/20Jan</v>
          </cell>
          <cell r="B1322">
            <v>37050</v>
          </cell>
          <cell r="C1322">
            <v>60000</v>
          </cell>
          <cell r="D1322">
            <v>22950</v>
          </cell>
        </row>
        <row r="1323">
          <cell r="A1323" t="str">
            <v>Ml/SCBNL/nagarik/1208/11099/27Jan</v>
          </cell>
          <cell r="B1323">
            <v>4446</v>
          </cell>
          <cell r="C1323">
            <v>7200</v>
          </cell>
          <cell r="D1323">
            <v>2754</v>
          </cell>
        </row>
        <row r="1324">
          <cell r="A1324" t="str">
            <v>Ml/scbnl/nagarik/1481/13262/11mar</v>
          </cell>
          <cell r="B1324">
            <v>37050</v>
          </cell>
          <cell r="C1324">
            <v>60000</v>
          </cell>
          <cell r="D1324">
            <v>22950</v>
          </cell>
        </row>
        <row r="1325">
          <cell r="A1325" t="str">
            <v>Ml/scbnl/nagarik/1653/14143/29mar</v>
          </cell>
          <cell r="B1325">
            <v>8892</v>
          </cell>
          <cell r="C1325">
            <v>14400</v>
          </cell>
          <cell r="D1325">
            <v>5508</v>
          </cell>
        </row>
        <row r="1326">
          <cell r="A1326" t="str">
            <v>Ml/scbnl/nagarik/1792/15164/19 Apr</v>
          </cell>
          <cell r="B1326">
            <v>10374</v>
          </cell>
          <cell r="C1326">
            <v>16800</v>
          </cell>
          <cell r="D1326">
            <v>6426</v>
          </cell>
        </row>
        <row r="1327">
          <cell r="A1327" t="str">
            <v>Ml/scbnl/nagarik/1850/15946/3 May</v>
          </cell>
          <cell r="B1327">
            <v>4446</v>
          </cell>
          <cell r="C1327">
            <v>7200</v>
          </cell>
          <cell r="D1327">
            <v>2754</v>
          </cell>
        </row>
        <row r="1328">
          <cell r="A1328" t="str">
            <v>Ml/scbnl/nagarik/1864/16106/7 May</v>
          </cell>
          <cell r="B1328">
            <v>4446</v>
          </cell>
          <cell r="C1328">
            <v>7200</v>
          </cell>
          <cell r="D1328">
            <v>2754</v>
          </cell>
        </row>
        <row r="1329">
          <cell r="A1329" t="str">
            <v>Ml/scbnlNagarik/1877/16163/9May</v>
          </cell>
          <cell r="B1329">
            <v>4446</v>
          </cell>
          <cell r="C1329">
            <v>7200</v>
          </cell>
          <cell r="D1329">
            <v>2754</v>
          </cell>
        </row>
        <row r="1330">
          <cell r="A1330" t="str">
            <v>Ml/scbnl/nagarik/1952/16746/24 May</v>
          </cell>
          <cell r="B1330">
            <v>3705</v>
          </cell>
          <cell r="C1330">
            <v>6000</v>
          </cell>
          <cell r="D1330">
            <v>2295</v>
          </cell>
        </row>
        <row r="1331">
          <cell r="A1331" t="str">
            <v>Ml/scbnl/nagarik/1994/17085/1 June</v>
          </cell>
          <cell r="B1331">
            <v>9633</v>
          </cell>
          <cell r="C1331">
            <v>15600</v>
          </cell>
          <cell r="D1331">
            <v>5967</v>
          </cell>
        </row>
        <row r="1332">
          <cell r="A1332" t="str">
            <v>Ml/scbnl/nagarik/2211/18359/27 June</v>
          </cell>
          <cell r="B1332">
            <v>5187</v>
          </cell>
          <cell r="C1332">
            <v>8400</v>
          </cell>
          <cell r="D1332">
            <v>3213</v>
          </cell>
        </row>
        <row r="1333">
          <cell r="A1333" t="str">
            <v>Ml/scbnl/nagarik/2381/19043/12 July</v>
          </cell>
          <cell r="B1333">
            <v>11856</v>
          </cell>
          <cell r="C1333">
            <v>19200</v>
          </cell>
          <cell r="D1333">
            <v>7344</v>
          </cell>
        </row>
        <row r="1334">
          <cell r="A1334" t="str">
            <v>ML/SCBNL/nagarik/777/7178/21nov</v>
          </cell>
          <cell r="B1334">
            <v>29640</v>
          </cell>
          <cell r="C1334">
            <v>48000</v>
          </cell>
          <cell r="D1334">
            <v>18360</v>
          </cell>
        </row>
        <row r="1335">
          <cell r="A1335" t="str">
            <v>ML/SCBNL/nagarik/808/7248/22nov</v>
          </cell>
          <cell r="B1335">
            <v>14820</v>
          </cell>
          <cell r="C1335">
            <v>24000</v>
          </cell>
          <cell r="D1335">
            <v>9180</v>
          </cell>
        </row>
        <row r="1336">
          <cell r="A1336" t="str">
            <v>ML/SCBNL/nagarik/814/7415/25nov</v>
          </cell>
          <cell r="B1336">
            <v>2964</v>
          </cell>
          <cell r="C1336">
            <v>4800</v>
          </cell>
          <cell r="D1336">
            <v>1836</v>
          </cell>
        </row>
        <row r="1337">
          <cell r="A1337" t="str">
            <v>ML/SCBNL/nagarik/831/7839/1dec</v>
          </cell>
          <cell r="B1337">
            <v>28405</v>
          </cell>
          <cell r="C1337">
            <v>46000</v>
          </cell>
          <cell r="D1337">
            <v>17595</v>
          </cell>
        </row>
        <row r="1338">
          <cell r="A1338" t="str">
            <v>Ml/SCBNL/nagarik/910/8730/14dec</v>
          </cell>
          <cell r="B1338">
            <v>3952</v>
          </cell>
          <cell r="C1338">
            <v>6400</v>
          </cell>
          <cell r="D1338">
            <v>2448</v>
          </cell>
        </row>
        <row r="1339">
          <cell r="A1339" t="str">
            <v>Ml/SCBNL/nagarik/938/9024/19dec</v>
          </cell>
          <cell r="B1339">
            <v>66690</v>
          </cell>
          <cell r="C1339">
            <v>108000</v>
          </cell>
          <cell r="D1339">
            <v>41310</v>
          </cell>
        </row>
        <row r="1340">
          <cell r="A1340" t="str">
            <v>Ml/scbnl/nsp/1309/2219/12 Feb</v>
          </cell>
          <cell r="B1340">
            <v>50943.75</v>
          </cell>
          <cell r="C1340">
            <v>82500</v>
          </cell>
          <cell r="D1340">
            <v>31556.25</v>
          </cell>
        </row>
        <row r="1341">
          <cell r="A1341" t="str">
            <v>ML/Scot&amp;Scott/AP/830/6344/1dec</v>
          </cell>
          <cell r="B1341">
            <v>2820</v>
          </cell>
          <cell r="C1341">
            <v>12000</v>
          </cell>
          <cell r="D1341">
            <v>9180</v>
          </cell>
        </row>
        <row r="1342">
          <cell r="A1342" t="str">
            <v>Ml/servo/autobazar/1834/253/baisakh2069</v>
          </cell>
          <cell r="B1342">
            <v>3607.5</v>
          </cell>
          <cell r="C1342">
            <v>13000</v>
          </cell>
          <cell r="D1342">
            <v>9392.5</v>
          </cell>
        </row>
        <row r="1343">
          <cell r="A1343" t="str">
            <v>Ml/servo/autobazar/2338/273/asar</v>
          </cell>
          <cell r="B1343">
            <v>3607.5</v>
          </cell>
          <cell r="C1343">
            <v>13000</v>
          </cell>
          <cell r="D1343">
            <v>9392.5</v>
          </cell>
        </row>
        <row r="1344">
          <cell r="A1344" t="str">
            <v>Ml/servo/himal/1589/1193/1-15chait</v>
          </cell>
          <cell r="B1344">
            <v>11137.5</v>
          </cell>
          <cell r="C1344">
            <v>27500</v>
          </cell>
          <cell r="D1344">
            <v>16362.5</v>
          </cell>
        </row>
        <row r="1345">
          <cell r="A1345" t="str">
            <v>Ml/servo/himal/1668/1249/16-30chait</v>
          </cell>
          <cell r="B1345">
            <v>11137.5</v>
          </cell>
          <cell r="C1345">
            <v>27500</v>
          </cell>
          <cell r="D1345">
            <v>16362.5</v>
          </cell>
        </row>
        <row r="1346">
          <cell r="A1346" t="str">
            <v>Ml/servo/himal/1735/1370/1-15baisakh69</v>
          </cell>
          <cell r="B1346">
            <v>11137.5</v>
          </cell>
          <cell r="C1346">
            <v>27500</v>
          </cell>
          <cell r="D1346">
            <v>16362.5</v>
          </cell>
        </row>
        <row r="1347">
          <cell r="A1347" t="str">
            <v>Ml/servo/himal/1833/1437/16-30bisakh</v>
          </cell>
          <cell r="B1347">
            <v>11137.5</v>
          </cell>
          <cell r="C1347">
            <v>27500</v>
          </cell>
          <cell r="D1347">
            <v>16362.5</v>
          </cell>
        </row>
        <row r="1348">
          <cell r="A1348" t="str">
            <v>Ml/servo/kpr/1024/26626/03 Jan</v>
          </cell>
          <cell r="B1348">
            <v>2754</v>
          </cell>
          <cell r="C1348">
            <v>14400</v>
          </cell>
          <cell r="D1348">
            <v>14400</v>
          </cell>
        </row>
        <row r="1349">
          <cell r="A1349" t="str">
            <v>Ml/servo/kpr/1096/28456/13jan</v>
          </cell>
          <cell r="B1349">
            <v>6175.64</v>
          </cell>
          <cell r="C1349">
            <v>14400</v>
          </cell>
          <cell r="D1349">
            <v>8224.36</v>
          </cell>
        </row>
        <row r="1350">
          <cell r="A1350" t="str">
            <v>Ml/servo/kpr/1207/30466/25 Jan</v>
          </cell>
          <cell r="B1350">
            <v>6175.64</v>
          </cell>
          <cell r="C1350">
            <v>14400</v>
          </cell>
          <cell r="D1350">
            <v>8224.36</v>
          </cell>
        </row>
        <row r="1351">
          <cell r="A1351" t="str">
            <v>Ml/servo/kpr/1222/30655/1 Feb</v>
          </cell>
          <cell r="B1351">
            <v>6175.64</v>
          </cell>
          <cell r="C1351">
            <v>14400</v>
          </cell>
          <cell r="D1351">
            <v>8224.36</v>
          </cell>
        </row>
        <row r="1352">
          <cell r="A1352" t="str">
            <v>Ml/servo/kpr/1232/30926/3 Feb</v>
          </cell>
          <cell r="B1352">
            <v>6175.64</v>
          </cell>
          <cell r="C1352">
            <v>14400</v>
          </cell>
          <cell r="D1352">
            <v>8224.36</v>
          </cell>
        </row>
        <row r="1353">
          <cell r="A1353" t="str">
            <v>Ml/servo/kpr/1275/31506/5 Feb</v>
          </cell>
          <cell r="B1353">
            <v>6175.64</v>
          </cell>
          <cell r="C1353">
            <v>14400</v>
          </cell>
          <cell r="D1353">
            <v>8224.36</v>
          </cell>
        </row>
        <row r="1354">
          <cell r="A1354" t="str">
            <v>Ml/servo/kpr/1279/31796/6 Feb</v>
          </cell>
          <cell r="B1354">
            <v>6175.64</v>
          </cell>
          <cell r="C1354">
            <v>14400</v>
          </cell>
          <cell r="D1354">
            <v>8224.36</v>
          </cell>
        </row>
        <row r="1355">
          <cell r="A1355" t="str">
            <v>Ml/servo/kpr/1292/32330/8 Feb</v>
          </cell>
          <cell r="B1355">
            <v>6175.64</v>
          </cell>
          <cell r="C1355">
            <v>14400</v>
          </cell>
          <cell r="D1355">
            <v>8224.36</v>
          </cell>
        </row>
        <row r="1356">
          <cell r="A1356" t="str">
            <v>Ml/servo/kpr/1303/32748/10 Feb</v>
          </cell>
          <cell r="B1356">
            <v>6175.64</v>
          </cell>
          <cell r="C1356">
            <v>14400</v>
          </cell>
          <cell r="D1356">
            <v>8224.36</v>
          </cell>
        </row>
        <row r="1357">
          <cell r="A1357" t="str">
            <v>Ml/servo/kpr/1306/33027/12 Feb</v>
          </cell>
          <cell r="B1357">
            <v>6175.64</v>
          </cell>
          <cell r="C1357">
            <v>14400</v>
          </cell>
          <cell r="D1357">
            <v>8224.36</v>
          </cell>
        </row>
        <row r="1358">
          <cell r="A1358" t="str">
            <v>Ml/servo/kpr/1322/33696/14 Feb</v>
          </cell>
          <cell r="B1358">
            <v>6175.64</v>
          </cell>
          <cell r="C1358">
            <v>14400</v>
          </cell>
          <cell r="D1358">
            <v>8224.36</v>
          </cell>
        </row>
        <row r="1359">
          <cell r="A1359" t="str">
            <v>Ml/servo/kpr/1339/33821/15 Feb</v>
          </cell>
          <cell r="B1359">
            <v>6175.64</v>
          </cell>
          <cell r="C1359">
            <v>14400</v>
          </cell>
          <cell r="D1359">
            <v>8224.36</v>
          </cell>
        </row>
        <row r="1360">
          <cell r="A1360" t="str">
            <v>Ml/servo/kpr/1411/34399/17feb</v>
          </cell>
          <cell r="B1360">
            <v>6175.64</v>
          </cell>
          <cell r="C1360">
            <v>14400</v>
          </cell>
          <cell r="D1360">
            <v>8224.36</v>
          </cell>
        </row>
        <row r="1361">
          <cell r="A1361" t="str">
            <v>Ml/servo/kpr/1413/34513/19 Feb</v>
          </cell>
          <cell r="B1361">
            <v>6175.64</v>
          </cell>
          <cell r="C1361">
            <v>14400</v>
          </cell>
          <cell r="D1361">
            <v>8224.36</v>
          </cell>
        </row>
        <row r="1362">
          <cell r="A1362" t="str">
            <v>Ml/servo/kpr/1415/34512/21feb</v>
          </cell>
          <cell r="B1362">
            <v>6175.64</v>
          </cell>
          <cell r="C1362">
            <v>14400</v>
          </cell>
          <cell r="D1362">
            <v>8224.36</v>
          </cell>
        </row>
        <row r="1363">
          <cell r="A1363" t="str">
            <v>Ml/servo/kpr/939/24372/20 Dec</v>
          </cell>
          <cell r="B1363">
            <v>6175.64</v>
          </cell>
          <cell r="C1363">
            <v>14400</v>
          </cell>
          <cell r="D1363">
            <v>8224.36</v>
          </cell>
        </row>
        <row r="1364">
          <cell r="A1364" t="str">
            <v>Ml/servo/kpr/984/25015/26 Dec</v>
          </cell>
          <cell r="B1364">
            <v>6175.64</v>
          </cell>
          <cell r="C1364">
            <v>14400</v>
          </cell>
          <cell r="D1364">
            <v>8224.36</v>
          </cell>
        </row>
        <row r="1365">
          <cell r="A1365" t="str">
            <v>Ml/servo/kpr&amp;Tkp/8june-2july</v>
          </cell>
          <cell r="B1365">
            <v>83800</v>
          </cell>
          <cell r="C1365">
            <v>400000</v>
          </cell>
          <cell r="D1365">
            <v>316200</v>
          </cell>
        </row>
        <row r="1366">
          <cell r="A1366" t="str">
            <v>Ml/servo/tht/1036/7789/4 Jan</v>
          </cell>
          <cell r="B1366">
            <v>6030.71</v>
          </cell>
          <cell r="C1366">
            <v>12000</v>
          </cell>
          <cell r="D1366">
            <v>5969.29</v>
          </cell>
        </row>
        <row r="1367">
          <cell r="A1367" t="str">
            <v>Ml/servo/tht/1101/8161/14 Jan</v>
          </cell>
          <cell r="B1367">
            <v>6030.71</v>
          </cell>
          <cell r="C1367">
            <v>12000</v>
          </cell>
          <cell r="D1367">
            <v>5969.29</v>
          </cell>
        </row>
        <row r="1368">
          <cell r="A1368" t="str">
            <v>Ml/servo/tht/1171/8461/24 Jan</v>
          </cell>
          <cell r="B1368">
            <v>6030.71</v>
          </cell>
          <cell r="C1368">
            <v>12000</v>
          </cell>
          <cell r="D1368">
            <v>5969.29</v>
          </cell>
        </row>
        <row r="1369">
          <cell r="A1369" t="str">
            <v>Ml/servo/tht/1223/8740/1 Feb</v>
          </cell>
          <cell r="B1369">
            <v>6030.71</v>
          </cell>
          <cell r="C1369">
            <v>12000</v>
          </cell>
          <cell r="D1369">
            <v>5969.29</v>
          </cell>
        </row>
        <row r="1370">
          <cell r="A1370" t="str">
            <v>Ml/servo/tht/1233/8832/3 Feb</v>
          </cell>
          <cell r="B1370">
            <v>6030.71</v>
          </cell>
          <cell r="C1370">
            <v>12000</v>
          </cell>
          <cell r="D1370">
            <v>5969.29</v>
          </cell>
        </row>
        <row r="1371">
          <cell r="A1371" t="str">
            <v>Ml/servo/tht/1276/8884/5 Feb</v>
          </cell>
          <cell r="B1371">
            <v>6030.71</v>
          </cell>
          <cell r="C1371">
            <v>12000</v>
          </cell>
          <cell r="D1371">
            <v>5969.29</v>
          </cell>
        </row>
        <row r="1372">
          <cell r="A1372" t="str">
            <v>Ml/servo/tht/1280/8916/6 Feb</v>
          </cell>
          <cell r="B1372">
            <v>6030.71</v>
          </cell>
          <cell r="C1372">
            <v>12000</v>
          </cell>
          <cell r="D1372">
            <v>5969.29</v>
          </cell>
        </row>
        <row r="1373">
          <cell r="A1373" t="str">
            <v>Ml/servo/tht/1293/8996/8 Feb</v>
          </cell>
          <cell r="B1373">
            <v>6030.71</v>
          </cell>
          <cell r="C1373">
            <v>12000</v>
          </cell>
          <cell r="D1373">
            <v>5969.29</v>
          </cell>
        </row>
        <row r="1374">
          <cell r="A1374" t="str">
            <v>Ml/servo/tht/1302/9081/10 Feb</v>
          </cell>
          <cell r="B1374">
            <v>6030.71</v>
          </cell>
          <cell r="C1374">
            <v>12000</v>
          </cell>
          <cell r="D1374">
            <v>5969.29</v>
          </cell>
        </row>
        <row r="1375">
          <cell r="A1375" t="str">
            <v>Ml/servo/tht/1305/9144/12 Feb</v>
          </cell>
          <cell r="B1375">
            <v>4500.71</v>
          </cell>
          <cell r="C1375">
            <v>12000</v>
          </cell>
          <cell r="D1375">
            <v>7499.29</v>
          </cell>
        </row>
        <row r="1376">
          <cell r="A1376" t="str">
            <v>Ml/servo/tht/1325/9223/14 Feb</v>
          </cell>
          <cell r="B1376">
            <v>6030.71</v>
          </cell>
          <cell r="C1376">
            <v>12000</v>
          </cell>
          <cell r="D1376">
            <v>5969.29</v>
          </cell>
        </row>
        <row r="1377">
          <cell r="A1377" t="str">
            <v>Ml/servo/tht/1339/9299/15 Feb</v>
          </cell>
          <cell r="B1377">
            <v>6030.71</v>
          </cell>
          <cell r="C1377">
            <v>12000</v>
          </cell>
          <cell r="D1377">
            <v>5969.29</v>
          </cell>
        </row>
        <row r="1378">
          <cell r="A1378" t="str">
            <v>Ml/servo/tht/1412/9390/17feb</v>
          </cell>
          <cell r="B1378">
            <v>6030.71</v>
          </cell>
          <cell r="C1378">
            <v>12000</v>
          </cell>
          <cell r="D1378">
            <v>5969.29</v>
          </cell>
        </row>
        <row r="1379">
          <cell r="A1379" t="str">
            <v>Ml/servo/tht/1415/9450/19feb</v>
          </cell>
          <cell r="B1379">
            <v>6030.71</v>
          </cell>
          <cell r="C1379">
            <v>12000</v>
          </cell>
          <cell r="D1379">
            <v>5969.29</v>
          </cell>
        </row>
        <row r="1380">
          <cell r="A1380" t="str">
            <v>Ml/servo/tht/1416/9497/21feb</v>
          </cell>
          <cell r="B1380">
            <v>6030.71</v>
          </cell>
          <cell r="C1380">
            <v>12000</v>
          </cell>
          <cell r="D1380">
            <v>5969.29</v>
          </cell>
        </row>
        <row r="1381">
          <cell r="A1381" t="str">
            <v>Ml/servo/tht/1457/9708/28feb</v>
          </cell>
          <cell r="B1381">
            <v>6030.71</v>
          </cell>
          <cell r="C1381">
            <v>12000</v>
          </cell>
          <cell r="D1381">
            <v>5969.29</v>
          </cell>
        </row>
        <row r="1382">
          <cell r="A1382" t="str">
            <v>Ml/servo/tht/1597/10047/08 Mar</v>
          </cell>
          <cell r="B1382">
            <v>6030.71</v>
          </cell>
          <cell r="C1382">
            <v>12000</v>
          </cell>
          <cell r="D1382">
            <v>5969.29</v>
          </cell>
        </row>
        <row r="1383">
          <cell r="A1383" t="str">
            <v>Ml/servo/tht/1598/10195/13mar</v>
          </cell>
          <cell r="B1383">
            <v>6030.71</v>
          </cell>
          <cell r="C1383">
            <v>12000</v>
          </cell>
          <cell r="D1383">
            <v>5969.29</v>
          </cell>
        </row>
        <row r="1384">
          <cell r="A1384" t="str">
            <v>Ml/servo/tht/1599/10444/20 Mar</v>
          </cell>
          <cell r="B1384">
            <v>6030.71</v>
          </cell>
          <cell r="C1384">
            <v>12000</v>
          </cell>
          <cell r="D1384">
            <v>5969.29</v>
          </cell>
        </row>
        <row r="1385">
          <cell r="A1385" t="str">
            <v>Ml/servo/tht/967/7231/24 Dec</v>
          </cell>
          <cell r="B1385">
            <v>6030.71</v>
          </cell>
          <cell r="C1385">
            <v>12000</v>
          </cell>
          <cell r="D1385">
            <v>5969.29</v>
          </cell>
        </row>
        <row r="1386">
          <cell r="A1386" t="str">
            <v>Ml/servo/tht/986/7324/26dec</v>
          </cell>
          <cell r="B1386">
            <v>6030.71</v>
          </cell>
          <cell r="C1386">
            <v>12000</v>
          </cell>
          <cell r="D1386">
            <v>5969.29</v>
          </cell>
        </row>
        <row r="1387">
          <cell r="A1387" t="str">
            <v>Ml/shivam/kpr/1450/36494/8 Mar</v>
          </cell>
          <cell r="B1387">
            <v>3326.4</v>
          </cell>
          <cell r="C1387">
            <v>13200</v>
          </cell>
          <cell r="D1387">
            <v>9873.6</v>
          </cell>
        </row>
        <row r="1388">
          <cell r="A1388" t="str">
            <v>Ml/shivam/kpr/1512/37184/14 Mar</v>
          </cell>
          <cell r="B1388">
            <v>3024</v>
          </cell>
          <cell r="C1388">
            <v>12000</v>
          </cell>
          <cell r="D1388">
            <v>8976</v>
          </cell>
        </row>
        <row r="1389">
          <cell r="A1389" t="str">
            <v>Ml/shivam/kpr/1729/44065/13apr</v>
          </cell>
          <cell r="B1389">
            <v>24192</v>
          </cell>
          <cell r="C1389">
            <v>96000</v>
          </cell>
          <cell r="D1389">
            <v>71808</v>
          </cell>
        </row>
        <row r="1390">
          <cell r="A1390" t="str">
            <v>Ml/shivam/kpr/803/19871/24nov</v>
          </cell>
          <cell r="B1390">
            <v>3024</v>
          </cell>
          <cell r="C1390">
            <v>12000</v>
          </cell>
          <cell r="D1390">
            <v>8976</v>
          </cell>
        </row>
        <row r="1391">
          <cell r="A1391" t="str">
            <v>Ml/shivam/kpr/875/22060/9 Dec</v>
          </cell>
          <cell r="B1391">
            <v>4435.2</v>
          </cell>
          <cell r="C1391">
            <v>17600</v>
          </cell>
          <cell r="D1391">
            <v>13164.8</v>
          </cell>
        </row>
        <row r="1392">
          <cell r="A1392" t="str">
            <v>Ml/shivam/nagarik/1731/14932/13 Apr</v>
          </cell>
          <cell r="B1392">
            <v>26860.799999999999</v>
          </cell>
          <cell r="C1392">
            <v>76800</v>
          </cell>
          <cell r="D1392">
            <v>49939.199999999997</v>
          </cell>
        </row>
        <row r="1393">
          <cell r="A1393" t="str">
            <v>Ml/shivam/nps/2143/3516/14june</v>
          </cell>
          <cell r="B1393">
            <v>18812.25</v>
          </cell>
          <cell r="C1393">
            <v>40500</v>
          </cell>
          <cell r="D1393">
            <v>21687.75</v>
          </cell>
        </row>
        <row r="1394">
          <cell r="A1394" t="str">
            <v>Ml/shivam/nsp/1730/2925/13apr</v>
          </cell>
          <cell r="B1394">
            <v>30099.599999999999</v>
          </cell>
          <cell r="C1394">
            <v>64800</v>
          </cell>
          <cell r="D1394">
            <v>34700.400000000001</v>
          </cell>
        </row>
        <row r="1395">
          <cell r="A1395" t="str">
            <v>Ml/worldvision/tht/1234/8831/3 Feb</v>
          </cell>
          <cell r="B1395">
            <v>6102</v>
          </cell>
          <cell r="C1395">
            <v>27000</v>
          </cell>
          <cell r="D1395">
            <v>20898</v>
          </cell>
        </row>
        <row r="1396">
          <cell r="A1396" t="str">
            <v>Ml/zets/kpr/0861/21746/5dec</v>
          </cell>
          <cell r="B1396">
            <v>15120</v>
          </cell>
          <cell r="C1396">
            <v>60000</v>
          </cell>
          <cell r="D1396">
            <v>44880</v>
          </cell>
        </row>
        <row r="1397">
          <cell r="A1397" t="str">
            <v>Ml/zets/kpr/2210/56801/27june</v>
          </cell>
          <cell r="B1397">
            <v>15120</v>
          </cell>
          <cell r="C1397">
            <v>60000</v>
          </cell>
          <cell r="D1397">
            <v>44880</v>
          </cell>
        </row>
        <row r="1398">
          <cell r="A1398" t="str">
            <v>ML/zets/nagarik/776/6847/17nov</v>
          </cell>
          <cell r="B1398">
            <v>12591</v>
          </cell>
          <cell r="C1398">
            <v>36000</v>
          </cell>
          <cell r="D1398">
            <v>23409</v>
          </cell>
        </row>
        <row r="1399">
          <cell r="A1399" t="str">
            <v>Ml/zti/tht/1724/11083/6 Apr</v>
          </cell>
          <cell r="B1399">
            <v>6345</v>
          </cell>
          <cell r="C1399">
            <v>27000</v>
          </cell>
          <cell r="D1399">
            <v>20655</v>
          </cell>
        </row>
        <row r="1400">
          <cell r="A1400" t="str">
            <v>MOPAPW/rajdhani/1158/3365/24 Jan</v>
          </cell>
          <cell r="B1400">
            <v>5969.3</v>
          </cell>
          <cell r="C1400">
            <v>52650</v>
          </cell>
          <cell r="D1400">
            <v>52650</v>
          </cell>
        </row>
        <row r="1401">
          <cell r="A1401" t="str">
            <v>MOPPW/GP/1141/2539,40/21,23jan</v>
          </cell>
          <cell r="B1401">
            <v>15000</v>
          </cell>
          <cell r="C1401">
            <v>60000</v>
          </cell>
          <cell r="D1401">
            <v>45000</v>
          </cell>
        </row>
        <row r="1402">
          <cell r="A1402" t="str">
            <v>MP/KPR/1881/48783/12 May</v>
          </cell>
          <cell r="B1402">
            <v>5969.3</v>
          </cell>
          <cell r="C1402">
            <v>53952</v>
          </cell>
          <cell r="D1402">
            <v>53952</v>
          </cell>
        </row>
        <row r="1403">
          <cell r="A1403" t="str">
            <v>MP/UNICEF/iodine/various Fm/18nov-22dec</v>
          </cell>
          <cell r="B1403">
            <v>3402</v>
          </cell>
          <cell r="C1403">
            <v>170100</v>
          </cell>
          <cell r="D1403">
            <v>166698</v>
          </cell>
        </row>
        <row r="1404">
          <cell r="A1404" t="str">
            <v>Mp/unicef/kpr/1987/50999/26 May</v>
          </cell>
          <cell r="B1404">
            <v>5969.3</v>
          </cell>
          <cell r="C1404">
            <v>56200</v>
          </cell>
          <cell r="D1404">
            <v>56200</v>
          </cell>
        </row>
        <row r="1405">
          <cell r="A1405" t="str">
            <v>Mp/unicef/kpr/1988/51176/29may</v>
          </cell>
          <cell r="B1405">
            <v>5969</v>
          </cell>
          <cell r="C1405">
            <v>74184</v>
          </cell>
          <cell r="D1405">
            <v>74184</v>
          </cell>
        </row>
        <row r="1406">
          <cell r="A1406" t="str">
            <v>Mp/unicef/kpr/2056/52978/9 June</v>
          </cell>
          <cell r="B1406">
            <v>5969.3</v>
          </cell>
          <cell r="C1406">
            <v>69688</v>
          </cell>
          <cell r="D1406">
            <v>69688</v>
          </cell>
        </row>
        <row r="1407">
          <cell r="A1407" t="str">
            <v>Mp/unicef/kpr/2397/58597/6 July</v>
          </cell>
          <cell r="B1407">
            <v>5969.3</v>
          </cell>
          <cell r="C1407">
            <v>37092</v>
          </cell>
          <cell r="D1407">
            <v>37092</v>
          </cell>
        </row>
        <row r="1408">
          <cell r="A1408" t="str">
            <v>Mp/unicef/tht/1886/12477/16may</v>
          </cell>
          <cell r="B1408">
            <v>5969.3</v>
          </cell>
          <cell r="C1408">
            <v>44064</v>
          </cell>
          <cell r="D1408">
            <v>44064</v>
          </cell>
        </row>
        <row r="1409">
          <cell r="A1409" t="str">
            <v>Mp/unicef/tht/1989/12858/30 May</v>
          </cell>
          <cell r="B1409">
            <v>5969.3</v>
          </cell>
          <cell r="C1409">
            <v>45900</v>
          </cell>
          <cell r="D1409">
            <v>45900</v>
          </cell>
        </row>
        <row r="1410">
          <cell r="A1410" t="str">
            <v>Mp/unicef/tht/1990/12856,7/30 May</v>
          </cell>
          <cell r="B1410">
            <v>3367</v>
          </cell>
          <cell r="C1410">
            <v>60588</v>
          </cell>
          <cell r="D1410">
            <v>60588</v>
          </cell>
        </row>
        <row r="1411">
          <cell r="A1411" t="str">
            <v>Mp/unicef/tht/2055/13211,2/8 June</v>
          </cell>
          <cell r="B1411">
            <v>3367</v>
          </cell>
          <cell r="C1411">
            <v>56916</v>
          </cell>
          <cell r="D1411">
            <v>56916</v>
          </cell>
        </row>
        <row r="1412">
          <cell r="A1412" t="str">
            <v>Mp/Unicef/tht/2396/14305/5 July</v>
          </cell>
          <cell r="B1412">
            <v>3367</v>
          </cell>
          <cell r="C1412">
            <v>30294</v>
          </cell>
          <cell r="D1412">
            <v>30294</v>
          </cell>
        </row>
        <row r="1413">
          <cell r="A1413" t="str">
            <v>Munz Ad /deawoo/kpr/359/9990/13 Sep</v>
          </cell>
          <cell r="B1413">
            <v>37992.92</v>
          </cell>
          <cell r="C1413">
            <v>90000</v>
          </cell>
          <cell r="D1413">
            <v>52007.08</v>
          </cell>
        </row>
        <row r="1414">
          <cell r="A1414" t="str">
            <v>Munzad/kpr/175/5862/22 Aug</v>
          </cell>
          <cell r="B1414">
            <v>24806.400000000001</v>
          </cell>
          <cell r="C1414">
            <v>102000</v>
          </cell>
          <cell r="D1414">
            <v>77193.600000000006</v>
          </cell>
        </row>
        <row r="1415">
          <cell r="A1415" t="str">
            <v>Munzad/nagarik/127/3164/17aug</v>
          </cell>
          <cell r="B1415">
            <v>26976.04</v>
          </cell>
          <cell r="C1415">
            <v>61200</v>
          </cell>
          <cell r="D1415">
            <v>34223.96</v>
          </cell>
        </row>
        <row r="1416">
          <cell r="A1416" t="str">
            <v>Munz Ad/yasuda/kpr/358/9751/12 Sep</v>
          </cell>
          <cell r="B1416">
            <v>37993.01</v>
          </cell>
          <cell r="C1416">
            <v>90000</v>
          </cell>
          <cell r="D1416">
            <v>52006.99</v>
          </cell>
        </row>
        <row r="1417">
          <cell r="A1417" t="str">
            <v>Munz Ad/yasuda/kpr/360/10127/14Sep</v>
          </cell>
          <cell r="B1417">
            <v>37993.01</v>
          </cell>
          <cell r="C1417">
            <v>90000</v>
          </cell>
          <cell r="D1417">
            <v>52006.99</v>
          </cell>
        </row>
        <row r="1418">
          <cell r="A1418" t="str">
            <v>Munz/classic/nagarik/321/3164/8sep</v>
          </cell>
          <cell r="B1418">
            <v>26976.04</v>
          </cell>
          <cell r="C1418">
            <v>61200</v>
          </cell>
          <cell r="D1418">
            <v>34223.96</v>
          </cell>
        </row>
        <row r="1419">
          <cell r="A1419" t="str">
            <v>Munz/classic/tht/299/2661/7 Sep</v>
          </cell>
          <cell r="B1419">
            <v>33720.050000000003</v>
          </cell>
          <cell r="C1419">
            <v>76500</v>
          </cell>
          <cell r="D1419">
            <v>42779.95</v>
          </cell>
        </row>
        <row r="1420">
          <cell r="A1420" t="str">
            <v>Munz/deawoo/dashai &amp; Tihar/11-28sept Fm</v>
          </cell>
          <cell r="B1420">
            <v>21522</v>
          </cell>
          <cell r="C1420">
            <v>143480</v>
          </cell>
          <cell r="D1420">
            <v>121958</v>
          </cell>
        </row>
        <row r="1421">
          <cell r="A1421" t="str">
            <v>Munz/deawoo/kpr/361/10473/15sept</v>
          </cell>
          <cell r="B1421">
            <v>37992.92</v>
          </cell>
          <cell r="C1421">
            <v>90000</v>
          </cell>
          <cell r="D1421">
            <v>52007.08</v>
          </cell>
        </row>
        <row r="1422">
          <cell r="A1422" t="str">
            <v>Munz/deawoo/ktv/8sep-25sep</v>
          </cell>
          <cell r="B1422">
            <v>89712</v>
          </cell>
          <cell r="C1422">
            <v>310032</v>
          </cell>
          <cell r="D1422">
            <v>220320</v>
          </cell>
        </row>
        <row r="1423">
          <cell r="A1423" t="str">
            <v>Munz/ G Five Mobiles/27bhadra-25asoj</v>
          </cell>
          <cell r="B1423">
            <v>14962.5</v>
          </cell>
          <cell r="C1423">
            <v>99750</v>
          </cell>
          <cell r="D1423">
            <v>84787.5</v>
          </cell>
        </row>
        <row r="1424">
          <cell r="A1424" t="str">
            <v>Munz/karobar/807/908/22nov</v>
          </cell>
          <cell r="B1424">
            <v>2712</v>
          </cell>
          <cell r="C1424">
            <v>12000</v>
          </cell>
          <cell r="D1424">
            <v>9288</v>
          </cell>
        </row>
        <row r="1425">
          <cell r="A1425" t="str">
            <v>Munz/KPR/0023/0766/22 July</v>
          </cell>
          <cell r="B1425">
            <v>70832.3</v>
          </cell>
          <cell r="C1425">
            <v>200000</v>
          </cell>
          <cell r="D1425">
            <v>129167.7</v>
          </cell>
        </row>
        <row r="1426">
          <cell r="A1426" t="str">
            <v>Munz/kpr/0037/1510/26 July</v>
          </cell>
          <cell r="B1426">
            <v>64034</v>
          </cell>
          <cell r="C1426">
            <v>200000</v>
          </cell>
          <cell r="D1426">
            <v>135966</v>
          </cell>
        </row>
        <row r="1427">
          <cell r="A1427" t="str">
            <v>Munz/kpr/0080/3518/8 Aug</v>
          </cell>
          <cell r="B1427">
            <v>15120</v>
          </cell>
          <cell r="C1427">
            <v>60000</v>
          </cell>
          <cell r="D1427">
            <v>44880</v>
          </cell>
        </row>
        <row r="1428">
          <cell r="A1428" t="str">
            <v>Munz/kpr/0098/3879/10 Aug</v>
          </cell>
          <cell r="B1428">
            <v>16051.2</v>
          </cell>
          <cell r="C1428">
            <v>66000</v>
          </cell>
          <cell r="D1428">
            <v>49948.800000000003</v>
          </cell>
        </row>
        <row r="1429">
          <cell r="A1429" t="str">
            <v>Munz/kpr/1033/26841/ 4 Jan</v>
          </cell>
          <cell r="B1429">
            <v>7113.6</v>
          </cell>
          <cell r="C1429">
            <v>29250</v>
          </cell>
          <cell r="D1429">
            <v>22136.400000000001</v>
          </cell>
        </row>
        <row r="1430">
          <cell r="A1430" t="str">
            <v>Munz/kpr/1093/28214/12 Jan</v>
          </cell>
          <cell r="B1430">
            <v>25328.67</v>
          </cell>
          <cell r="C1430">
            <v>60000</v>
          </cell>
          <cell r="D1430">
            <v>34671.33</v>
          </cell>
        </row>
        <row r="1431">
          <cell r="A1431" t="str">
            <v>Munz/kpr/1103/28796/16jan</v>
          </cell>
          <cell r="B1431">
            <v>25328.67</v>
          </cell>
          <cell r="C1431">
            <v>60000</v>
          </cell>
          <cell r="D1431">
            <v>34671.33</v>
          </cell>
        </row>
        <row r="1432">
          <cell r="A1432" t="str">
            <v>Munz/kpr/1121/29367/19 Jan</v>
          </cell>
          <cell r="B1432">
            <v>25328.67</v>
          </cell>
          <cell r="C1432">
            <v>60000</v>
          </cell>
          <cell r="D1432">
            <v>34671.33</v>
          </cell>
        </row>
        <row r="1433">
          <cell r="A1433" t="str">
            <v>Munz/kpr/1134/27128/5jan 2012</v>
          </cell>
          <cell r="B1433">
            <v>38420.400000000001</v>
          </cell>
          <cell r="C1433">
            <v>120000</v>
          </cell>
          <cell r="D1433">
            <v>81579.600000000006</v>
          </cell>
        </row>
        <row r="1434">
          <cell r="A1434" t="str">
            <v>Munz/kpr/1154/30116/23 Jan</v>
          </cell>
          <cell r="B1434">
            <v>25328.67</v>
          </cell>
          <cell r="C1434">
            <v>60000</v>
          </cell>
          <cell r="D1434">
            <v>34671.33</v>
          </cell>
        </row>
        <row r="1435">
          <cell r="A1435" t="str">
            <v>Munz/kpr/1155/30259/24 Jan</v>
          </cell>
          <cell r="B1435">
            <v>1824</v>
          </cell>
          <cell r="C1435">
            <v>7500</v>
          </cell>
          <cell r="D1435">
            <v>5676</v>
          </cell>
        </row>
        <row r="1436">
          <cell r="A1436" t="str">
            <v>Munz/kpr/1156/30464/26 Jan</v>
          </cell>
          <cell r="B1436">
            <v>25328.67</v>
          </cell>
          <cell r="C1436">
            <v>60000</v>
          </cell>
          <cell r="D1436">
            <v>34671.33</v>
          </cell>
        </row>
        <row r="1437">
          <cell r="A1437" t="str">
            <v>Munz/kpr/1221/30650/1 Feb</v>
          </cell>
          <cell r="B1437">
            <v>7490.56</v>
          </cell>
          <cell r="C1437">
            <v>30800</v>
          </cell>
          <cell r="D1437">
            <v>23309.439999999999</v>
          </cell>
        </row>
        <row r="1438">
          <cell r="A1438" t="str">
            <v>Munz/kpr/211/6620/26 Aug</v>
          </cell>
          <cell r="B1438">
            <v>36627.449999999997</v>
          </cell>
          <cell r="C1438">
            <v>114400</v>
          </cell>
          <cell r="D1438">
            <v>77772.55</v>
          </cell>
        </row>
        <row r="1439">
          <cell r="A1439" t="str">
            <v>Munz/kpr/212/6877/27 Aug</v>
          </cell>
          <cell r="B1439">
            <v>36627.449999999997</v>
          </cell>
          <cell r="C1439">
            <v>114400</v>
          </cell>
          <cell r="D1439">
            <v>77772.55</v>
          </cell>
        </row>
        <row r="1440">
          <cell r="A1440" t="str">
            <v>Munz/kpr/3127/53296/24june</v>
          </cell>
          <cell r="B1440">
            <v>6798.3</v>
          </cell>
          <cell r="D1440">
            <v>-6798.3</v>
          </cell>
        </row>
        <row r="1441">
          <cell r="A1441" t="str">
            <v>Munz/kpr/3137/53507/25june</v>
          </cell>
          <cell r="B1441">
            <v>6798.3</v>
          </cell>
          <cell r="D1441">
            <v>-6798.3</v>
          </cell>
        </row>
        <row r="1442">
          <cell r="A1442" t="str">
            <v>Munz/kpr/3138/53688/26june</v>
          </cell>
          <cell r="B1442">
            <v>6798.3</v>
          </cell>
          <cell r="C1442">
            <v>9070.83</v>
          </cell>
          <cell r="D1442">
            <v>-6798.3</v>
          </cell>
        </row>
        <row r="1443">
          <cell r="A1443" t="str">
            <v>Munz/kpr/3308/56909/12july</v>
          </cell>
          <cell r="B1443">
            <v>6798.3</v>
          </cell>
          <cell r="C1443">
            <v>9070.83</v>
          </cell>
          <cell r="D1443">
            <v>-6798.3</v>
          </cell>
        </row>
        <row r="1444">
          <cell r="A1444" t="str">
            <v>Munz/kpr/357/9404/11sept</v>
          </cell>
          <cell r="B1444">
            <v>37992.92</v>
          </cell>
          <cell r="C1444">
            <v>90000</v>
          </cell>
          <cell r="D1444">
            <v>52007.08</v>
          </cell>
        </row>
        <row r="1445">
          <cell r="A1445" t="str">
            <v>Munz/kpr/370/9385/10sept-Yasuda</v>
          </cell>
          <cell r="B1445">
            <v>37993.01</v>
          </cell>
          <cell r="C1445">
            <v>90000</v>
          </cell>
          <cell r="D1445">
            <v>52006.99</v>
          </cell>
        </row>
        <row r="1446">
          <cell r="A1446" t="str">
            <v>Munz/kpr/390/10837/18 Sep-Deawoo</v>
          </cell>
          <cell r="B1446">
            <v>37992.92</v>
          </cell>
          <cell r="C1446">
            <v>90000</v>
          </cell>
          <cell r="D1446">
            <v>52007.08</v>
          </cell>
        </row>
        <row r="1447">
          <cell r="A1447" t="str">
            <v>Munz/kpr/396/11174/19 Sep</v>
          </cell>
          <cell r="B1447">
            <v>5107.2</v>
          </cell>
          <cell r="C1447">
            <v>21000</v>
          </cell>
          <cell r="D1447">
            <v>15892.8</v>
          </cell>
        </row>
        <row r="1448">
          <cell r="A1448" t="str">
            <v>Munz/kpr/402/11324/20Sep-Daewoo</v>
          </cell>
          <cell r="B1448">
            <v>37992.92</v>
          </cell>
          <cell r="C1448">
            <v>90000</v>
          </cell>
          <cell r="D1448">
            <v>52007.08</v>
          </cell>
        </row>
        <row r="1449">
          <cell r="A1449" t="str">
            <v>Munz/kpr/403/11295/20 Sep-Sankar</v>
          </cell>
          <cell r="B1449">
            <v>33297.68</v>
          </cell>
          <cell r="C1449">
            <v>104000</v>
          </cell>
          <cell r="D1449">
            <v>70702.320000000007</v>
          </cell>
        </row>
        <row r="1450">
          <cell r="A1450" t="str">
            <v>Munz/kpr/601/14652/21 Oct-Cg</v>
          </cell>
          <cell r="B1450">
            <v>67543.12</v>
          </cell>
          <cell r="C1450">
            <v>160000</v>
          </cell>
          <cell r="D1450">
            <v>92456.88</v>
          </cell>
        </row>
        <row r="1451">
          <cell r="A1451" t="str">
            <v>Munz/kpr/719/17649/12nov</v>
          </cell>
          <cell r="B1451">
            <v>14407.65</v>
          </cell>
          <cell r="C1451">
            <v>45000</v>
          </cell>
          <cell r="D1451">
            <v>30592.35</v>
          </cell>
        </row>
        <row r="1452">
          <cell r="A1452" t="str">
            <v>Munz/kpr/920/24100/18dec</v>
          </cell>
          <cell r="B1452">
            <v>23347.200000000001</v>
          </cell>
          <cell r="C1452">
            <v>96000</v>
          </cell>
          <cell r="D1452">
            <v>72652.800000000003</v>
          </cell>
        </row>
        <row r="1453">
          <cell r="A1453" t="str">
            <v>Munz/kpr/940/24635/21 Dec</v>
          </cell>
          <cell r="B1453">
            <v>9728</v>
          </cell>
          <cell r="C1453">
            <v>40000</v>
          </cell>
          <cell r="D1453">
            <v>30272</v>
          </cell>
        </row>
        <row r="1454">
          <cell r="A1454" t="str">
            <v>Munz/kpr/yasuda/0298/8823/7sept</v>
          </cell>
          <cell r="B1454">
            <v>37993.01</v>
          </cell>
          <cell r="C1454">
            <v>90000</v>
          </cell>
          <cell r="D1454">
            <v>52006.99</v>
          </cell>
        </row>
        <row r="1455">
          <cell r="A1455" t="str">
            <v>Munz/nagarik/0082/3164/8aug</v>
          </cell>
          <cell r="B1455">
            <v>52894.2</v>
          </cell>
          <cell r="C1455">
            <v>120000</v>
          </cell>
          <cell r="D1455">
            <v>67105.8</v>
          </cell>
        </row>
        <row r="1456">
          <cell r="A1456" t="str">
            <v>Munz/nagarik/0097/3164/10 Aug</v>
          </cell>
          <cell r="B1456">
            <v>26976.04</v>
          </cell>
          <cell r="C1456">
            <v>61200</v>
          </cell>
          <cell r="D1456">
            <v>34223.96</v>
          </cell>
        </row>
        <row r="1457">
          <cell r="A1457" t="str">
            <v>Munz/nagarik/104/3164/12 Aug</v>
          </cell>
          <cell r="B1457">
            <v>26976.04</v>
          </cell>
          <cell r="C1457">
            <v>61200</v>
          </cell>
          <cell r="D1457">
            <v>34223.96</v>
          </cell>
        </row>
        <row r="1458">
          <cell r="A1458" t="str">
            <v>Munz/nagarik/266/3164/1sep</v>
          </cell>
          <cell r="B1458">
            <v>26976.04</v>
          </cell>
          <cell r="C1458">
            <v>61200</v>
          </cell>
          <cell r="D1458">
            <v>34223.96</v>
          </cell>
        </row>
        <row r="1459">
          <cell r="A1459" t="str">
            <v>Munz/nari/747 /17407/habib Kartik</v>
          </cell>
          <cell r="B1459">
            <v>9004</v>
          </cell>
          <cell r="C1459">
            <v>25000</v>
          </cell>
          <cell r="D1459">
            <v>15996</v>
          </cell>
        </row>
        <row r="1460">
          <cell r="A1460" t="str">
            <v>Munz/panasonic/dasahi &amp; Tihar/11-28sept Fm</v>
          </cell>
          <cell r="B1460">
            <v>21522</v>
          </cell>
          <cell r="C1460">
            <v>143480</v>
          </cell>
          <cell r="D1460">
            <v>121958</v>
          </cell>
        </row>
        <row r="1461">
          <cell r="A1461" t="str">
            <v>Munz/tht/0081/1066/ 8aug</v>
          </cell>
          <cell r="B1461">
            <v>66117.75</v>
          </cell>
          <cell r="C1461">
            <v>150000</v>
          </cell>
          <cell r="D1461">
            <v>83882.25</v>
          </cell>
        </row>
        <row r="1462">
          <cell r="A1462" t="str">
            <v>Munz/tht/0096/1176/10 Aug</v>
          </cell>
          <cell r="B1462">
            <v>19835.330000000002</v>
          </cell>
          <cell r="C1462">
            <v>45000</v>
          </cell>
          <cell r="D1462">
            <v>25164.67</v>
          </cell>
        </row>
        <row r="1463">
          <cell r="A1463" t="str">
            <v>Munz/tht/1034/7791/04 Jan</v>
          </cell>
          <cell r="B1463">
            <v>11631.4</v>
          </cell>
          <cell r="C1463">
            <v>34000</v>
          </cell>
          <cell r="D1463">
            <v>22368.6</v>
          </cell>
        </row>
        <row r="1464">
          <cell r="A1464" t="str">
            <v>Munz/THT/105/1310/12aug2011</v>
          </cell>
          <cell r="B1464">
            <v>33720.050000000003</v>
          </cell>
          <cell r="C1464">
            <v>76500</v>
          </cell>
          <cell r="D1464">
            <v>42779.95</v>
          </cell>
        </row>
        <row r="1465">
          <cell r="A1465" t="str">
            <v>Munz/tht/1091/8022/11 Jan</v>
          </cell>
          <cell r="B1465">
            <v>11631.4</v>
          </cell>
          <cell r="C1465">
            <v>34000</v>
          </cell>
          <cell r="D1465">
            <v>22368.6</v>
          </cell>
        </row>
        <row r="1466">
          <cell r="A1466" t="str">
            <v>Munz/tht/1114/8270/18 Jan</v>
          </cell>
          <cell r="B1466">
            <v>11631.4</v>
          </cell>
          <cell r="C1466">
            <v>34000</v>
          </cell>
          <cell r="D1466">
            <v>22368.6</v>
          </cell>
        </row>
        <row r="1467">
          <cell r="A1467" t="str">
            <v>Munz/THT/135/1618/18aug</v>
          </cell>
          <cell r="B1467">
            <v>33720.050000000003</v>
          </cell>
          <cell r="C1467">
            <v>76500</v>
          </cell>
          <cell r="D1467">
            <v>42779.95</v>
          </cell>
        </row>
        <row r="1468">
          <cell r="A1468" t="str">
            <v>Munz/tht/279/2435/2 Sep-Classic</v>
          </cell>
          <cell r="B1468">
            <v>33720.050000000003</v>
          </cell>
          <cell r="C1468">
            <v>76500</v>
          </cell>
          <cell r="D1468">
            <v>42779.95</v>
          </cell>
        </row>
        <row r="1469">
          <cell r="A1469" t="str">
            <v>Munz/tht/921/6997/18 Dec</v>
          </cell>
          <cell r="B1469">
            <v>11631.4</v>
          </cell>
          <cell r="C1469">
            <v>34000</v>
          </cell>
          <cell r="D1469">
            <v>22368.6</v>
          </cell>
        </row>
        <row r="1470">
          <cell r="A1470" t="str">
            <v>Munz/tht/941/7081/21 Dec</v>
          </cell>
          <cell r="B1470">
            <v>11631.4</v>
          </cell>
          <cell r="C1470">
            <v>34000</v>
          </cell>
          <cell r="D1470">
            <v>22368.6</v>
          </cell>
        </row>
        <row r="1471">
          <cell r="A1471" t="str">
            <v>Munz/tht/990/7398/28 Dec</v>
          </cell>
          <cell r="B1471">
            <v>11631.4</v>
          </cell>
          <cell r="C1471">
            <v>34000</v>
          </cell>
          <cell r="D1471">
            <v>22368.6</v>
          </cell>
        </row>
        <row r="1472">
          <cell r="A1472" t="str">
            <v>Munz/triveni/kpr/296/7968/4 Sep</v>
          </cell>
          <cell r="B1472">
            <v>37992.92</v>
          </cell>
          <cell r="C1472">
            <v>90000</v>
          </cell>
          <cell r="D1472">
            <v>52007.08</v>
          </cell>
        </row>
        <row r="1473">
          <cell r="A1473" t="str">
            <v>Munz/triveni/kpr/297/8817/7 Sep</v>
          </cell>
          <cell r="B1473">
            <v>37992.92</v>
          </cell>
          <cell r="C1473">
            <v>90000</v>
          </cell>
          <cell r="D1473">
            <v>52007.08</v>
          </cell>
        </row>
        <row r="1474">
          <cell r="A1474" t="str">
            <v>Munz/yasuda/dasahai&amp;Tihar Offer/11-28sept Fm</v>
          </cell>
          <cell r="B1474">
            <v>21522</v>
          </cell>
          <cell r="C1474">
            <v>143480</v>
          </cell>
          <cell r="D1474">
            <v>121958</v>
          </cell>
        </row>
        <row r="1475">
          <cell r="A1475" t="str">
            <v>Munz/yasuda/kpr/1075/27430/9 Jan</v>
          </cell>
          <cell r="B1475">
            <v>25328.67</v>
          </cell>
          <cell r="C1475">
            <v>60000</v>
          </cell>
          <cell r="D1475">
            <v>34671.33</v>
          </cell>
        </row>
        <row r="1476">
          <cell r="A1476" t="str">
            <v>Munz/Yasuda/kpr/322/9006/8 Sep</v>
          </cell>
          <cell r="B1476">
            <v>37993.01</v>
          </cell>
          <cell r="C1476">
            <v>90000</v>
          </cell>
          <cell r="D1476">
            <v>52006.99</v>
          </cell>
        </row>
        <row r="1477">
          <cell r="A1477" t="str">
            <v>Munz/yasuda/kpr/381/10572/16Sep</v>
          </cell>
          <cell r="B1477">
            <v>37993.01</v>
          </cell>
          <cell r="C1477">
            <v>90000</v>
          </cell>
          <cell r="D1477">
            <v>52006.99</v>
          </cell>
        </row>
        <row r="1478">
          <cell r="A1478" t="str">
            <v>Munz/yasuda/ktv/12-26 Sep</v>
          </cell>
          <cell r="B1478">
            <v>74760</v>
          </cell>
          <cell r="C1478">
            <v>258360</v>
          </cell>
          <cell r="D1478">
            <v>183600</v>
          </cell>
        </row>
        <row r="1479">
          <cell r="A1479" t="str">
            <v>Narayeni/tht/241/2325/31aug</v>
          </cell>
          <cell r="B1479">
            <v>2434.2399999999998</v>
          </cell>
          <cell r="C1479">
            <v>6400</v>
          </cell>
          <cell r="D1479">
            <v>3965.76</v>
          </cell>
        </row>
        <row r="1480">
          <cell r="A1480" t="str">
            <v>Ncell/3G Data/cinema Hall/24 May-30june</v>
          </cell>
          <cell r="B1480">
            <v>60473</v>
          </cell>
          <cell r="C1480">
            <v>54720</v>
          </cell>
          <cell r="D1480">
            <v>54720</v>
          </cell>
        </row>
        <row r="1481">
          <cell r="A1481" t="str">
            <v>NcellEmployee/0626/13013/30sep</v>
          </cell>
          <cell r="B1481">
            <v>48597.74</v>
          </cell>
          <cell r="C1481">
            <v>100000</v>
          </cell>
          <cell r="D1481">
            <v>51402.26</v>
          </cell>
        </row>
        <row r="1482">
          <cell r="A1482" t="str">
            <v>Ncell/karobar/2335/#####/8 Feb</v>
          </cell>
          <cell r="B1482">
            <v>32134.17</v>
          </cell>
          <cell r="C1482">
            <v>60000</v>
          </cell>
          <cell r="D1482">
            <v>60000</v>
          </cell>
        </row>
        <row r="1483">
          <cell r="A1483" t="str">
            <v>Ncell/Story Telling/baisakh-Asar069 Pr</v>
          </cell>
          <cell r="B1483">
            <v>32134.17</v>
          </cell>
          <cell r="C1483">
            <v>921094</v>
          </cell>
          <cell r="D1483">
            <v>921094</v>
          </cell>
        </row>
        <row r="1484">
          <cell r="A1484" t="str">
            <v>Nemlink/nagarik/121/1647/15aug</v>
          </cell>
          <cell r="B1484">
            <v>15738.75</v>
          </cell>
          <cell r="C1484">
            <v>45000</v>
          </cell>
          <cell r="D1484">
            <v>29261.25</v>
          </cell>
        </row>
        <row r="1485">
          <cell r="A1485" t="str">
            <v>Nemlink/Nagarik/620/5526/24 Oct</v>
          </cell>
          <cell r="B1485">
            <v>15738.75</v>
          </cell>
          <cell r="C1485">
            <v>45000</v>
          </cell>
          <cell r="D1485">
            <v>29261.25</v>
          </cell>
        </row>
        <row r="1486">
          <cell r="A1486" t="str">
            <v>Neotoric/nokia Mobile/18sept-17oct/68-69</v>
          </cell>
          <cell r="B1486">
            <v>89335</v>
          </cell>
          <cell r="C1486">
            <v>60000</v>
          </cell>
          <cell r="D1486">
            <v>60000</v>
          </cell>
        </row>
        <row r="1487">
          <cell r="A1487" t="str">
            <v>Nepal Bar Asso/porduction/bhadra</v>
          </cell>
          <cell r="B1487">
            <v>97537.5</v>
          </cell>
          <cell r="C1487">
            <v>60000</v>
          </cell>
          <cell r="D1487">
            <v>60000</v>
          </cell>
        </row>
        <row r="1488">
          <cell r="A1488" t="str">
            <v>Nepalbarassosiation/production</v>
          </cell>
          <cell r="B1488">
            <v>29261.25</v>
          </cell>
          <cell r="C1488">
            <v>14000</v>
          </cell>
          <cell r="D1488">
            <v>14000</v>
          </cell>
        </row>
        <row r="1489">
          <cell r="A1489" t="str">
            <v>Nepal CRS/ Econ/1-31 August</v>
          </cell>
          <cell r="B1489">
            <v>38223</v>
          </cell>
          <cell r="C1489">
            <v>254820</v>
          </cell>
          <cell r="D1489">
            <v>216597</v>
          </cell>
        </row>
        <row r="1490">
          <cell r="A1490" t="str">
            <v>Newhuman/nagarik/1206/11303/29Jan</v>
          </cell>
          <cell r="B1490">
            <v>3866.85</v>
          </cell>
          <cell r="C1490">
            <v>18000</v>
          </cell>
          <cell r="D1490">
            <v>14133.15</v>
          </cell>
        </row>
        <row r="1491">
          <cell r="A1491" t="str">
            <v>Newhuman/nagarik/1218/11392/1Feb</v>
          </cell>
          <cell r="B1491">
            <v>3866.85</v>
          </cell>
          <cell r="C1491">
            <v>18000</v>
          </cell>
          <cell r="D1491">
            <v>14133.15</v>
          </cell>
        </row>
        <row r="1492">
          <cell r="A1492" t="str">
            <v>Newhuman/nagasrik/1149/10986/25Jan</v>
          </cell>
          <cell r="B1492">
            <v>5800.28</v>
          </cell>
          <cell r="C1492">
            <v>27000</v>
          </cell>
          <cell r="D1492">
            <v>21199.72</v>
          </cell>
        </row>
        <row r="1493">
          <cell r="A1493" t="str">
            <v>New Human/singingstar/27sep</v>
          </cell>
          <cell r="B1493">
            <v>49744.13</v>
          </cell>
          <cell r="C1493">
            <v>5000</v>
          </cell>
          <cell r="D1493">
            <v>5000</v>
          </cell>
        </row>
        <row r="1494">
          <cell r="A1494" t="str">
            <v>News24/program Desine/ E 24</v>
          </cell>
          <cell r="B1494">
            <v>22141.4</v>
          </cell>
          <cell r="C1494">
            <v>510000</v>
          </cell>
          <cell r="D1494">
            <v>510000</v>
          </cell>
        </row>
        <row r="1495">
          <cell r="A1495" t="str">
            <v>NFC/GP/1286/2748/7 Feb</v>
          </cell>
          <cell r="B1495">
            <v>24603</v>
          </cell>
          <cell r="C1495">
            <v>60000</v>
          </cell>
          <cell r="D1495">
            <v>35397</v>
          </cell>
        </row>
        <row r="1496">
          <cell r="A1496" t="str">
            <v>Nime/kpr/promotion Ad/feb 012</v>
          </cell>
          <cell r="B1496">
            <v>22800</v>
          </cell>
          <cell r="C1496">
            <v>120000</v>
          </cell>
          <cell r="D1496">
            <v>97200</v>
          </cell>
        </row>
        <row r="1497">
          <cell r="A1497" t="str">
            <v>Nipendra/Nagarik/0010/0039/18 July</v>
          </cell>
          <cell r="B1497">
            <v>4512</v>
          </cell>
          <cell r="C1497">
            <v>19200</v>
          </cell>
          <cell r="D1497">
            <v>14688</v>
          </cell>
        </row>
        <row r="1498">
          <cell r="A1498" t="str">
            <v>Nobel Academy/big Cinema/2july-1aug 011</v>
          </cell>
          <cell r="B1498">
            <v>60473</v>
          </cell>
          <cell r="C1498">
            <v>52900</v>
          </cell>
          <cell r="D1498">
            <v>52900</v>
          </cell>
        </row>
        <row r="1499">
          <cell r="A1499" t="str">
            <v>Npherb/kpr/1437/35929/ 1 Mar</v>
          </cell>
          <cell r="B1499">
            <v>21641.25</v>
          </cell>
          <cell r="C1499">
            <v>75000</v>
          </cell>
          <cell r="D1499">
            <v>53358.75</v>
          </cell>
        </row>
        <row r="1500">
          <cell r="A1500" t="str">
            <v>One Glob/tht/338/3039/14 Sep</v>
          </cell>
          <cell r="B1500">
            <v>14017.5</v>
          </cell>
          <cell r="C1500">
            <v>45000</v>
          </cell>
          <cell r="D1500">
            <v>30982.5</v>
          </cell>
        </row>
        <row r="1501">
          <cell r="A1501" t="str">
            <v>Outbox/kpr/2017/47901/5may</v>
          </cell>
          <cell r="B1501">
            <v>5737</v>
          </cell>
          <cell r="C1501">
            <v>24000</v>
          </cell>
          <cell r="D1501">
            <v>18263</v>
          </cell>
        </row>
        <row r="1502">
          <cell r="A1502" t="str">
            <v>OutBox/KPR/2017/48785/12May</v>
          </cell>
          <cell r="B1502">
            <v>5737</v>
          </cell>
          <cell r="C1502">
            <v>24000</v>
          </cell>
          <cell r="D1502">
            <v>18263</v>
          </cell>
        </row>
        <row r="1503">
          <cell r="A1503" t="str">
            <v>Outbox/kpr/2017/49999/19may</v>
          </cell>
          <cell r="B1503">
            <v>5737</v>
          </cell>
          <cell r="C1503">
            <v>24000</v>
          </cell>
          <cell r="D1503">
            <v>18263</v>
          </cell>
        </row>
        <row r="1504">
          <cell r="A1504" t="str">
            <v>Outbox/kpr/2017/50996/26may</v>
          </cell>
          <cell r="B1504">
            <v>5737.8</v>
          </cell>
          <cell r="C1504">
            <v>24000</v>
          </cell>
          <cell r="D1504">
            <v>18262.2</v>
          </cell>
        </row>
        <row r="1505">
          <cell r="A1505" t="str">
            <v>Pearl/VariousFm/promotional/21May-2 June 12</v>
          </cell>
          <cell r="B1505">
            <v>5190</v>
          </cell>
          <cell r="C1505">
            <v>34600</v>
          </cell>
          <cell r="D1505">
            <v>29410</v>
          </cell>
        </row>
        <row r="1506">
          <cell r="A1506" t="str">
            <v>Perodua/kpr/306/8178/5sep</v>
          </cell>
          <cell r="B1506">
            <v>18900</v>
          </cell>
          <cell r="C1506">
            <v>75000</v>
          </cell>
          <cell r="D1506">
            <v>56100</v>
          </cell>
        </row>
        <row r="1507">
          <cell r="A1507" t="str">
            <v>Perodua/nagarik/331/3307/8 Sep</v>
          </cell>
          <cell r="B1507">
            <v>20127.939999999999</v>
          </cell>
          <cell r="C1507">
            <v>45000</v>
          </cell>
          <cell r="D1507">
            <v>24872.06</v>
          </cell>
        </row>
        <row r="1508">
          <cell r="A1508" t="str">
            <v>Pioneer Media/kpr/0109/4400/13 Aug</v>
          </cell>
          <cell r="B1508">
            <v>67680</v>
          </cell>
          <cell r="C1508">
            <v>300000</v>
          </cell>
          <cell r="D1508">
            <v>232320</v>
          </cell>
        </row>
        <row r="1509">
          <cell r="A1509" t="str">
            <v>Pioneer Media/tht/0110/1368/13 Aug</v>
          </cell>
          <cell r="B1509">
            <v>67906.240000000005</v>
          </cell>
          <cell r="C1509">
            <v>160000</v>
          </cell>
          <cell r="D1509">
            <v>92093.759999999995</v>
          </cell>
        </row>
        <row r="1510">
          <cell r="A1510" t="str">
            <v>Pioneer Media/THT/0111/1442/15aug2011</v>
          </cell>
          <cell r="B1510">
            <v>9558.9</v>
          </cell>
          <cell r="C1510">
            <v>29250</v>
          </cell>
          <cell r="D1510">
            <v>19691.099999999999</v>
          </cell>
        </row>
        <row r="1511">
          <cell r="A1511" t="str">
            <v>Pioneermed/kpr/795/XXXXX/23nov</v>
          </cell>
          <cell r="B1511">
            <v>39312</v>
          </cell>
          <cell r="C1511">
            <v>2212.39</v>
          </cell>
          <cell r="D1511">
            <v>2212.39</v>
          </cell>
        </row>
        <row r="1512">
          <cell r="A1512" t="str">
            <v>Poonam/civil Cinema/16dec-15jan 011</v>
          </cell>
          <cell r="B1512">
            <v>5212.8500000000004</v>
          </cell>
          <cell r="C1512">
            <v>52128.5</v>
          </cell>
          <cell r="D1512">
            <v>46915.65</v>
          </cell>
        </row>
        <row r="1513">
          <cell r="A1513" t="str">
            <v>Poonam/kalika Fm/0061/516/july</v>
          </cell>
          <cell r="B1513">
            <v>800</v>
          </cell>
          <cell r="C1513">
            <v>8000</v>
          </cell>
          <cell r="D1513">
            <v>7200</v>
          </cell>
        </row>
        <row r="1514">
          <cell r="A1514" t="str">
            <v>Poonam/NARI/0004/6092/Shrawan</v>
          </cell>
          <cell r="B1514">
            <v>3737.5</v>
          </cell>
          <cell r="C1514">
            <v>13000</v>
          </cell>
          <cell r="D1514">
            <v>9262.5</v>
          </cell>
        </row>
        <row r="1515">
          <cell r="A1515" t="str">
            <v>Poonam/sukrabar/200/2293/25Aug</v>
          </cell>
          <cell r="B1515">
            <v>11200.5</v>
          </cell>
          <cell r="C1515">
            <v>22500</v>
          </cell>
          <cell r="D1515">
            <v>11299.5</v>
          </cell>
        </row>
        <row r="1516">
          <cell r="A1516" t="str">
            <v>Prime Life Insursnce/ Media Hub/shrawan 068</v>
          </cell>
          <cell r="B1516">
            <v>60539.79</v>
          </cell>
          <cell r="C1516">
            <v>80500</v>
          </cell>
          <cell r="D1516">
            <v>19960.21</v>
          </cell>
        </row>
        <row r="1517">
          <cell r="A1517" t="str">
            <v>Printcomm/THT/Angel Interior</v>
          </cell>
          <cell r="B1517">
            <v>7611.91</v>
          </cell>
          <cell r="C1517">
            <v>18000</v>
          </cell>
          <cell r="D1517">
            <v>10388.09</v>
          </cell>
        </row>
        <row r="1518">
          <cell r="A1518" t="str">
            <v>Printcomn/karobar/891/1012/9dec</v>
          </cell>
          <cell r="B1518">
            <v>1212.8</v>
          </cell>
          <cell r="C1518">
            <v>3200</v>
          </cell>
          <cell r="D1518">
            <v>1987.2</v>
          </cell>
        </row>
        <row r="1519">
          <cell r="A1519" t="str">
            <v>Printcomn/nagarik/classified/oct-Nov2011</v>
          </cell>
          <cell r="B1519">
            <v>1635</v>
          </cell>
          <cell r="C1519">
            <v>7500</v>
          </cell>
          <cell r="D1519">
            <v>5865</v>
          </cell>
        </row>
        <row r="1520">
          <cell r="A1520" t="str">
            <v>Printcom./tht/217/2151/28 Aug</v>
          </cell>
          <cell r="B1520">
            <v>710.88</v>
          </cell>
          <cell r="C1520">
            <v>2400</v>
          </cell>
          <cell r="D1520">
            <v>1689.12</v>
          </cell>
        </row>
        <row r="1521">
          <cell r="A1521" t="str">
            <v>Print Com/THT/564/4253/16 Oct</v>
          </cell>
          <cell r="B1521">
            <v>1066.32</v>
          </cell>
          <cell r="C1521">
            <v>3600</v>
          </cell>
          <cell r="D1521">
            <v>2533.6800000000003</v>
          </cell>
        </row>
        <row r="1522">
          <cell r="A1522" t="str">
            <v>Psi/kpr/0021/763/22july</v>
          </cell>
          <cell r="B1522">
            <v>10027.799999999999</v>
          </cell>
          <cell r="C1522">
            <v>40500</v>
          </cell>
          <cell r="D1522">
            <v>30472.2</v>
          </cell>
        </row>
        <row r="1523">
          <cell r="A1523" t="str">
            <v>Psi/kpr/0435/10033/13sept</v>
          </cell>
          <cell r="B1523">
            <v>6128.1</v>
          </cell>
          <cell r="C1523">
            <v>24750</v>
          </cell>
          <cell r="D1523">
            <v>18621.900000000001</v>
          </cell>
        </row>
        <row r="1524">
          <cell r="A1524" t="str">
            <v>Psi/kpr/0437/9005/8sept</v>
          </cell>
          <cell r="B1524">
            <v>6685.2</v>
          </cell>
          <cell r="C1524">
            <v>27000</v>
          </cell>
          <cell r="D1524">
            <v>20314.8</v>
          </cell>
        </row>
        <row r="1525">
          <cell r="A1525" t="str">
            <v>Psi/kpr/0438/9387/10sept</v>
          </cell>
          <cell r="B1525">
            <v>21541.200000000001</v>
          </cell>
          <cell r="C1525">
            <v>87000</v>
          </cell>
          <cell r="D1525">
            <v>65458.8</v>
          </cell>
        </row>
        <row r="1526">
          <cell r="A1526" t="str">
            <v>PSI/kpr/1342/33819/15 Feb</v>
          </cell>
          <cell r="B1526">
            <v>4456.8</v>
          </cell>
          <cell r="C1526">
            <v>18000</v>
          </cell>
          <cell r="D1526">
            <v>13543.2</v>
          </cell>
        </row>
        <row r="1527">
          <cell r="A1527" t="str">
            <v>Psi/kpr/1476/36534/9 Mar</v>
          </cell>
          <cell r="B1527">
            <v>11142</v>
          </cell>
          <cell r="C1527">
            <v>45000</v>
          </cell>
          <cell r="D1527">
            <v>33858</v>
          </cell>
        </row>
        <row r="1528">
          <cell r="A1528" t="str">
            <v>Psi/kpr/1866/47937/6 May</v>
          </cell>
          <cell r="B1528">
            <v>8913.6</v>
          </cell>
          <cell r="C1528">
            <v>36000</v>
          </cell>
          <cell r="D1528">
            <v>27086.400000000001</v>
          </cell>
        </row>
        <row r="1529">
          <cell r="A1529" t="str">
            <v>Psi/kpr/2140/53828/14june</v>
          </cell>
          <cell r="B1529">
            <v>8356.5</v>
          </cell>
          <cell r="C1529">
            <v>33750</v>
          </cell>
          <cell r="D1529">
            <v>25393.5</v>
          </cell>
        </row>
        <row r="1530">
          <cell r="A1530" t="str">
            <v>PSI/KPR/592/14319/19 Oct</v>
          </cell>
          <cell r="B1530">
            <v>11142</v>
          </cell>
          <cell r="C1530">
            <v>45000</v>
          </cell>
          <cell r="D1530">
            <v>33858</v>
          </cell>
        </row>
        <row r="1531">
          <cell r="A1531" t="str">
            <v>PSI/kpr/619/15007/24 Oct</v>
          </cell>
          <cell r="B1531">
            <v>7799.4</v>
          </cell>
          <cell r="C1531">
            <v>31500</v>
          </cell>
          <cell r="D1531">
            <v>23700.6</v>
          </cell>
        </row>
        <row r="1532">
          <cell r="A1532" t="str">
            <v>PSI Nepal/kpr/668/15882/02 Nov</v>
          </cell>
          <cell r="B1532">
            <v>11142</v>
          </cell>
          <cell r="C1532">
            <v>45000</v>
          </cell>
          <cell r="D1532">
            <v>33858</v>
          </cell>
        </row>
        <row r="1533">
          <cell r="A1533" t="str">
            <v>Psi/tht/0439/2837/10sept</v>
          </cell>
          <cell r="B1533">
            <v>24076.38</v>
          </cell>
          <cell r="C1533">
            <v>69600</v>
          </cell>
          <cell r="D1533">
            <v>45523.619999999995</v>
          </cell>
        </row>
        <row r="1534">
          <cell r="A1534" t="str">
            <v>PSI/tht/1449/10007/07 Mar</v>
          </cell>
          <cell r="B1534">
            <v>8298</v>
          </cell>
          <cell r="C1534">
            <v>36000</v>
          </cell>
          <cell r="D1534">
            <v>27702</v>
          </cell>
        </row>
        <row r="1535">
          <cell r="A1535" t="str">
            <v>Psi/tht/1867/12162/7 May</v>
          </cell>
          <cell r="B1535">
            <v>6638.4</v>
          </cell>
          <cell r="C1535">
            <v>28800</v>
          </cell>
          <cell r="D1535">
            <v>22161.599999999999</v>
          </cell>
        </row>
        <row r="1536">
          <cell r="A1536" t="str">
            <v>PSI/THT/591/4378/19 Oct</v>
          </cell>
          <cell r="B1536">
            <v>12453.3</v>
          </cell>
          <cell r="C1536">
            <v>36000</v>
          </cell>
          <cell r="D1536">
            <v>23546.7</v>
          </cell>
        </row>
        <row r="1537">
          <cell r="A1537" t="str">
            <v>Qatar Air/nagarik/398/3864/19 Sep</v>
          </cell>
          <cell r="B1537">
            <v>18690</v>
          </cell>
          <cell r="C1537">
            <v>60000</v>
          </cell>
          <cell r="D1537">
            <v>41310</v>
          </cell>
        </row>
        <row r="1538">
          <cell r="A1538" t="str">
            <v>Qatar Air/republica/400/3864/20 Sep</v>
          </cell>
          <cell r="B1538">
            <v>28397.85</v>
          </cell>
          <cell r="C1538">
            <v>60000</v>
          </cell>
          <cell r="D1538">
            <v>31602.15</v>
          </cell>
        </row>
        <row r="1539">
          <cell r="A1539" t="str">
            <v>Qatar Air/tht/484/3657/26 Sep</v>
          </cell>
          <cell r="B1539">
            <v>22428</v>
          </cell>
          <cell r="C1539">
            <v>72000</v>
          </cell>
          <cell r="D1539">
            <v>49572</v>
          </cell>
        </row>
        <row r="1540">
          <cell r="A1540" t="str">
            <v>Qatar/kpr&amp;Tkp/1351/34551/19 Feb-Sup</v>
          </cell>
          <cell r="B1540">
            <v>23370</v>
          </cell>
          <cell r="C1540">
            <v>123000</v>
          </cell>
          <cell r="D1540">
            <v>99630</v>
          </cell>
        </row>
        <row r="1541">
          <cell r="A1541" t="str">
            <v>Qatar/nagarik/2171/18208/25 June</v>
          </cell>
          <cell r="B1541">
            <v>26166</v>
          </cell>
          <cell r="C1541">
            <v>84000</v>
          </cell>
          <cell r="D1541">
            <v>57834</v>
          </cell>
        </row>
        <row r="1542">
          <cell r="A1542" t="str">
            <v>Qatar/nagarik/739/6718/15nov</v>
          </cell>
          <cell r="B1542">
            <v>31150</v>
          </cell>
          <cell r="C1542">
            <v>100000</v>
          </cell>
          <cell r="D1542">
            <v>68850</v>
          </cell>
        </row>
        <row r="1543">
          <cell r="A1543" t="str">
            <v>Qatar/nagarik/898/8767/15dec</v>
          </cell>
          <cell r="B1543">
            <v>18690</v>
          </cell>
          <cell r="C1543">
            <v>60000</v>
          </cell>
          <cell r="D1543">
            <v>41310</v>
          </cell>
        </row>
        <row r="1544">
          <cell r="A1544" t="str">
            <v>Qatar/tht/1381/9572/23feb</v>
          </cell>
          <cell r="B1544">
            <v>22428</v>
          </cell>
          <cell r="C1544">
            <v>72000</v>
          </cell>
          <cell r="D1544">
            <v>49572</v>
          </cell>
        </row>
        <row r="1545">
          <cell r="A1545" t="str">
            <v>Qatar/tht/2170/13894/25 June</v>
          </cell>
          <cell r="B1545">
            <v>22428</v>
          </cell>
          <cell r="C1545">
            <v>72000</v>
          </cell>
          <cell r="D1545">
            <v>49572</v>
          </cell>
        </row>
        <row r="1546">
          <cell r="A1546" t="str">
            <v>Qatar/tht/738/5387/15 Nov</v>
          </cell>
          <cell r="B1546">
            <v>31150</v>
          </cell>
          <cell r="C1546">
            <v>100000</v>
          </cell>
          <cell r="D1546">
            <v>68850</v>
          </cell>
        </row>
        <row r="1547">
          <cell r="A1547" t="str">
            <v>Qatar/tht/936/7049/20 Dec</v>
          </cell>
          <cell r="B1547">
            <v>22428</v>
          </cell>
          <cell r="C1547">
            <v>72000</v>
          </cell>
          <cell r="D1547">
            <v>49572</v>
          </cell>
        </row>
        <row r="1548">
          <cell r="A1548" t="str">
            <v>Rajaswabibhag/GP/916/2041/17 Dec</v>
          </cell>
          <cell r="B1548">
            <v>600</v>
          </cell>
          <cell r="C1548">
            <v>12000</v>
          </cell>
          <cell r="D1548">
            <v>11400</v>
          </cell>
        </row>
        <row r="1549">
          <cell r="A1549" t="str">
            <v>Rangoli/kpr/1741/44064/13 Apr</v>
          </cell>
          <cell r="B1549">
            <v>16243.2</v>
          </cell>
          <cell r="C1549">
            <v>72000</v>
          </cell>
          <cell r="D1549">
            <v>55756.800000000003</v>
          </cell>
        </row>
        <row r="1550">
          <cell r="A1550" t="str">
            <v>Rangoli/kpr/1743/XXXXX/14 Apr</v>
          </cell>
          <cell r="B1550">
            <v>16243.2</v>
          </cell>
          <cell r="C1550">
            <v>72000</v>
          </cell>
          <cell r="D1550">
            <v>55756.800000000003</v>
          </cell>
        </row>
        <row r="1551">
          <cell r="A1551" t="str">
            <v>Rangoli/kpr/1745/44219/16 Apr</v>
          </cell>
          <cell r="B1551">
            <v>16243.2</v>
          </cell>
          <cell r="C1551">
            <v>72000</v>
          </cell>
          <cell r="D1551">
            <v>55756.800000000003</v>
          </cell>
        </row>
        <row r="1552">
          <cell r="A1552" t="str">
            <v>Rangoli/tht/1703/43651/11 Apr</v>
          </cell>
          <cell r="B1552">
            <v>16243.2</v>
          </cell>
          <cell r="C1552">
            <v>72000</v>
          </cell>
          <cell r="D1552">
            <v>55756.800000000003</v>
          </cell>
        </row>
        <row r="1553">
          <cell r="A1553" t="str">
            <v>Rangoli/tht/1705/11254/11 Apr</v>
          </cell>
          <cell r="B1553">
            <v>10608</v>
          </cell>
          <cell r="C1553">
            <v>51000</v>
          </cell>
          <cell r="D1553">
            <v>40392</v>
          </cell>
        </row>
        <row r="1554">
          <cell r="A1554" t="str">
            <v>Rangoli/tht/1742/11370/13 Apr</v>
          </cell>
          <cell r="B1554">
            <v>10608</v>
          </cell>
          <cell r="C1554">
            <v>51000</v>
          </cell>
          <cell r="D1554">
            <v>40392</v>
          </cell>
        </row>
        <row r="1555">
          <cell r="A1555" t="str">
            <v>Rangoli/tht/1744/11416/15 Apr</v>
          </cell>
          <cell r="B1555">
            <v>10608</v>
          </cell>
          <cell r="C1555">
            <v>51000</v>
          </cell>
          <cell r="D1555">
            <v>40392</v>
          </cell>
        </row>
        <row r="1556">
          <cell r="A1556" t="str">
            <v>Rastriya/suchana &amp; Anurodh/21-23bhadra-Ntv,Radio Np</v>
          </cell>
          <cell r="B1556">
            <v>21068.1</v>
          </cell>
          <cell r="C1556">
            <v>290550</v>
          </cell>
          <cell r="D1556">
            <v>290550</v>
          </cell>
        </row>
        <row r="1557">
          <cell r="A1557" t="str">
            <v>Rastriya Swastha/breastfeeding/1-7 Aug 2011</v>
          </cell>
          <cell r="B1557">
            <v>29846.47</v>
          </cell>
          <cell r="C1557">
            <v>318500</v>
          </cell>
          <cell r="D1557">
            <v>318500</v>
          </cell>
        </row>
        <row r="1558">
          <cell r="A1558" t="str">
            <v>Rastriya Swastha/production/population</v>
          </cell>
          <cell r="B1558">
            <v>26861.53</v>
          </cell>
          <cell r="C1558">
            <v>22119.47</v>
          </cell>
          <cell r="D1558">
            <v>22119.47</v>
          </cell>
        </row>
        <row r="1559">
          <cell r="A1559" t="str">
            <v>Rastrya Swastha/radio Nepal/10feb-14july</v>
          </cell>
          <cell r="B1559">
            <v>46818</v>
          </cell>
          <cell r="C1559">
            <v>1811808.26</v>
          </cell>
          <cell r="D1559">
            <v>1811808.26</v>
          </cell>
        </row>
        <row r="1560">
          <cell r="A1560" t="str">
            <v>Redmax/gp/2312/#####/08 July</v>
          </cell>
          <cell r="B1560">
            <v>92646</v>
          </cell>
          <cell r="C1560">
            <v>44247.79</v>
          </cell>
          <cell r="D1560">
            <v>44247.79</v>
          </cell>
        </row>
        <row r="1561">
          <cell r="A1561" t="str">
            <v>Redmax/swastha/NTV/</v>
          </cell>
          <cell r="B1561">
            <v>49159</v>
          </cell>
          <cell r="C1561">
            <v>185809.73</v>
          </cell>
          <cell r="D1561">
            <v>185809.73</v>
          </cell>
        </row>
        <row r="1562">
          <cell r="A1562" t="str">
            <v>Renmin Con/tht/0065/0844/3aug</v>
          </cell>
          <cell r="B1562">
            <v>3239.6</v>
          </cell>
          <cell r="C1562">
            <v>10400</v>
          </cell>
          <cell r="D1562">
            <v>7160.4</v>
          </cell>
        </row>
        <row r="1563">
          <cell r="A1563" t="str">
            <v>Renmin/kpr/0076/3519/8aug</v>
          </cell>
          <cell r="B1563">
            <v>3158.4</v>
          </cell>
          <cell r="C1563">
            <v>14000</v>
          </cell>
          <cell r="D1563">
            <v>10841.6</v>
          </cell>
        </row>
        <row r="1564">
          <cell r="A1564" t="str">
            <v>Renmin/kpr/0113/4842/15aug2011</v>
          </cell>
          <cell r="B1564">
            <v>3158.4</v>
          </cell>
          <cell r="C1564">
            <v>14000</v>
          </cell>
          <cell r="D1564">
            <v>10841.6</v>
          </cell>
        </row>
        <row r="1565">
          <cell r="A1565" t="str">
            <v>Renmin/kpr/1219/30649/1 Feb</v>
          </cell>
          <cell r="B1565">
            <v>1128</v>
          </cell>
          <cell r="C1565">
            <v>5000</v>
          </cell>
          <cell r="D1565">
            <v>3872</v>
          </cell>
        </row>
        <row r="1566">
          <cell r="A1566" t="str">
            <v>Renmin/kpr/159/5863/22 Aug</v>
          </cell>
          <cell r="B1566">
            <v>3158.4</v>
          </cell>
          <cell r="C1566">
            <v>14000</v>
          </cell>
          <cell r="D1566">
            <v>10841.6</v>
          </cell>
        </row>
        <row r="1567">
          <cell r="A1567" t="str">
            <v>Renmin/kpr/1985/51901/3 June</v>
          </cell>
          <cell r="B1567">
            <v>4512</v>
          </cell>
          <cell r="C1567">
            <v>20000</v>
          </cell>
          <cell r="D1567">
            <v>15488</v>
          </cell>
        </row>
        <row r="1568">
          <cell r="A1568" t="str">
            <v>Renmin/kpr/2018/52982/10june</v>
          </cell>
          <cell r="B1568">
            <v>4512</v>
          </cell>
          <cell r="C1568">
            <v>20000</v>
          </cell>
          <cell r="D1568">
            <v>15488</v>
          </cell>
        </row>
        <row r="1569">
          <cell r="A1569" t="str">
            <v>Renmin/kpr/214/6931/28 Aug</v>
          </cell>
          <cell r="B1569">
            <v>3158.4</v>
          </cell>
          <cell r="C1569">
            <v>14000</v>
          </cell>
          <cell r="D1569">
            <v>10841.6</v>
          </cell>
        </row>
        <row r="1570">
          <cell r="A1570" t="str">
            <v>Renmin/kpr/287/7969/4 Sep</v>
          </cell>
          <cell r="B1570">
            <v>3158.4</v>
          </cell>
          <cell r="C1570">
            <v>14000</v>
          </cell>
          <cell r="D1570">
            <v>10841.6</v>
          </cell>
        </row>
        <row r="1571">
          <cell r="A1571" t="str">
            <v>Renmin/kpr/324/9746/12 Sep</v>
          </cell>
          <cell r="B1571">
            <v>3158.4</v>
          </cell>
          <cell r="C1571">
            <v>14000</v>
          </cell>
          <cell r="D1571">
            <v>10841.6</v>
          </cell>
        </row>
        <row r="1572">
          <cell r="A1572" t="str">
            <v>Renmin/kpr/469/12142/25 Sep</v>
          </cell>
          <cell r="B1572">
            <v>2256</v>
          </cell>
          <cell r="C1572">
            <v>10000</v>
          </cell>
          <cell r="D1572">
            <v>7744</v>
          </cell>
        </row>
        <row r="1573">
          <cell r="A1573" t="str">
            <v>Renmin/tht/1220/8742/1 Feb</v>
          </cell>
          <cell r="B1573">
            <v>712.5</v>
          </cell>
          <cell r="C1573">
            <v>3750</v>
          </cell>
          <cell r="D1573">
            <v>3037.5</v>
          </cell>
        </row>
        <row r="1574">
          <cell r="A1574" t="str">
            <v>Renmin/tht/184/1912/24 Aug</v>
          </cell>
          <cell r="B1574">
            <v>2834.65</v>
          </cell>
          <cell r="C1574">
            <v>9100</v>
          </cell>
          <cell r="D1574">
            <v>6265.35</v>
          </cell>
        </row>
        <row r="1575">
          <cell r="A1575" t="str">
            <v>Renmin/tht/1964/12861/30 May</v>
          </cell>
          <cell r="B1575">
            <v>1425</v>
          </cell>
          <cell r="C1575">
            <v>7500</v>
          </cell>
          <cell r="D1575">
            <v>6075</v>
          </cell>
        </row>
        <row r="1576">
          <cell r="A1576" t="str">
            <v>RSSSTSK/TRN/1007/2202/30&amp;31dec</v>
          </cell>
          <cell r="B1576">
            <v>11700</v>
          </cell>
          <cell r="C1576">
            <v>46800</v>
          </cell>
          <cell r="D1576">
            <v>35100</v>
          </cell>
        </row>
        <row r="1577">
          <cell r="A1577" t="str">
            <v>Safalmedia/kpr/454/11921/23 Sep</v>
          </cell>
          <cell r="B1577">
            <v>2812.8</v>
          </cell>
          <cell r="C1577">
            <v>12000</v>
          </cell>
          <cell r="D1577">
            <v>9187.2000000000007</v>
          </cell>
        </row>
        <row r="1578">
          <cell r="A1578" t="str">
            <v>Safalmed/nagarik/494/4368/27 Sep-Om Fin</v>
          </cell>
          <cell r="B1578">
            <v>4230</v>
          </cell>
          <cell r="C1578">
            <v>18000</v>
          </cell>
          <cell r="D1578">
            <v>13770</v>
          </cell>
        </row>
        <row r="1579">
          <cell r="A1579" t="str">
            <v>Samsung/made Each Other/censor</v>
          </cell>
          <cell r="B1579">
            <v>109891.63</v>
          </cell>
          <cell r="C1579">
            <v>7000</v>
          </cell>
          <cell r="D1579">
            <v>7000</v>
          </cell>
        </row>
        <row r="1580">
          <cell r="A1580" t="str">
            <v>Satyam/kpr/1333/30553/28 Jan</v>
          </cell>
          <cell r="B1580">
            <v>8642.4</v>
          </cell>
          <cell r="C1580">
            <v>41550</v>
          </cell>
          <cell r="D1580">
            <v>32907.599999999999</v>
          </cell>
        </row>
        <row r="1581">
          <cell r="A1581" t="str">
            <v>Satyam/kpr/1334/30601/30jan</v>
          </cell>
          <cell r="B1581">
            <v>17794.400000000001</v>
          </cell>
          <cell r="C1581">
            <v>85550</v>
          </cell>
          <cell r="D1581">
            <v>67755.600000000006</v>
          </cell>
        </row>
        <row r="1582">
          <cell r="A1582" t="str">
            <v>Satyam /kpr/1946/44063/13april</v>
          </cell>
          <cell r="B1582">
            <v>8550</v>
          </cell>
          <cell r="C1582">
            <v>45000</v>
          </cell>
          <cell r="D1582">
            <v>36450</v>
          </cell>
        </row>
        <row r="1583">
          <cell r="A1583" t="str">
            <v>Savethechildren/breastfedding/1 to 7 August</v>
          </cell>
          <cell r="B1583">
            <v>3740</v>
          </cell>
          <cell r="C1583">
            <v>278453</v>
          </cell>
          <cell r="D1583">
            <v>278453</v>
          </cell>
        </row>
        <row r="1584">
          <cell r="A1584" t="str">
            <v>Save the Children/documentry/ 16 June</v>
          </cell>
          <cell r="B1584">
            <v>11900</v>
          </cell>
          <cell r="C1584">
            <v>38250</v>
          </cell>
          <cell r="D1584">
            <v>38250</v>
          </cell>
        </row>
        <row r="1585">
          <cell r="A1585" t="str">
            <v>Save the Children\PSA\NTV&amp;KTV\10-16 June</v>
          </cell>
          <cell r="B1585">
            <v>14960</v>
          </cell>
          <cell r="C1585">
            <v>262835.3</v>
          </cell>
          <cell r="D1585">
            <v>262835.3</v>
          </cell>
        </row>
        <row r="1586">
          <cell r="A1586" t="str">
            <v>SBTBNB/nsp/1136/2005/20 Jan</v>
          </cell>
          <cell r="B1586">
            <v>9749.98</v>
          </cell>
          <cell r="C1586">
            <v>38999.9</v>
          </cell>
          <cell r="D1586">
            <v>29249.920000000002</v>
          </cell>
        </row>
        <row r="1587">
          <cell r="A1587" t="str">
            <v>Scbnl/kpr/0006/0065/17july</v>
          </cell>
          <cell r="B1587">
            <v>6492.38</v>
          </cell>
          <cell r="C1587">
            <v>22500</v>
          </cell>
          <cell r="D1587">
            <v>16007.619999999999</v>
          </cell>
        </row>
        <row r="1588">
          <cell r="A1588" t="str">
            <v>SCBNL/kpr/0007/0106/18 July</v>
          </cell>
          <cell r="B1588">
            <v>6426</v>
          </cell>
          <cell r="C1588">
            <v>25500</v>
          </cell>
          <cell r="D1588">
            <v>19074</v>
          </cell>
        </row>
        <row r="1589">
          <cell r="A1589" t="str">
            <v>Scbnl/kpr/375/10475/15sept</v>
          </cell>
          <cell r="B1589">
            <v>3462.6</v>
          </cell>
          <cell r="C1589">
            <v>12000</v>
          </cell>
          <cell r="D1589">
            <v>8537.4</v>
          </cell>
        </row>
        <row r="1590">
          <cell r="A1590" t="str">
            <v>SCBNL/kpr/600/14654/21 Oct</v>
          </cell>
          <cell r="B1590">
            <v>4328.25</v>
          </cell>
          <cell r="C1590">
            <v>15000</v>
          </cell>
          <cell r="D1590">
            <v>10671.75</v>
          </cell>
        </row>
        <row r="1591">
          <cell r="A1591" t="str">
            <v>Scbnl/nagarik/0045/0400/27july</v>
          </cell>
          <cell r="B1591">
            <v>7410</v>
          </cell>
          <cell r="C1591">
            <v>12000</v>
          </cell>
          <cell r="D1591">
            <v>4590</v>
          </cell>
        </row>
        <row r="1592">
          <cell r="A1592" t="str">
            <v>Scbnl/nagarik/0047/0512/28july</v>
          </cell>
          <cell r="B1592">
            <v>30875</v>
          </cell>
          <cell r="C1592">
            <v>50000</v>
          </cell>
          <cell r="D1592">
            <v>19125</v>
          </cell>
        </row>
        <row r="1593">
          <cell r="A1593" t="str">
            <v>Scbnl/nagarik/0102/1424/10aug</v>
          </cell>
          <cell r="B1593">
            <v>9386</v>
          </cell>
          <cell r="C1593">
            <v>15200</v>
          </cell>
          <cell r="D1593">
            <v>5814</v>
          </cell>
        </row>
        <row r="1594">
          <cell r="A1594" t="str">
            <v>Scbnl/nagarik/1397/12598/24 Feb</v>
          </cell>
          <cell r="B1594">
            <v>10374</v>
          </cell>
          <cell r="C1594">
            <v>16800</v>
          </cell>
          <cell r="D1594">
            <v>6426</v>
          </cell>
        </row>
        <row r="1595">
          <cell r="A1595" t="str">
            <v>SCBNL/Nagarik/154/2086/22 Aug</v>
          </cell>
          <cell r="B1595">
            <v>2964</v>
          </cell>
          <cell r="C1595">
            <v>4800</v>
          </cell>
          <cell r="D1595">
            <v>1836</v>
          </cell>
        </row>
        <row r="1596">
          <cell r="A1596" t="str">
            <v>Scbnl/nagarik/206/2258/25aug</v>
          </cell>
          <cell r="B1596">
            <v>2964</v>
          </cell>
          <cell r="C1596">
            <v>4800</v>
          </cell>
          <cell r="D1596">
            <v>1836</v>
          </cell>
        </row>
        <row r="1597">
          <cell r="A1597" t="str">
            <v>SCBNL/nagarik/209/2345/26 Aug</v>
          </cell>
          <cell r="B1597">
            <v>2964</v>
          </cell>
          <cell r="C1597">
            <v>4800</v>
          </cell>
          <cell r="D1597">
            <v>1836</v>
          </cell>
        </row>
        <row r="1598">
          <cell r="A1598" t="str">
            <v>Scbnl/nagarik/388/3824/17 Sep</v>
          </cell>
          <cell r="B1598">
            <v>28405</v>
          </cell>
          <cell r="C1598">
            <v>46000</v>
          </cell>
          <cell r="D1598">
            <v>17595</v>
          </cell>
        </row>
        <row r="1599">
          <cell r="A1599" t="str">
            <v>Scbnl/nagarik/483/4171/25 Sep</v>
          </cell>
          <cell r="B1599">
            <v>5928</v>
          </cell>
          <cell r="C1599">
            <v>9600</v>
          </cell>
          <cell r="D1599">
            <v>3672</v>
          </cell>
        </row>
        <row r="1600">
          <cell r="A1600" t="str">
            <v>SCBNL/nagarik/542/4644/3 Oct</v>
          </cell>
          <cell r="B1600">
            <v>3458</v>
          </cell>
          <cell r="C1600">
            <v>5600</v>
          </cell>
          <cell r="D1600">
            <v>2142</v>
          </cell>
        </row>
        <row r="1601">
          <cell r="A1601" t="str">
            <v>SCBNL/nagarik/561/4939/14 Oct</v>
          </cell>
          <cell r="B1601">
            <v>28405</v>
          </cell>
          <cell r="C1601">
            <v>46000</v>
          </cell>
          <cell r="D1601">
            <v>17595</v>
          </cell>
        </row>
        <row r="1602">
          <cell r="A1602" t="str">
            <v>Scbnl/nagarik/624/5572/25oct</v>
          </cell>
          <cell r="B1602">
            <v>2964</v>
          </cell>
          <cell r="C1602">
            <v>4800</v>
          </cell>
          <cell r="D1602">
            <v>1836</v>
          </cell>
        </row>
        <row r="1603">
          <cell r="A1603" t="str">
            <v>SCBNL/nagarik/672/5614/30 Oct</v>
          </cell>
          <cell r="B1603">
            <v>8184</v>
          </cell>
          <cell r="C1603">
            <v>19200</v>
          </cell>
          <cell r="D1603">
            <v>11016</v>
          </cell>
        </row>
        <row r="1604">
          <cell r="A1604" t="str">
            <v>Scbnl/nagarik/673/5896/04 Nov</v>
          </cell>
          <cell r="B1604">
            <v>28405</v>
          </cell>
          <cell r="C1604">
            <v>46000</v>
          </cell>
          <cell r="D1604">
            <v>17595</v>
          </cell>
        </row>
        <row r="1605">
          <cell r="A1605" t="str">
            <v>SCBNL/nagarik/708/6250/8nov</v>
          </cell>
          <cell r="B1605">
            <v>3952</v>
          </cell>
          <cell r="C1605">
            <v>6400</v>
          </cell>
          <cell r="D1605">
            <v>2448</v>
          </cell>
        </row>
        <row r="1606">
          <cell r="A1606" t="str">
            <v>SCBNL/nagarik/710/6323/9 Nov</v>
          </cell>
          <cell r="B1606">
            <v>9386</v>
          </cell>
          <cell r="C1606">
            <v>15200</v>
          </cell>
          <cell r="D1606">
            <v>5814</v>
          </cell>
        </row>
        <row r="1607">
          <cell r="A1607" t="str">
            <v>Scbnl/rajdhani/347/1070/14 Sep</v>
          </cell>
          <cell r="B1607">
            <v>528</v>
          </cell>
          <cell r="C1607">
            <v>3520</v>
          </cell>
          <cell r="D1607">
            <v>2992</v>
          </cell>
        </row>
        <row r="1608">
          <cell r="A1608" t="str">
            <v>Scot/food &amp; Wine/0003/012/july-Aug</v>
          </cell>
          <cell r="B1608">
            <v>4162.5</v>
          </cell>
          <cell r="C1608">
            <v>15000</v>
          </cell>
          <cell r="D1608">
            <v>10837.5</v>
          </cell>
        </row>
        <row r="1609">
          <cell r="A1609" t="str">
            <v>Scot/NewBusiness/0004/3016/ Jul011</v>
          </cell>
          <cell r="B1609">
            <v>3000</v>
          </cell>
          <cell r="C1609">
            <v>20000</v>
          </cell>
          <cell r="D1609">
            <v>17000</v>
          </cell>
        </row>
        <row r="1610">
          <cell r="A1610" t="str">
            <v>Scot/rajdhani/0048/0149/28july</v>
          </cell>
          <cell r="B1610">
            <v>8950</v>
          </cell>
          <cell r="C1610">
            <v>20000</v>
          </cell>
          <cell r="D1610">
            <v>11050</v>
          </cell>
        </row>
        <row r="1611">
          <cell r="A1611" t="str">
            <v>Scot&amp;Scot/rajdhani/281/0771/2 Sep</v>
          </cell>
          <cell r="B1611">
            <v>4475</v>
          </cell>
          <cell r="C1611">
            <v>10000</v>
          </cell>
          <cell r="D1611">
            <v>5525</v>
          </cell>
        </row>
        <row r="1612">
          <cell r="A1612" t="str">
            <v>Servo/kpr/1452/34816/24feb</v>
          </cell>
          <cell r="B1612">
            <v>6175.64</v>
          </cell>
          <cell r="C1612">
            <v>14400</v>
          </cell>
          <cell r="D1612">
            <v>8224.36</v>
          </cell>
        </row>
        <row r="1613">
          <cell r="A1613" t="str">
            <v>Servo/kpr/1453/34865/26feb</v>
          </cell>
          <cell r="B1613">
            <v>6175.64</v>
          </cell>
          <cell r="C1613">
            <v>14400</v>
          </cell>
          <cell r="D1613">
            <v>8224.36</v>
          </cell>
        </row>
        <row r="1614">
          <cell r="A1614" t="str">
            <v>Servo/kpr/1455/35640/27feb</v>
          </cell>
          <cell r="B1614">
            <v>6175.64</v>
          </cell>
          <cell r="C1614">
            <v>14400</v>
          </cell>
          <cell r="D1614">
            <v>8224.36</v>
          </cell>
        </row>
        <row r="1615">
          <cell r="A1615" t="str">
            <v>Servo/kpr/1458/35764/28feb</v>
          </cell>
          <cell r="B1615">
            <v>6175.64</v>
          </cell>
          <cell r="C1615">
            <v>14400</v>
          </cell>
          <cell r="D1615">
            <v>8224.36</v>
          </cell>
        </row>
        <row r="1616">
          <cell r="A1616" t="str">
            <v>Servo/kpr/1591/36058/2mar</v>
          </cell>
          <cell r="B1616">
            <v>6175.64</v>
          </cell>
          <cell r="C1616">
            <v>14400</v>
          </cell>
          <cell r="D1616">
            <v>8224.36</v>
          </cell>
        </row>
        <row r="1617">
          <cell r="A1617" t="str">
            <v>Servo/kpr/1592/36157/4mar</v>
          </cell>
          <cell r="B1617">
            <v>6175.64</v>
          </cell>
          <cell r="C1617">
            <v>14400</v>
          </cell>
          <cell r="D1617">
            <v>8224.36</v>
          </cell>
        </row>
        <row r="1618">
          <cell r="A1618" t="str">
            <v>Servo/kpr/1595/36411/6mar</v>
          </cell>
          <cell r="B1618">
            <v>6175.64</v>
          </cell>
          <cell r="C1618">
            <v>14400</v>
          </cell>
          <cell r="D1618">
            <v>8224.36</v>
          </cell>
        </row>
        <row r="1619">
          <cell r="A1619" t="str">
            <v>Servo/kpr/1596/36493/8mar</v>
          </cell>
          <cell r="B1619">
            <v>6175.64</v>
          </cell>
          <cell r="C1619">
            <v>14400</v>
          </cell>
          <cell r="D1619">
            <v>8224.36</v>
          </cell>
        </row>
        <row r="1620">
          <cell r="A1620" t="str">
            <v>Servo/tht/1451/9596/24feb</v>
          </cell>
          <cell r="B1620">
            <v>6030.71</v>
          </cell>
          <cell r="C1620">
            <v>12000</v>
          </cell>
          <cell r="D1620">
            <v>5969.29</v>
          </cell>
        </row>
        <row r="1621">
          <cell r="A1621" t="str">
            <v>Servo/tht/1454/9638/26feb</v>
          </cell>
          <cell r="B1621">
            <v>6030.71</v>
          </cell>
          <cell r="C1621">
            <v>12000</v>
          </cell>
          <cell r="D1621">
            <v>5969.29</v>
          </cell>
        </row>
        <row r="1622">
          <cell r="A1622" t="str">
            <v>Servo/tht/1456/9666/27feb</v>
          </cell>
          <cell r="B1622">
            <v>6030.71</v>
          </cell>
          <cell r="C1622">
            <v>12000</v>
          </cell>
          <cell r="D1622">
            <v>5969.29</v>
          </cell>
        </row>
        <row r="1623">
          <cell r="A1623" t="str">
            <v>Servo/tht/1590/9842/2march</v>
          </cell>
          <cell r="B1623">
            <v>6030.71</v>
          </cell>
          <cell r="C1623">
            <v>12000</v>
          </cell>
          <cell r="D1623">
            <v>5969.29</v>
          </cell>
        </row>
        <row r="1624">
          <cell r="A1624" t="str">
            <v>Servo/tht/1593/9903/4march</v>
          </cell>
          <cell r="B1624">
            <v>6030.71</v>
          </cell>
          <cell r="C1624">
            <v>12000</v>
          </cell>
          <cell r="D1624">
            <v>5969.29</v>
          </cell>
        </row>
        <row r="1625">
          <cell r="A1625" t="str">
            <v>Servo/tht/1594/9974/6mar</v>
          </cell>
          <cell r="B1625">
            <v>6030.71</v>
          </cell>
          <cell r="C1625">
            <v>12000</v>
          </cell>
          <cell r="D1625">
            <v>5969.29</v>
          </cell>
        </row>
        <row r="1626">
          <cell r="A1626" t="str">
            <v>Shadaj/kpr/246/7066/29aug</v>
          </cell>
          <cell r="B1626">
            <v>14017.5</v>
          </cell>
          <cell r="C1626">
            <v>45000</v>
          </cell>
          <cell r="D1626">
            <v>30982.5</v>
          </cell>
        </row>
        <row r="1627">
          <cell r="A1627" t="str">
            <v>Shadaj/kpr/267/7727/1sep</v>
          </cell>
          <cell r="B1627">
            <v>11400</v>
          </cell>
          <cell r="C1627">
            <v>60000</v>
          </cell>
          <cell r="D1627">
            <v>48600</v>
          </cell>
        </row>
        <row r="1628">
          <cell r="A1628" t="str">
            <v>Shadaj/kpr/282/8680/6 Sep</v>
          </cell>
          <cell r="B1628">
            <v>14017.5</v>
          </cell>
          <cell r="C1628">
            <v>45000</v>
          </cell>
          <cell r="D1628">
            <v>30982.5</v>
          </cell>
        </row>
        <row r="1629">
          <cell r="A1629" t="str">
            <v>Shadaj/kpr/284/7967/4 Sep</v>
          </cell>
          <cell r="B1629">
            <v>14017.5</v>
          </cell>
          <cell r="C1629">
            <v>45000</v>
          </cell>
          <cell r="D1629">
            <v>30982.5</v>
          </cell>
        </row>
        <row r="1630">
          <cell r="A1630" t="str">
            <v>Shadaj/kpr/332/9270/9 Sep</v>
          </cell>
          <cell r="B1630">
            <v>14017.5</v>
          </cell>
          <cell r="C1630">
            <v>45000</v>
          </cell>
          <cell r="D1630">
            <v>30982.5</v>
          </cell>
        </row>
        <row r="1631">
          <cell r="A1631" t="str">
            <v>Shadaj/kpr/333/9269/9 Sep-Kids</v>
          </cell>
          <cell r="B1631">
            <v>11400</v>
          </cell>
          <cell r="C1631">
            <v>60000</v>
          </cell>
          <cell r="D1631">
            <v>48600</v>
          </cell>
        </row>
        <row r="1632">
          <cell r="A1632" t="str">
            <v>Shadaj/ Kpr/350/9753/12 Sep</v>
          </cell>
          <cell r="B1632">
            <v>14017.5</v>
          </cell>
          <cell r="C1632">
            <v>45000</v>
          </cell>
          <cell r="D1632">
            <v>30982.5</v>
          </cell>
        </row>
        <row r="1633">
          <cell r="A1633" t="str">
            <v>Shadaj/kpr/379/10575/16Sep</v>
          </cell>
          <cell r="B1633">
            <v>11400</v>
          </cell>
          <cell r="C1633">
            <v>60000</v>
          </cell>
          <cell r="D1633">
            <v>48600</v>
          </cell>
        </row>
        <row r="1634">
          <cell r="A1634" t="str">
            <v>Shadaj/kpr/401/11296/20 Sep</v>
          </cell>
          <cell r="B1634">
            <v>14017.5</v>
          </cell>
          <cell r="C1634">
            <v>45000</v>
          </cell>
          <cell r="D1634">
            <v>30982.5</v>
          </cell>
        </row>
        <row r="1635">
          <cell r="A1635" t="str">
            <v>Shadaj/kpr/496/12339/26 Sep</v>
          </cell>
          <cell r="B1635">
            <v>11400</v>
          </cell>
          <cell r="C1635">
            <v>60000</v>
          </cell>
          <cell r="D1635">
            <v>48600</v>
          </cell>
        </row>
        <row r="1636">
          <cell r="A1636" t="str">
            <v>Shadaj/nagarik/249/3775/13sep</v>
          </cell>
          <cell r="B1636">
            <v>8410.5</v>
          </cell>
          <cell r="C1636">
            <v>27000</v>
          </cell>
          <cell r="D1636">
            <v>18589.5</v>
          </cell>
        </row>
        <row r="1637">
          <cell r="A1637" t="str">
            <v>Shadaj/nagarik/268/2766/1sep</v>
          </cell>
          <cell r="B1637">
            <v>8410.5</v>
          </cell>
          <cell r="C1637">
            <v>27000</v>
          </cell>
          <cell r="D1637">
            <v>18589.5</v>
          </cell>
        </row>
        <row r="1638">
          <cell r="A1638" t="str">
            <v>Shadaj/nagarik/283/3775/3 Sep</v>
          </cell>
          <cell r="B1638">
            <v>8410.5</v>
          </cell>
          <cell r="C1638">
            <v>27000</v>
          </cell>
          <cell r="D1638">
            <v>18589.5</v>
          </cell>
        </row>
        <row r="1639">
          <cell r="A1639" t="str">
            <v>Shadaj/nagarik/286/3775/7 Sep</v>
          </cell>
          <cell r="B1639">
            <v>8410.5</v>
          </cell>
          <cell r="C1639">
            <v>27000</v>
          </cell>
          <cell r="D1639">
            <v>18589.5</v>
          </cell>
        </row>
        <row r="1640">
          <cell r="A1640" t="str">
            <v>Shadaj/nagarik/335/3775/11 Sep</v>
          </cell>
          <cell r="B1640">
            <v>8410.5</v>
          </cell>
          <cell r="C1640">
            <v>27000</v>
          </cell>
          <cell r="D1640">
            <v>18589.5</v>
          </cell>
        </row>
        <row r="1641">
          <cell r="A1641" t="str">
            <v>Shadaj/nagarik/386/3775/17 Sep</v>
          </cell>
          <cell r="B1641">
            <v>8410.5</v>
          </cell>
          <cell r="C1641">
            <v>27000</v>
          </cell>
          <cell r="D1641">
            <v>18589.5</v>
          </cell>
        </row>
        <row r="1642">
          <cell r="A1642" t="str">
            <v>Shadaj/saptahik/452/11679/23 Sep</v>
          </cell>
          <cell r="B1642">
            <v>5700</v>
          </cell>
          <cell r="C1642">
            <v>30000</v>
          </cell>
          <cell r="D1642">
            <v>24300</v>
          </cell>
        </row>
        <row r="1643">
          <cell r="A1643" t="str">
            <v>Shadaj/singing Star/21kartik -14mangsir/68/69</v>
          </cell>
          <cell r="B1643">
            <v>3834</v>
          </cell>
          <cell r="C1643">
            <v>38340</v>
          </cell>
          <cell r="D1643">
            <v>34506</v>
          </cell>
        </row>
        <row r="1644">
          <cell r="A1644" t="str">
            <v>Shadaj/singingstar/24-26sep</v>
          </cell>
          <cell r="B1644">
            <v>798</v>
          </cell>
          <cell r="C1644">
            <v>7980</v>
          </cell>
          <cell r="D1644">
            <v>7182</v>
          </cell>
        </row>
        <row r="1645">
          <cell r="A1645" t="str">
            <v>Shadaj/tht/247/2252/30 Aug</v>
          </cell>
          <cell r="B1645">
            <v>9111.3799999999992</v>
          </cell>
          <cell r="C1645">
            <v>29250</v>
          </cell>
          <cell r="D1645">
            <v>20138.620000000003</v>
          </cell>
        </row>
        <row r="1646">
          <cell r="A1646" t="str">
            <v>Shadaj/tht/278/2436/2sep</v>
          </cell>
          <cell r="B1646">
            <v>10513.13</v>
          </cell>
          <cell r="C1646">
            <v>33750</v>
          </cell>
          <cell r="D1646">
            <v>23236.870000000003</v>
          </cell>
        </row>
        <row r="1647">
          <cell r="A1647" t="str">
            <v>Shadaj/tht/285/2553/5 Sep</v>
          </cell>
          <cell r="B1647">
            <v>10513.13</v>
          </cell>
          <cell r="C1647">
            <v>33750</v>
          </cell>
          <cell r="D1647">
            <v>23236.870000000003</v>
          </cell>
        </row>
        <row r="1648">
          <cell r="A1648" t="str">
            <v>Shadaj/tht/323/2731/8 Sep</v>
          </cell>
          <cell r="B1648">
            <v>10513.13</v>
          </cell>
          <cell r="C1648">
            <v>33750</v>
          </cell>
          <cell r="D1648">
            <v>23236.870000000003</v>
          </cell>
        </row>
        <row r="1649">
          <cell r="A1649" t="str">
            <v>Shadaj/tht/334/2838/10 Sep</v>
          </cell>
          <cell r="B1649">
            <v>10513.13</v>
          </cell>
          <cell r="C1649">
            <v>33750</v>
          </cell>
          <cell r="D1649">
            <v>23236.870000000003</v>
          </cell>
        </row>
        <row r="1650">
          <cell r="A1650" t="str">
            <v>Shadaj/tht/351/3038/14sep</v>
          </cell>
          <cell r="B1650">
            <v>10513.13</v>
          </cell>
          <cell r="C1650">
            <v>33750</v>
          </cell>
          <cell r="D1650">
            <v>23236.870000000003</v>
          </cell>
        </row>
        <row r="1651">
          <cell r="A1651" t="str">
            <v>Shadaj/tht/387/3192/17sep</v>
          </cell>
          <cell r="B1651">
            <v>14017.5</v>
          </cell>
          <cell r="C1651">
            <v>45000</v>
          </cell>
          <cell r="D1651">
            <v>30982.5</v>
          </cell>
        </row>
        <row r="1652">
          <cell r="A1652" t="str">
            <v>Shadaj/tht/449/3381/21 Sep</v>
          </cell>
          <cell r="B1652">
            <v>14017.5</v>
          </cell>
          <cell r="C1652">
            <v>45000</v>
          </cell>
          <cell r="D1652">
            <v>30982.5</v>
          </cell>
        </row>
        <row r="1653">
          <cell r="A1653" t="str">
            <v>Shadaj/tht/453/3507/23 Sep</v>
          </cell>
          <cell r="B1653">
            <v>14017.5</v>
          </cell>
          <cell r="C1653">
            <v>45000</v>
          </cell>
          <cell r="D1653">
            <v>30982.5</v>
          </cell>
        </row>
        <row r="1654">
          <cell r="A1654" t="str">
            <v>Shadaj/tht/480/3605/25 Sep</v>
          </cell>
          <cell r="B1654">
            <v>14017.5</v>
          </cell>
          <cell r="C1654">
            <v>45000</v>
          </cell>
          <cell r="D1654">
            <v>30982.5</v>
          </cell>
        </row>
        <row r="1655">
          <cell r="A1655" t="str">
            <v>Shivamcement/kpr/689/16461/7 Nov</v>
          </cell>
          <cell r="B1655">
            <v>50400</v>
          </cell>
          <cell r="C1655">
            <v>200000</v>
          </cell>
          <cell r="D1655">
            <v>149600</v>
          </cell>
        </row>
        <row r="1656">
          <cell r="A1656" t="str">
            <v>Shivam/nsp/706/1164/8nov</v>
          </cell>
          <cell r="B1656">
            <v>88255</v>
          </cell>
          <cell r="C1656">
            <v>190000</v>
          </cell>
          <cell r="D1656">
            <v>101745</v>
          </cell>
        </row>
        <row r="1657">
          <cell r="A1657" t="str">
            <v>Shreehawai/kpr/1852/48389/8 May</v>
          </cell>
          <cell r="B1657">
            <v>10584.85</v>
          </cell>
          <cell r="C1657">
            <v>33750</v>
          </cell>
          <cell r="D1657">
            <v>23165.15</v>
          </cell>
        </row>
        <row r="1658">
          <cell r="A1658" t="str">
            <v>Shree Krishna/nagarik/4650/11oct</v>
          </cell>
          <cell r="B1658">
            <v>3962.4</v>
          </cell>
          <cell r="C1658">
            <v>9600</v>
          </cell>
          <cell r="D1658">
            <v>5637.6</v>
          </cell>
        </row>
        <row r="1659">
          <cell r="A1659" t="str">
            <v>Sindhuprawaha/kpr/666/13361/4oct</v>
          </cell>
          <cell r="B1659">
            <v>2250</v>
          </cell>
          <cell r="C1659">
            <v>15000</v>
          </cell>
          <cell r="D1659">
            <v>12750</v>
          </cell>
        </row>
        <row r="1660">
          <cell r="A1660" t="str">
            <v>Snjoshi/hordind/maitighar/27feb-27apr</v>
          </cell>
          <cell r="B1660">
            <v>22440</v>
          </cell>
          <cell r="C1660">
            <v>54000</v>
          </cell>
          <cell r="D1660">
            <v>54000</v>
          </cell>
        </row>
        <row r="1661">
          <cell r="A1661" t="str">
            <v>S.N.Joshi/karobar/445/500/22 Sep</v>
          </cell>
          <cell r="B1661">
            <v>13878</v>
          </cell>
          <cell r="C1661">
            <v>27000</v>
          </cell>
          <cell r="D1661">
            <v>13122</v>
          </cell>
        </row>
        <row r="1662">
          <cell r="A1662" t="str">
            <v>Sn Joshi/kpr/1658/41728/2 Apr</v>
          </cell>
          <cell r="B1662">
            <v>12540</v>
          </cell>
          <cell r="C1662">
            <v>66000</v>
          </cell>
          <cell r="D1662">
            <v>53460</v>
          </cell>
        </row>
        <row r="1663">
          <cell r="A1663" t="str">
            <v>S.Njoshi/kpr&amp;Tkp/1353/35927/19feb-Sup</v>
          </cell>
          <cell r="B1663">
            <v>27660</v>
          </cell>
          <cell r="C1663">
            <v>120000</v>
          </cell>
          <cell r="D1663">
            <v>92340</v>
          </cell>
        </row>
        <row r="1664">
          <cell r="A1664" t="str">
            <v>S.N Joshi/tht/0091/1246/11aug</v>
          </cell>
          <cell r="B1664">
            <v>14017.5</v>
          </cell>
          <cell r="C1664">
            <v>45000</v>
          </cell>
          <cell r="D1664">
            <v>30982.5</v>
          </cell>
        </row>
        <row r="1665">
          <cell r="A1665" t="str">
            <v>S.N. Joshi/tht/0108/4746/14 Aug</v>
          </cell>
          <cell r="B1665">
            <v>19672.22</v>
          </cell>
          <cell r="C1665">
            <v>36000</v>
          </cell>
          <cell r="D1665">
            <v>16327.779999999999</v>
          </cell>
        </row>
        <row r="1666">
          <cell r="A1666" t="str">
            <v>Snjoshi/tht/1676/10997/4 Apr</v>
          </cell>
          <cell r="B1666">
            <v>7267.5</v>
          </cell>
          <cell r="C1666">
            <v>38250</v>
          </cell>
          <cell r="D1666">
            <v>30982.5</v>
          </cell>
        </row>
        <row r="1667">
          <cell r="A1667" t="str">
            <v>S.N. Joshi/tht/444/3380/21 Sep</v>
          </cell>
          <cell r="B1667">
            <v>10513.13</v>
          </cell>
          <cell r="C1667">
            <v>33750</v>
          </cell>
          <cell r="D1667">
            <v>23236.870000000003</v>
          </cell>
        </row>
        <row r="1668">
          <cell r="A1668" t="str">
            <v>S.N.Joshi/tht/995/7396/28dec</v>
          </cell>
          <cell r="B1668">
            <v>3420</v>
          </cell>
          <cell r="C1668">
            <v>18000</v>
          </cell>
          <cell r="D1668">
            <v>14580</v>
          </cell>
        </row>
        <row r="1669">
          <cell r="A1669" t="str">
            <v>S.N.Joshi/tkp/384/10949/18Sep</v>
          </cell>
          <cell r="B1669">
            <v>32787.040000000001</v>
          </cell>
          <cell r="C1669">
            <v>60000</v>
          </cell>
          <cell r="D1669">
            <v>27212.959999999999</v>
          </cell>
        </row>
        <row r="1670">
          <cell r="A1670" t="str">
            <v>Solarsol/program Branding/titosatya</v>
          </cell>
          <cell r="B1670">
            <v>16500</v>
          </cell>
          <cell r="C1670">
            <v>110000</v>
          </cell>
          <cell r="D1670">
            <v>93500</v>
          </cell>
        </row>
        <row r="1671">
          <cell r="A1671" t="str">
            <v>South Lon/prodt'n/2341/074</v>
          </cell>
          <cell r="B1671">
            <v>29261.25</v>
          </cell>
          <cell r="C1671">
            <v>20150</v>
          </cell>
          <cell r="D1671">
            <v>20150</v>
          </cell>
        </row>
        <row r="1672">
          <cell r="A1672" t="str">
            <v>St.Feb/kpr/1972/51170/29may</v>
          </cell>
          <cell r="B1672">
            <v>22464</v>
          </cell>
          <cell r="C1672">
            <v>108000</v>
          </cell>
          <cell r="D1672">
            <v>85536</v>
          </cell>
        </row>
        <row r="1673">
          <cell r="A1673" t="str">
            <v>StFeb/Nagarik/0002/0009/17 July</v>
          </cell>
          <cell r="B1673">
            <v>8298</v>
          </cell>
          <cell r="C1673">
            <v>36000</v>
          </cell>
          <cell r="D1673">
            <v>27702</v>
          </cell>
        </row>
        <row r="1674">
          <cell r="A1674" t="str">
            <v>St Febric/kpr/2009/52061/5 June</v>
          </cell>
          <cell r="B1674">
            <v>13728</v>
          </cell>
          <cell r="C1674">
            <v>66000</v>
          </cell>
          <cell r="D1674">
            <v>52272</v>
          </cell>
        </row>
        <row r="1675">
          <cell r="A1675" t="str">
            <v>St Febric/tht/2010/13068/5 June</v>
          </cell>
          <cell r="B1675">
            <v>8550</v>
          </cell>
          <cell r="C1675">
            <v>45000</v>
          </cell>
          <cell r="D1675">
            <v>36450</v>
          </cell>
        </row>
        <row r="1676">
          <cell r="A1676" t="str">
            <v>Subh Eve/kpr/356/9750/12 Sep</v>
          </cell>
          <cell r="B1676">
            <v>6768</v>
          </cell>
          <cell r="C1676">
            <v>30000</v>
          </cell>
          <cell r="D1676">
            <v>23232</v>
          </cell>
        </row>
        <row r="1677">
          <cell r="A1677" t="str">
            <v>Subh Eve/kpr/395/11244/19Sep</v>
          </cell>
          <cell r="B1677">
            <v>6768</v>
          </cell>
          <cell r="C1677">
            <v>30000</v>
          </cell>
          <cell r="D1677">
            <v>23232</v>
          </cell>
        </row>
        <row r="1678">
          <cell r="A1678" t="str">
            <v>Subh Eve/kpr/531/12722/28sep</v>
          </cell>
          <cell r="B1678">
            <v>13536</v>
          </cell>
          <cell r="C1678">
            <v>60000</v>
          </cell>
          <cell r="D1678">
            <v>46464</v>
          </cell>
        </row>
        <row r="1679">
          <cell r="A1679" t="str">
            <v>Subh/kpr/250/7616/31aug</v>
          </cell>
          <cell r="B1679">
            <v>6768</v>
          </cell>
          <cell r="C1679">
            <v>30000</v>
          </cell>
          <cell r="D1679">
            <v>23232</v>
          </cell>
        </row>
        <row r="1680">
          <cell r="A1680" t="str">
            <v>Subh/kpr/292/8821/7 Sep</v>
          </cell>
          <cell r="B1680">
            <v>6768</v>
          </cell>
          <cell r="C1680">
            <v>30000</v>
          </cell>
          <cell r="D1680">
            <v>23232</v>
          </cell>
        </row>
        <row r="1681">
          <cell r="A1681" t="str">
            <v>Sujajfood/kpr/309/8171/5sep</v>
          </cell>
          <cell r="B1681">
            <v>28855</v>
          </cell>
          <cell r="C1681">
            <v>100000</v>
          </cell>
          <cell r="D1681">
            <v>71145</v>
          </cell>
        </row>
        <row r="1682">
          <cell r="A1682" t="str">
            <v>Sujal/chocofun/kpr/621/15010/24oct</v>
          </cell>
          <cell r="B1682">
            <v>49211.25</v>
          </cell>
          <cell r="C1682">
            <v>150000</v>
          </cell>
          <cell r="D1682">
            <v>100788.75</v>
          </cell>
        </row>
        <row r="1683">
          <cell r="A1683" t="str">
            <v>Sujaldairy/abhiyan/240/0288/29 Aug</v>
          </cell>
          <cell r="B1683">
            <v>31950</v>
          </cell>
          <cell r="C1683">
            <v>60000</v>
          </cell>
          <cell r="D1683">
            <v>28050</v>
          </cell>
        </row>
        <row r="1684">
          <cell r="A1684" t="str">
            <v>Sujaldairy/ecs/500/643/15sep-14 Oct</v>
          </cell>
          <cell r="B1684">
            <v>2000</v>
          </cell>
          <cell r="C1684">
            <v>22000</v>
          </cell>
          <cell r="D1684">
            <v>20000</v>
          </cell>
        </row>
        <row r="1685">
          <cell r="A1685" t="str">
            <v>Sujaldairy/food &amp; Wine/742/112/oct-Nov</v>
          </cell>
          <cell r="B1685">
            <v>12393</v>
          </cell>
          <cell r="C1685">
            <v>10000</v>
          </cell>
          <cell r="D1685">
            <v>10000</v>
          </cell>
        </row>
        <row r="1686">
          <cell r="A1686" t="str">
            <v>Sujaldairy/karobar/258/0373/1 Sep</v>
          </cell>
          <cell r="B1686">
            <v>41400</v>
          </cell>
          <cell r="C1686">
            <v>72000</v>
          </cell>
          <cell r="D1686">
            <v>30600</v>
          </cell>
        </row>
        <row r="1687">
          <cell r="A1687" t="str">
            <v>Sujaldairy/kpr/203/5856/22 Aug</v>
          </cell>
          <cell r="B1687">
            <v>57710</v>
          </cell>
          <cell r="C1687">
            <v>200000</v>
          </cell>
          <cell r="D1687">
            <v>142290</v>
          </cell>
        </row>
        <row r="1688">
          <cell r="A1688" t="str">
            <v>Sujaldairy/kpr/242/7427/30 Aug</v>
          </cell>
          <cell r="B1688">
            <v>57710</v>
          </cell>
          <cell r="C1688">
            <v>200000</v>
          </cell>
          <cell r="D1688">
            <v>142290</v>
          </cell>
        </row>
        <row r="1689">
          <cell r="A1689" t="str">
            <v>Sujaldairy/kpr/305/8179/5 Sep</v>
          </cell>
          <cell r="B1689">
            <v>46456.55</v>
          </cell>
          <cell r="C1689">
            <v>161000</v>
          </cell>
          <cell r="D1689">
            <v>114543.45</v>
          </cell>
        </row>
        <row r="1690">
          <cell r="A1690" t="str">
            <v>Sujaldairy/kpr/346/9748/12 Sep</v>
          </cell>
          <cell r="B1690">
            <v>46456.55</v>
          </cell>
          <cell r="C1690">
            <v>161000</v>
          </cell>
          <cell r="D1690">
            <v>114543.45</v>
          </cell>
        </row>
        <row r="1691">
          <cell r="A1691" t="str">
            <v>Sujaldairy/kpr/495/12329/26 Sep</v>
          </cell>
          <cell r="B1691">
            <v>52820.08</v>
          </cell>
          <cell r="C1691">
            <v>161000</v>
          </cell>
          <cell r="D1691">
            <v>108179.92</v>
          </cell>
        </row>
        <row r="1692">
          <cell r="A1692" t="str">
            <v>Sujaldairy/kpr/540/13106/2 Oct</v>
          </cell>
          <cell r="B1692">
            <v>39369</v>
          </cell>
          <cell r="C1692">
            <v>120000</v>
          </cell>
          <cell r="D1692">
            <v>80631</v>
          </cell>
        </row>
        <row r="1693">
          <cell r="A1693" t="str">
            <v>Sujaldairy/nagarik/236/2627/30aug</v>
          </cell>
          <cell r="B1693">
            <v>29863.8</v>
          </cell>
          <cell r="C1693">
            <v>72000</v>
          </cell>
          <cell r="D1693">
            <v>42136.2</v>
          </cell>
        </row>
        <row r="1694">
          <cell r="A1694" t="str">
            <v>Sujaldairy/nagarik/330/3196/8 Sep</v>
          </cell>
          <cell r="B1694">
            <v>14931.9</v>
          </cell>
          <cell r="C1694">
            <v>36000</v>
          </cell>
          <cell r="D1694">
            <v>21068.1</v>
          </cell>
        </row>
        <row r="1695">
          <cell r="A1695" t="str">
            <v>Sujaldairy/nagarik/374/3633/15sep</v>
          </cell>
          <cell r="B1695">
            <v>14931.9</v>
          </cell>
          <cell r="C1695">
            <v>36000</v>
          </cell>
          <cell r="D1695">
            <v>21068.1</v>
          </cell>
        </row>
        <row r="1696">
          <cell r="A1696" t="str">
            <v>Sujaldairy/nagrik/507/4366/27 Sep</v>
          </cell>
          <cell r="B1696">
            <v>29863.8</v>
          </cell>
          <cell r="C1696">
            <v>72000</v>
          </cell>
          <cell r="D1696">
            <v>42136.2</v>
          </cell>
        </row>
        <row r="1697">
          <cell r="A1697" t="str">
            <v>Sujaldairy/nayapatrika/205/0235/25 Aug</v>
          </cell>
          <cell r="B1697">
            <v>35706</v>
          </cell>
          <cell r="C1697">
            <v>66000</v>
          </cell>
          <cell r="D1697">
            <v>30294</v>
          </cell>
        </row>
        <row r="1698">
          <cell r="A1698" t="str">
            <v>Sujaldairy/nepal/280/7652/1sep</v>
          </cell>
          <cell r="B1698">
            <v>27720</v>
          </cell>
          <cell r="C1698">
            <v>42000</v>
          </cell>
          <cell r="D1698">
            <v>14280</v>
          </cell>
        </row>
        <row r="1699">
          <cell r="A1699" t="str">
            <v>Sujal Dairy/nsp/243/404/29aug</v>
          </cell>
          <cell r="B1699">
            <v>33181.5</v>
          </cell>
          <cell r="C1699">
            <v>66000</v>
          </cell>
          <cell r="D1699">
            <v>32818.5</v>
          </cell>
        </row>
        <row r="1700">
          <cell r="A1700" t="str">
            <v>Sujaldairy/rajdhani/263/0757/1sep</v>
          </cell>
          <cell r="B1700">
            <v>35706</v>
          </cell>
          <cell r="C1700">
            <v>66000</v>
          </cell>
          <cell r="D1700">
            <v>30294</v>
          </cell>
        </row>
        <row r="1701">
          <cell r="A1701" t="str">
            <v>Sujaldairy/tht/204/1796/22 Aug</v>
          </cell>
          <cell r="B1701">
            <v>49694.13</v>
          </cell>
          <cell r="C1701">
            <v>130000</v>
          </cell>
          <cell r="D1701">
            <v>80305.87</v>
          </cell>
        </row>
        <row r="1702">
          <cell r="A1702" t="str">
            <v>Sujaldairy/tht/235/2250/30aug</v>
          </cell>
          <cell r="B1702">
            <v>29816.48</v>
          </cell>
          <cell r="C1702">
            <v>78000</v>
          </cell>
          <cell r="D1702">
            <v>48183.520000000004</v>
          </cell>
        </row>
        <row r="1703">
          <cell r="A1703" t="str">
            <v>Sujaldairy/tht/237/1793/22aug</v>
          </cell>
          <cell r="B1703">
            <v>15290.5</v>
          </cell>
          <cell r="C1703">
            <v>40000</v>
          </cell>
          <cell r="D1703">
            <v>24709.5</v>
          </cell>
        </row>
        <row r="1704">
          <cell r="A1704" t="str">
            <v>Sujaldairy/tht/443/3345/22 Sep</v>
          </cell>
          <cell r="B1704">
            <v>46158.2</v>
          </cell>
          <cell r="C1704">
            <v>120750</v>
          </cell>
          <cell r="D1704">
            <v>74591.8</v>
          </cell>
        </row>
        <row r="1705">
          <cell r="A1705" t="str">
            <v>Sujalfood/abhiyan/244/425/30aug</v>
          </cell>
          <cell r="B1705">
            <v>15975</v>
          </cell>
          <cell r="C1705">
            <v>30000</v>
          </cell>
          <cell r="D1705">
            <v>14025</v>
          </cell>
        </row>
        <row r="1706">
          <cell r="A1706" t="str">
            <v>Sujalfood/chocofun/nagarik/334/3195/8sep</v>
          </cell>
          <cell r="B1706">
            <v>24886.5</v>
          </cell>
          <cell r="C1706">
            <v>60000</v>
          </cell>
          <cell r="D1706">
            <v>35113.5</v>
          </cell>
        </row>
        <row r="1707">
          <cell r="A1707" t="str">
            <v>Sujalfood/ECS/549/644/15sep-14oct</v>
          </cell>
          <cell r="B1707">
            <v>108179</v>
          </cell>
          <cell r="C1707">
            <v>20000</v>
          </cell>
          <cell r="D1707">
            <v>20000</v>
          </cell>
        </row>
        <row r="1708">
          <cell r="A1708" t="str">
            <v>Sujalfood/ecsliving/746/645/Oct-Nov</v>
          </cell>
          <cell r="B1708">
            <v>80631</v>
          </cell>
          <cell r="C1708">
            <v>20000</v>
          </cell>
          <cell r="D1708">
            <v>20000</v>
          </cell>
        </row>
        <row r="1709">
          <cell r="A1709" t="str">
            <v>Sujalfood/kamana/548/748/bhadra068</v>
          </cell>
          <cell r="B1709">
            <v>17220</v>
          </cell>
          <cell r="C1709">
            <v>40000</v>
          </cell>
          <cell r="D1709">
            <v>22780</v>
          </cell>
        </row>
        <row r="1710">
          <cell r="A1710" t="str">
            <v>Sujalfood/karobar/308/385/5 Sep</v>
          </cell>
          <cell r="B1710">
            <v>20700</v>
          </cell>
          <cell r="C1710">
            <v>36000</v>
          </cell>
          <cell r="D1710">
            <v>15300</v>
          </cell>
        </row>
        <row r="1711">
          <cell r="A1711" t="str">
            <v>Sujalfood/kpr/593/14580/20 Oct</v>
          </cell>
          <cell r="B1711">
            <v>64958.85</v>
          </cell>
          <cell r="C1711">
            <v>198000</v>
          </cell>
          <cell r="D1711">
            <v>133041.15</v>
          </cell>
        </row>
        <row r="1712">
          <cell r="A1712" t="str">
            <v>Sujalfood/nsp/245/398/30 Aug</v>
          </cell>
          <cell r="B1712">
            <v>16590.75</v>
          </cell>
          <cell r="C1712">
            <v>33000</v>
          </cell>
          <cell r="D1712">
            <v>16409.25</v>
          </cell>
        </row>
        <row r="1713">
          <cell r="A1713" t="str">
            <v>Sujalfood/rajdhani/265/775/1se-Choco</v>
          </cell>
          <cell r="B1713">
            <v>17853</v>
          </cell>
          <cell r="C1713">
            <v>33000</v>
          </cell>
          <cell r="D1713">
            <v>15147</v>
          </cell>
        </row>
        <row r="1714">
          <cell r="A1714" t="str">
            <v>Sujalfoods/chocofun/AP/329/2766/8 Sep</v>
          </cell>
          <cell r="B1714">
            <v>21024.44</v>
          </cell>
          <cell r="C1714">
            <v>55000</v>
          </cell>
          <cell r="D1714">
            <v>33975.56</v>
          </cell>
        </row>
        <row r="1715">
          <cell r="A1715" t="str">
            <v>Sujalfoods/kpr/239/7068/29aug</v>
          </cell>
          <cell r="B1715">
            <v>57132.9</v>
          </cell>
          <cell r="C1715">
            <v>198000</v>
          </cell>
          <cell r="D1715">
            <v>140867.1</v>
          </cell>
        </row>
        <row r="1716">
          <cell r="A1716" t="str">
            <v>Sujalfoods/nari/547/11877/asoj068-Choco</v>
          </cell>
          <cell r="B1716">
            <v>16312.5</v>
          </cell>
          <cell r="C1716">
            <v>45000</v>
          </cell>
          <cell r="D1716">
            <v>28687.5</v>
          </cell>
        </row>
        <row r="1717">
          <cell r="A1717" t="str">
            <v>Sujalfoods/nari/745/17404/kartik</v>
          </cell>
          <cell r="B1717">
            <v>16312.5</v>
          </cell>
          <cell r="C1717">
            <v>45000</v>
          </cell>
          <cell r="D1717">
            <v>28687.5</v>
          </cell>
        </row>
        <row r="1718">
          <cell r="A1718" t="str">
            <v>Sujal Foods/Nari/755 /17405/kartik</v>
          </cell>
          <cell r="B1718">
            <v>16312.5</v>
          </cell>
          <cell r="C1718">
            <v>45000</v>
          </cell>
          <cell r="D1718">
            <v>28687.5</v>
          </cell>
        </row>
        <row r="1719">
          <cell r="A1719" t="str">
            <v>Sujalfood/tht/238/2198/29aug</v>
          </cell>
          <cell r="B1719">
            <v>37270.6</v>
          </cell>
          <cell r="C1719">
            <v>97500</v>
          </cell>
          <cell r="D1719">
            <v>60229.4</v>
          </cell>
        </row>
        <row r="1720">
          <cell r="A1720" t="str">
            <v>Sujal/food &amp; Wine/0502/089/sept-OctGhee</v>
          </cell>
          <cell r="B1720">
            <v>64646.23</v>
          </cell>
          <cell r="C1720">
            <v>12000</v>
          </cell>
          <cell r="D1720">
            <v>12000</v>
          </cell>
        </row>
        <row r="1721">
          <cell r="A1721" t="str">
            <v>Sujal/himal/503/286/1-15 Asoj</v>
          </cell>
          <cell r="B1721">
            <v>22275</v>
          </cell>
          <cell r="C1721">
            <v>55000</v>
          </cell>
          <cell r="D1721">
            <v>32725</v>
          </cell>
        </row>
        <row r="1722">
          <cell r="A1722" t="str">
            <v>Sujal/kpr/0059/2817/4 Aug</v>
          </cell>
          <cell r="B1722">
            <v>10387.799999999999</v>
          </cell>
          <cell r="C1722">
            <v>36000</v>
          </cell>
          <cell r="D1722">
            <v>25612.2</v>
          </cell>
        </row>
        <row r="1723">
          <cell r="A1723" t="str">
            <v>Sujal/kpr/0079/3529/8 Aug</v>
          </cell>
          <cell r="B1723">
            <v>10387.799999999999</v>
          </cell>
          <cell r="C1723">
            <v>36000</v>
          </cell>
          <cell r="D1723">
            <v>25612.2</v>
          </cell>
        </row>
        <row r="1724">
          <cell r="A1724" t="str">
            <v>Sujal/kpr/0099/4065/11 Aug</v>
          </cell>
          <cell r="B1724">
            <v>10387.799999999999</v>
          </cell>
          <cell r="C1724">
            <v>36000</v>
          </cell>
          <cell r="D1724">
            <v>25612.2</v>
          </cell>
        </row>
        <row r="1725">
          <cell r="A1725" t="str">
            <v>Sujal/kpr/0482/5860/22aug</v>
          </cell>
          <cell r="B1725">
            <v>18900</v>
          </cell>
          <cell r="C1725">
            <v>75000</v>
          </cell>
          <cell r="D1725">
            <v>56100</v>
          </cell>
        </row>
        <row r="1726">
          <cell r="A1726" t="str">
            <v>Sujal/kpr/119/4792/15aug</v>
          </cell>
          <cell r="B1726">
            <v>5193.8999999999996</v>
          </cell>
          <cell r="C1726">
            <v>18000</v>
          </cell>
          <cell r="D1726">
            <v>12806.1</v>
          </cell>
        </row>
        <row r="1727">
          <cell r="A1727" t="str">
            <v>Sujal/kpr/120/4792/15aug</v>
          </cell>
          <cell r="B1727">
            <v>5193.8999999999996</v>
          </cell>
          <cell r="C1727">
            <v>18000</v>
          </cell>
          <cell r="D1727">
            <v>12806.1</v>
          </cell>
        </row>
        <row r="1728">
          <cell r="A1728" t="str">
            <v>Sujal/KPR/136/5362/18aug</v>
          </cell>
          <cell r="B1728">
            <v>57710</v>
          </cell>
          <cell r="C1728">
            <v>200000</v>
          </cell>
          <cell r="D1728">
            <v>142290</v>
          </cell>
        </row>
        <row r="1729">
          <cell r="A1729" t="str">
            <v>Sujal/Nari/501/11876/18 Sep</v>
          </cell>
          <cell r="B1729">
            <v>16312.5</v>
          </cell>
          <cell r="C1729">
            <v>45000</v>
          </cell>
          <cell r="D1729">
            <v>28687.5</v>
          </cell>
        </row>
        <row r="1730">
          <cell r="A1730" t="str">
            <v>Sujal/np/797/274/ 1sept-Choco</v>
          </cell>
          <cell r="B1730">
            <v>17853</v>
          </cell>
          <cell r="C1730">
            <v>33000</v>
          </cell>
          <cell r="D1730">
            <v>15147</v>
          </cell>
        </row>
        <row r="1731">
          <cell r="A1731" t="str">
            <v>Sujal /tht/0058/889, 890/4aug</v>
          </cell>
          <cell r="B1731">
            <v>11467.88</v>
          </cell>
          <cell r="C1731">
            <v>30000</v>
          </cell>
          <cell r="D1731">
            <v>18532.120000000003</v>
          </cell>
        </row>
        <row r="1732">
          <cell r="A1732" t="str">
            <v>Sujal/tht/0078/1064,1065/8aug 2011</v>
          </cell>
          <cell r="B1732">
            <v>11467.88</v>
          </cell>
          <cell r="C1732">
            <v>30000</v>
          </cell>
          <cell r="D1732">
            <v>18532.120000000003</v>
          </cell>
        </row>
        <row r="1733">
          <cell r="A1733" t="str">
            <v>Sujal/tht/0100/1244 ,1245/11 Aug-Fresho</v>
          </cell>
          <cell r="B1733">
            <v>11467.88</v>
          </cell>
          <cell r="C1733">
            <v>30000</v>
          </cell>
          <cell r="D1733">
            <v>18532.120000000003</v>
          </cell>
        </row>
        <row r="1734">
          <cell r="A1734" t="str">
            <v>Sujal/tht/117/1440/15 Aug</v>
          </cell>
          <cell r="B1734">
            <v>5733.94</v>
          </cell>
          <cell r="C1734">
            <v>15000</v>
          </cell>
          <cell r="D1734">
            <v>9266.0600000000013</v>
          </cell>
        </row>
        <row r="1735">
          <cell r="A1735" t="str">
            <v>Sujal/tht/118/1441/15 Aug</v>
          </cell>
          <cell r="B1735">
            <v>5733.94</v>
          </cell>
          <cell r="C1735">
            <v>15000</v>
          </cell>
          <cell r="D1735">
            <v>9266.0600000000013</v>
          </cell>
        </row>
        <row r="1736">
          <cell r="A1736" t="str">
            <v>Suvidha/kpr/1471/36664/11 Mar</v>
          </cell>
          <cell r="B1736">
            <v>2250</v>
          </cell>
          <cell r="C1736">
            <v>22500</v>
          </cell>
          <cell r="D1736">
            <v>20250</v>
          </cell>
        </row>
        <row r="1737">
          <cell r="A1737" t="str">
            <v>Suvidha/kpr/1928/49938/17may</v>
          </cell>
          <cell r="B1737">
            <v>3000</v>
          </cell>
          <cell r="C1737">
            <v>30000</v>
          </cell>
          <cell r="D1737">
            <v>27000</v>
          </cell>
        </row>
        <row r="1738">
          <cell r="A1738" t="str">
            <v>Suvidha/news Today/737/XXXX/14oct</v>
          </cell>
          <cell r="B1738">
            <v>60229.41</v>
          </cell>
          <cell r="C1738">
            <v>1600</v>
          </cell>
          <cell r="D1738">
            <v>1600</v>
          </cell>
        </row>
        <row r="1739">
          <cell r="A1739" t="str">
            <v>Suvidha/tht/218/2150/28aug</v>
          </cell>
          <cell r="B1739">
            <v>4512</v>
          </cell>
          <cell r="C1739">
            <v>19200</v>
          </cell>
          <cell r="D1739">
            <v>14688</v>
          </cell>
        </row>
        <row r="1740">
          <cell r="A1740" t="str">
            <v>Suvidha/tht/251/2322/31 Aug</v>
          </cell>
          <cell r="B1740">
            <v>16945.599999999999</v>
          </cell>
          <cell r="C1740">
            <v>54400</v>
          </cell>
          <cell r="D1740">
            <v>37454.400000000001</v>
          </cell>
        </row>
        <row r="1741">
          <cell r="A1741" t="str">
            <v>Suvidha/tht/377/3139/16 Sept</v>
          </cell>
          <cell r="B1741">
            <v>14017.5</v>
          </cell>
          <cell r="C1741">
            <v>45000</v>
          </cell>
          <cell r="D1741">
            <v>30982.5</v>
          </cell>
        </row>
        <row r="1742">
          <cell r="A1742" t="str">
            <v>Suvidha/tht/664/4826/02 Nov</v>
          </cell>
          <cell r="B1742">
            <v>8971.2000000000007</v>
          </cell>
          <cell r="C1742">
            <v>28800</v>
          </cell>
          <cell r="D1742">
            <v>19828.8</v>
          </cell>
        </row>
        <row r="1743">
          <cell r="A1743" t="str">
            <v>Suyash/kpr/744/18511/16nov</v>
          </cell>
          <cell r="B1743">
            <v>5193.8999999999996</v>
          </cell>
          <cell r="C1743">
            <v>18000</v>
          </cell>
          <cell r="D1743">
            <v>12806.1</v>
          </cell>
        </row>
        <row r="1744">
          <cell r="A1744" t="str">
            <v>Swastha/gp/smoking Notice/27jun-1july</v>
          </cell>
          <cell r="B1744">
            <v>85000</v>
          </cell>
          <cell r="C1744">
            <v>265464.59999999998</v>
          </cell>
          <cell r="D1744">
            <v>265464.59999999998</v>
          </cell>
        </row>
        <row r="1745">
          <cell r="A1745" t="str">
            <v>Switch/kpr/0970/21919/7,9,12,14,16dec</v>
          </cell>
          <cell r="B1745">
            <v>12702.4</v>
          </cell>
          <cell r="C1745">
            <v>51550</v>
          </cell>
          <cell r="D1745">
            <v>38847.599999999999</v>
          </cell>
        </row>
        <row r="1746">
          <cell r="A1746" t="str">
            <v>Switch/kpr/1112/25500/28dec</v>
          </cell>
          <cell r="B1746">
            <v>17794.400000000001</v>
          </cell>
          <cell r="C1746">
            <v>85550</v>
          </cell>
          <cell r="D1746">
            <v>67755.600000000006</v>
          </cell>
        </row>
        <row r="1747">
          <cell r="A1747" t="str">
            <v>Switch/kpr/851/20546/27nov/68/69</v>
          </cell>
          <cell r="B1747">
            <v>11320.96</v>
          </cell>
          <cell r="C1747">
            <v>46550</v>
          </cell>
          <cell r="D1747">
            <v>35229.040000000001</v>
          </cell>
        </row>
        <row r="1748">
          <cell r="A1748" t="str">
            <v>Takshyasila/kpr/1491/37092/13mar</v>
          </cell>
          <cell r="B1748">
            <v>4328.25</v>
          </cell>
          <cell r="C1748">
            <v>15000</v>
          </cell>
          <cell r="D1748">
            <v>10671.75</v>
          </cell>
        </row>
        <row r="1749">
          <cell r="A1749" t="str">
            <v>The British Col/tht/5755/14455/10july</v>
          </cell>
          <cell r="B1749">
            <v>8988.98</v>
          </cell>
          <cell r="C1749">
            <v>40500</v>
          </cell>
          <cell r="D1749">
            <v>31511.02</v>
          </cell>
        </row>
        <row r="1750">
          <cell r="A1750" t="str">
            <v>Thebritish/hoarding/bhatbhate/1baisakh-30ashwin 069</v>
          </cell>
          <cell r="B1750">
            <v>19507.5</v>
          </cell>
          <cell r="C1750">
            <v>283000</v>
          </cell>
          <cell r="D1750">
            <v>283000</v>
          </cell>
        </row>
        <row r="1751">
          <cell r="A1751" t="str">
            <v>Thebritish/hoarding/jaynepal/1apr-30sept 2012</v>
          </cell>
          <cell r="B1751">
            <v>17556.75</v>
          </cell>
          <cell r="C1751">
            <v>234000</v>
          </cell>
          <cell r="D1751">
            <v>234000</v>
          </cell>
        </row>
        <row r="1752">
          <cell r="A1752" t="str">
            <v>Thebritish/hoarding/maitighar/1baisakh-30ashwin 069</v>
          </cell>
          <cell r="B1752">
            <v>10193.620000000001</v>
          </cell>
          <cell r="C1752">
            <v>141000</v>
          </cell>
          <cell r="D1752">
            <v>141000</v>
          </cell>
        </row>
        <row r="1753">
          <cell r="A1753" t="str">
            <v>The British/tht/1696/10737/29mar</v>
          </cell>
          <cell r="B1753">
            <v>15385</v>
          </cell>
          <cell r="C1753">
            <v>85000</v>
          </cell>
          <cell r="D1753">
            <v>69615</v>
          </cell>
        </row>
        <row r="1754">
          <cell r="A1754" t="str">
            <v>The British/tht/1697/10793/29mar</v>
          </cell>
          <cell r="B1754">
            <v>15385</v>
          </cell>
          <cell r="C1754">
            <v>85000</v>
          </cell>
          <cell r="D1754">
            <v>69615</v>
          </cell>
        </row>
        <row r="1755">
          <cell r="A1755" t="str">
            <v>Titan/kpr/2414/60485/14 July</v>
          </cell>
          <cell r="B1755">
            <v>6768</v>
          </cell>
          <cell r="C1755">
            <v>30000</v>
          </cell>
          <cell r="D1755">
            <v>23232</v>
          </cell>
        </row>
        <row r="1756">
          <cell r="A1756" t="str">
            <v>Tri Star/kpr&amp;Tkp/2129/55684/19 June</v>
          </cell>
          <cell r="B1756">
            <v>8856</v>
          </cell>
          <cell r="C1756">
            <v>54000</v>
          </cell>
          <cell r="D1756">
            <v>45144</v>
          </cell>
        </row>
        <row r="1757">
          <cell r="A1757" t="str">
            <v>Tristar/saptahik/2153/57046/22june</v>
          </cell>
          <cell r="B1757">
            <v>6818.4</v>
          </cell>
          <cell r="C1757">
            <v>22500</v>
          </cell>
          <cell r="D1757">
            <v>15681.6</v>
          </cell>
        </row>
        <row r="1758">
          <cell r="A1758" t="str">
            <v>Tristar/smcolleg/kpr/2127/54822/18 June</v>
          </cell>
          <cell r="B1758">
            <v>10152</v>
          </cell>
          <cell r="C1758">
            <v>45000</v>
          </cell>
          <cell r="D1758">
            <v>34848</v>
          </cell>
        </row>
        <row r="1759">
          <cell r="A1759" t="str">
            <v>Tri Star/smcoll/nagarik/2028/17961/19 June</v>
          </cell>
          <cell r="B1759">
            <v>46187.28</v>
          </cell>
          <cell r="C1759">
            <v>67500</v>
          </cell>
          <cell r="D1759">
            <v>21312.720000000001</v>
          </cell>
        </row>
        <row r="1760">
          <cell r="A1760" t="str">
            <v>Troika/abhiyan/0055/XXXX/13july</v>
          </cell>
          <cell r="B1760">
            <v>5097.6000000000004</v>
          </cell>
          <cell r="C1760">
            <v>10800</v>
          </cell>
          <cell r="D1760">
            <v>5702.4</v>
          </cell>
        </row>
        <row r="1761">
          <cell r="A1761" t="str">
            <v>Unicef/documentary &amp; Promo/ntv&amp;Ktv/4&amp;5dec</v>
          </cell>
          <cell r="B1761">
            <v>3626.32</v>
          </cell>
          <cell r="C1761">
            <v>181315.83</v>
          </cell>
          <cell r="D1761">
            <v>177689.50999999998</v>
          </cell>
        </row>
        <row r="1762">
          <cell r="A1762" t="str">
            <v>Unicef/kpr/1410/34509/18 Feb</v>
          </cell>
          <cell r="B1762">
            <v>172698</v>
          </cell>
          <cell r="C1762">
            <v>28662</v>
          </cell>
          <cell r="D1762">
            <v>28662</v>
          </cell>
        </row>
        <row r="1763">
          <cell r="A1763" t="str">
            <v>Unicef/kpr/1468/36644/10 Mar</v>
          </cell>
          <cell r="B1763">
            <v>35530</v>
          </cell>
          <cell r="C1763">
            <v>28662</v>
          </cell>
          <cell r="D1763">
            <v>28662</v>
          </cell>
        </row>
        <row r="1764">
          <cell r="A1764" t="str">
            <v>Unicef/tht/1123/8021/11 Jan</v>
          </cell>
          <cell r="B1764">
            <v>62832</v>
          </cell>
          <cell r="C1764">
            <v>33048</v>
          </cell>
          <cell r="D1764">
            <v>33048</v>
          </cell>
        </row>
        <row r="1765">
          <cell r="A1765" t="str">
            <v>Unicef/tht/1409/9388/17feb</v>
          </cell>
          <cell r="B1765">
            <v>33660</v>
          </cell>
          <cell r="C1765">
            <v>23409</v>
          </cell>
          <cell r="D1765">
            <v>23409</v>
          </cell>
        </row>
        <row r="1766">
          <cell r="A1766" t="str">
            <v>Unicef/tht/1469/10127/11 Mar</v>
          </cell>
          <cell r="B1766">
            <v>10078</v>
          </cell>
          <cell r="C1766">
            <v>23409</v>
          </cell>
          <cell r="D1766">
            <v>23409</v>
          </cell>
        </row>
        <row r="1767">
          <cell r="A1767" t="str">
            <v>Unicef/tht/1827/11752/25 Apr</v>
          </cell>
          <cell r="B1767">
            <v>26335.13</v>
          </cell>
          <cell r="C1767">
            <v>23409</v>
          </cell>
          <cell r="D1767">
            <v>23409</v>
          </cell>
        </row>
        <row r="1768">
          <cell r="A1768" t="str">
            <v>Unicef/tht/2453/976/25 April</v>
          </cell>
          <cell r="B1768">
            <v>247500</v>
          </cell>
          <cell r="C1768">
            <v>33750</v>
          </cell>
          <cell r="D1768">
            <v>33750</v>
          </cell>
        </row>
        <row r="1769">
          <cell r="A1769" t="str">
            <v>Unicef/vitamin A/kpr,Ap Nagrik/15apr</v>
          </cell>
          <cell r="B1769">
            <v>189000</v>
          </cell>
          <cell r="C1769">
            <v>109650</v>
          </cell>
          <cell r="D1769">
            <v>109650</v>
          </cell>
        </row>
        <row r="1770">
          <cell r="A1770" t="str">
            <v>Uniceted Breweries/karobar/2470/1828/14apr</v>
          </cell>
          <cell r="B1770">
            <v>126000</v>
          </cell>
          <cell r="C1770">
            <v>2187</v>
          </cell>
          <cell r="D1770">
            <v>2187</v>
          </cell>
        </row>
        <row r="1771">
          <cell r="A1771" t="str">
            <v>United Breweries/kpr/2469/40264/14apr</v>
          </cell>
          <cell r="B1771">
            <v>65025</v>
          </cell>
          <cell r="C1771">
            <v>6000</v>
          </cell>
          <cell r="D1771">
            <v>6000</v>
          </cell>
        </row>
        <row r="1772">
          <cell r="A1772" t="str">
            <v>Universal/kpr/0021/0764/22july</v>
          </cell>
          <cell r="B1772">
            <v>5076</v>
          </cell>
          <cell r="C1772">
            <v>22500</v>
          </cell>
          <cell r="D1772">
            <v>17424</v>
          </cell>
        </row>
        <row r="1773">
          <cell r="A1773" t="str">
            <v>Universal/kpr/0089/3882/10 Aug</v>
          </cell>
          <cell r="B1773">
            <v>3384</v>
          </cell>
          <cell r="C1773">
            <v>15000</v>
          </cell>
          <cell r="D1773">
            <v>11616</v>
          </cell>
        </row>
        <row r="1774">
          <cell r="A1774" t="str">
            <v>Utopia/kpr/1408/35762/28 Feb</v>
          </cell>
          <cell r="B1774">
            <v>24408</v>
          </cell>
          <cell r="C1774">
            <v>108000</v>
          </cell>
          <cell r="D1774">
            <v>83592</v>
          </cell>
        </row>
        <row r="1775">
          <cell r="A1775" t="str">
            <v>Utopia/kpr/2121/54484/17june</v>
          </cell>
          <cell r="B1775">
            <v>13560</v>
          </cell>
          <cell r="C1775">
            <v>60000</v>
          </cell>
          <cell r="D1775">
            <v>46440</v>
          </cell>
        </row>
        <row r="1776">
          <cell r="A1776" t="str">
            <v>Utopia/kpr/2418/59651/11july</v>
          </cell>
          <cell r="B1776">
            <v>4068</v>
          </cell>
          <cell r="C1776">
            <v>18000</v>
          </cell>
          <cell r="D1776">
            <v>13932</v>
          </cell>
        </row>
        <row r="1777">
          <cell r="A1777" t="str">
            <v>Utopia/kpr/570/14119/18 Oct</v>
          </cell>
          <cell r="B1777">
            <v>5085</v>
          </cell>
          <cell r="C1777">
            <v>22500</v>
          </cell>
          <cell r="D1777">
            <v>17415</v>
          </cell>
        </row>
        <row r="1778">
          <cell r="A1778" t="str">
            <v>Utopia/nagarik/1479/12975/2 Mar</v>
          </cell>
          <cell r="B1778">
            <v>19578.72</v>
          </cell>
          <cell r="C1778">
            <v>48000</v>
          </cell>
          <cell r="D1778">
            <v>28421.279999999999</v>
          </cell>
        </row>
        <row r="1779">
          <cell r="A1779" t="str">
            <v>Utopia/tht/1478/9752/29 Feb</v>
          </cell>
          <cell r="B1779">
            <v>21844.799999999999</v>
          </cell>
          <cell r="C1779">
            <v>72000</v>
          </cell>
          <cell r="D1779">
            <v>50155.199999999997</v>
          </cell>
        </row>
        <row r="1780">
          <cell r="A1780" t="str">
            <v>Utopia/tht/2022/13674/20 June</v>
          </cell>
          <cell r="B1780">
            <v>16272</v>
          </cell>
          <cell r="C1780">
            <v>72000</v>
          </cell>
          <cell r="D1780">
            <v>55728</v>
          </cell>
        </row>
        <row r="1781">
          <cell r="A1781" t="str">
            <v>Vishwanath/kpr/1818/45431/22apr</v>
          </cell>
          <cell r="B1781">
            <v>2268</v>
          </cell>
          <cell r="C1781">
            <v>9000</v>
          </cell>
          <cell r="D1781">
            <v>6732</v>
          </cell>
        </row>
        <row r="1782">
          <cell r="A1782" t="str">
            <v>Vishwanath/kpr/1847/46914/29 Apr</v>
          </cell>
          <cell r="B1782">
            <v>3402</v>
          </cell>
          <cell r="C1782">
            <v>13500</v>
          </cell>
          <cell r="D1782">
            <v>10098</v>
          </cell>
        </row>
        <row r="1783">
          <cell r="A1783" t="str">
            <v>Vishwanath/nari/1126/32182/Jan 012</v>
          </cell>
          <cell r="B1783">
            <v>4284</v>
          </cell>
          <cell r="C1783">
            <v>17000</v>
          </cell>
          <cell r="D1783">
            <v>12716</v>
          </cell>
        </row>
        <row r="1784">
          <cell r="A1784" t="str">
            <v>Vishwanath/nari/1330/40517/falgun 068</v>
          </cell>
          <cell r="B1784">
            <v>4284</v>
          </cell>
          <cell r="C1784">
            <v>17000</v>
          </cell>
          <cell r="D1784">
            <v>12716</v>
          </cell>
        </row>
        <row r="1785">
          <cell r="A1785" t="str">
            <v>Vishwanath/saptahik/1076/27237/6 Jan</v>
          </cell>
          <cell r="B1785">
            <v>5670</v>
          </cell>
          <cell r="C1785">
            <v>22500</v>
          </cell>
          <cell r="D1785">
            <v>16830</v>
          </cell>
        </row>
        <row r="1786">
          <cell r="A1786" t="str">
            <v>Vishwonath/kpr/1016/26323/02 Jan</v>
          </cell>
          <cell r="B1786">
            <v>11340</v>
          </cell>
          <cell r="C1786">
            <v>45000</v>
          </cell>
          <cell r="D1786">
            <v>33660</v>
          </cell>
        </row>
        <row r="1787">
          <cell r="A1787" t="str">
            <v>Vishwonath/kpr/1679/41545/1 Apr</v>
          </cell>
          <cell r="B1787">
            <v>2268</v>
          </cell>
          <cell r="C1787">
            <v>9000</v>
          </cell>
          <cell r="D1787">
            <v>6732</v>
          </cell>
        </row>
        <row r="1788">
          <cell r="A1788" t="str">
            <v>Vishwonath/kpr/1703/42824/6 Apr</v>
          </cell>
          <cell r="B1788">
            <v>2268</v>
          </cell>
          <cell r="C1788">
            <v>9000</v>
          </cell>
          <cell r="D1788">
            <v>6732</v>
          </cell>
        </row>
        <row r="1789">
          <cell r="A1789" t="str">
            <v>Vishwonath/Kpr/2414/59532/10 July</v>
          </cell>
          <cell r="B1789">
            <v>7371</v>
          </cell>
          <cell r="C1789">
            <v>29250</v>
          </cell>
          <cell r="D1789">
            <v>21879</v>
          </cell>
        </row>
        <row r="1790">
          <cell r="A1790" t="str">
            <v>Vishwonath/tht/1680/10993/4 Apr</v>
          </cell>
          <cell r="B1790">
            <v>3041.55</v>
          </cell>
          <cell r="C1790">
            <v>16200</v>
          </cell>
          <cell r="D1790">
            <v>13158.45</v>
          </cell>
        </row>
        <row r="1791">
          <cell r="A1791" t="str">
            <v>Watercom/GP/1407/3030/28feb</v>
          </cell>
          <cell r="B1791">
            <v>10006.43</v>
          </cell>
          <cell r="C1791">
            <v>29250</v>
          </cell>
          <cell r="D1791">
            <v>19243.57</v>
          </cell>
        </row>
        <row r="1792">
          <cell r="A1792" t="str">
            <v>Water Comm/nagarik/0054/0770/31july</v>
          </cell>
          <cell r="B1792">
            <v>11013.03</v>
          </cell>
          <cell r="C1792">
            <v>27000</v>
          </cell>
          <cell r="D1792">
            <v>15986.97</v>
          </cell>
        </row>
        <row r="1793">
          <cell r="A1793" t="str">
            <v>Watercomm/Republica/0012/0052/19 July</v>
          </cell>
          <cell r="B1793">
            <v>11920.96</v>
          </cell>
          <cell r="C1793">
            <v>24000</v>
          </cell>
          <cell r="D1793">
            <v>12079.04</v>
          </cell>
        </row>
        <row r="1794">
          <cell r="A1794" t="str">
            <v>Watercom/nagarik/122/1861/16 Aug</v>
          </cell>
          <cell r="B1794">
            <v>11013.03</v>
          </cell>
          <cell r="C1794">
            <v>27000</v>
          </cell>
          <cell r="D1794">
            <v>15986.97</v>
          </cell>
        </row>
        <row r="1795">
          <cell r="A1795" t="str">
            <v>Watercom/nag&amp;Repb/1700/14419/3 Apr</v>
          </cell>
          <cell r="B1795">
            <v>73560</v>
          </cell>
          <cell r="C1795">
            <v>120000</v>
          </cell>
          <cell r="D1795">
            <v>46440</v>
          </cell>
        </row>
        <row r="1796">
          <cell r="A1796" t="str">
            <v>Water Com/republica/355/3488/13 Sep</v>
          </cell>
          <cell r="B1796">
            <v>46710.1</v>
          </cell>
          <cell r="C1796">
            <v>100000</v>
          </cell>
          <cell r="D1796">
            <v>53289.9</v>
          </cell>
        </row>
        <row r="1797">
          <cell r="A1797" t="str">
            <v>Worec Np/radio Nepal/naya Sambidhan</v>
          </cell>
          <cell r="B1797">
            <v>10098</v>
          </cell>
          <cell r="C1797">
            <v>22400</v>
          </cell>
          <cell r="D1797">
            <v>22400</v>
          </cell>
        </row>
        <row r="1798">
          <cell r="A1798" t="str">
            <v>Work Sp/kpr/3185/54455/30june</v>
          </cell>
          <cell r="B1798">
            <v>474.9</v>
          </cell>
          <cell r="D1798">
            <v>-474.9</v>
          </cell>
        </row>
        <row r="1799">
          <cell r="A1799" t="str">
            <v>Worldivion/nagarik/0086/1216/9aug</v>
          </cell>
          <cell r="B1799">
            <v>3356</v>
          </cell>
          <cell r="C1799">
            <v>8000</v>
          </cell>
          <cell r="D1799">
            <v>4644</v>
          </cell>
        </row>
        <row r="1800">
          <cell r="A1800" t="str">
            <v>Worldvision/ABC Tv/tradefair/23-26nov</v>
          </cell>
          <cell r="B1800">
            <v>8295.5</v>
          </cell>
          <cell r="C1800">
            <v>20000</v>
          </cell>
          <cell r="D1800">
            <v>11704.5</v>
          </cell>
        </row>
        <row r="1801">
          <cell r="A1801" t="str">
            <v>Worldvision/AP/0008/0079/18 July</v>
          </cell>
          <cell r="B1801">
            <v>7286.77</v>
          </cell>
          <cell r="C1801">
            <v>15600</v>
          </cell>
          <cell r="D1801">
            <v>8313.23</v>
          </cell>
        </row>
        <row r="1802">
          <cell r="A1802" t="str">
            <v>Worldvision/AP/0009/0078/18 July TJohn</v>
          </cell>
          <cell r="B1802">
            <v>3010.48</v>
          </cell>
          <cell r="C1802">
            <v>8800</v>
          </cell>
          <cell r="D1802">
            <v>5789.52</v>
          </cell>
        </row>
        <row r="1803">
          <cell r="A1803" t="str">
            <v>Worldvision/ap/0039/0485/26july</v>
          </cell>
          <cell r="B1803">
            <v>8210.4</v>
          </cell>
          <cell r="C1803">
            <v>24000</v>
          </cell>
          <cell r="D1803">
            <v>15789.6</v>
          </cell>
        </row>
        <row r="1804">
          <cell r="A1804" t="str">
            <v>Worldvision/ap/1327/9195/13 Feb</v>
          </cell>
          <cell r="B1804">
            <v>12014.64</v>
          </cell>
          <cell r="C1804">
            <v>39600</v>
          </cell>
          <cell r="D1804">
            <v>27585.360000000001</v>
          </cell>
        </row>
        <row r="1805">
          <cell r="A1805" t="str">
            <v>Worldvision/AP/1372/9484/20feb</v>
          </cell>
          <cell r="B1805">
            <v>13949.84</v>
          </cell>
          <cell r="C1805">
            <v>34200</v>
          </cell>
          <cell r="D1805">
            <v>20250.16</v>
          </cell>
        </row>
        <row r="1806">
          <cell r="A1806" t="str">
            <v>Worldvision/AP/1497/9950/5 Mar</v>
          </cell>
          <cell r="B1806">
            <v>13653</v>
          </cell>
          <cell r="C1806">
            <v>45000</v>
          </cell>
          <cell r="D1806">
            <v>31347</v>
          </cell>
        </row>
        <row r="1807">
          <cell r="A1807" t="str">
            <v>Worldvision/AP/1612/10533/21mar</v>
          </cell>
          <cell r="B1807">
            <v>18897.939999999999</v>
          </cell>
          <cell r="C1807">
            <v>30000</v>
          </cell>
          <cell r="D1807">
            <v>11102.060000000001</v>
          </cell>
        </row>
        <row r="1808">
          <cell r="A1808" t="str">
            <v>Worldvision/AP/162/1818/22 Aug</v>
          </cell>
          <cell r="B1808">
            <v>3010.48</v>
          </cell>
          <cell r="C1808">
            <v>8800</v>
          </cell>
          <cell r="D1808">
            <v>5789.52</v>
          </cell>
        </row>
        <row r="1809">
          <cell r="A1809" t="str">
            <v>Worldvision/ap/1710/10928,27/2apr</v>
          </cell>
          <cell r="B1809">
            <v>35497.800000000003</v>
          </cell>
          <cell r="C1809">
            <v>117000</v>
          </cell>
          <cell r="D1809">
            <v>81502.2</v>
          </cell>
        </row>
        <row r="1810">
          <cell r="A1810" t="str">
            <v>Worldvision/ap/1753/11454/16apr</v>
          </cell>
          <cell r="B1810">
            <v>22026.06</v>
          </cell>
          <cell r="C1810">
            <v>54000</v>
          </cell>
          <cell r="D1810">
            <v>31973.94</v>
          </cell>
        </row>
        <row r="1811">
          <cell r="A1811" t="str">
            <v>Worldvision/AP/187/1956/24aug</v>
          </cell>
          <cell r="B1811">
            <v>3284.16</v>
          </cell>
          <cell r="C1811">
            <v>9600</v>
          </cell>
          <cell r="D1811">
            <v>6315.84</v>
          </cell>
        </row>
        <row r="1812">
          <cell r="A1812" t="str">
            <v>Worldvision/AP/215/2131/27 Aug</v>
          </cell>
          <cell r="B1812">
            <v>4515.72</v>
          </cell>
          <cell r="C1812">
            <v>13200</v>
          </cell>
          <cell r="D1812">
            <v>8684.2799999999988</v>
          </cell>
        </row>
        <row r="1813">
          <cell r="A1813" t="str">
            <v>Worldvision/AP/562/4242/15 Oct</v>
          </cell>
          <cell r="B1813">
            <v>4530.6000000000004</v>
          </cell>
          <cell r="C1813">
            <v>10800</v>
          </cell>
          <cell r="D1813">
            <v>6269.4</v>
          </cell>
        </row>
        <row r="1814">
          <cell r="A1814" t="str">
            <v>Worldvision/atv/psas/20july-3aug</v>
          </cell>
          <cell r="B1814">
            <v>63073.32</v>
          </cell>
          <cell r="C1814">
            <v>165000</v>
          </cell>
          <cell r="D1814">
            <v>101926.68</v>
          </cell>
        </row>
        <row r="1815">
          <cell r="A1815" t="str">
            <v>Worldvision/ATV/trade Fair/27&amp;28 Nov</v>
          </cell>
          <cell r="B1815">
            <v>8945.75</v>
          </cell>
          <cell r="C1815">
            <v>20000</v>
          </cell>
          <cell r="D1815">
            <v>11054.25</v>
          </cell>
        </row>
        <row r="1816">
          <cell r="A1816" t="str">
            <v>Worldvision /aveneus/257/161,2/6-25aug-Psa</v>
          </cell>
          <cell r="B1816">
            <v>84097.75</v>
          </cell>
          <cell r="C1816">
            <v>220000</v>
          </cell>
          <cell r="D1816">
            <v>135902.25</v>
          </cell>
        </row>
        <row r="1817">
          <cell r="A1817" t="str">
            <v>Worldvision/aveneus/nasacol/4-11 Asar</v>
          </cell>
          <cell r="B1817">
            <v>31011.91</v>
          </cell>
          <cell r="C1817">
            <v>69333.279999999999</v>
          </cell>
          <cell r="D1817">
            <v>38321.369999999995</v>
          </cell>
        </row>
        <row r="1818">
          <cell r="A1818" t="str">
            <v>Worldvision/avenues/barsacol/7-13asar</v>
          </cell>
          <cell r="B1818">
            <v>81406.33</v>
          </cell>
          <cell r="C1818">
            <v>182000</v>
          </cell>
          <cell r="D1818">
            <v>100593.67</v>
          </cell>
        </row>
        <row r="1819">
          <cell r="A1819" t="str">
            <v>Worldvision/care/tht/300/2660/7sep</v>
          </cell>
          <cell r="B1819">
            <v>34262.76</v>
          </cell>
          <cell r="C1819">
            <v>84000</v>
          </cell>
          <cell r="D1819">
            <v>49737.24</v>
          </cell>
        </row>
        <row r="1820">
          <cell r="A1820" t="str">
            <v>Worldvision/image Tv/tradefair/26,27nov</v>
          </cell>
          <cell r="B1820">
            <v>14114.64</v>
          </cell>
          <cell r="C1820">
            <v>28000</v>
          </cell>
          <cell r="D1820">
            <v>13885.36</v>
          </cell>
        </row>
        <row r="1821">
          <cell r="A1821" t="str">
            <v>Worldvision/kpr/1370/34757/23 Feb</v>
          </cell>
          <cell r="B1821">
            <v>2918.4</v>
          </cell>
          <cell r="C1821">
            <v>12000</v>
          </cell>
          <cell r="D1821">
            <v>9081.6</v>
          </cell>
        </row>
        <row r="1822">
          <cell r="A1822" t="str">
            <v>Worldvision/kpr/1376/34666/22feb</v>
          </cell>
          <cell r="B1822">
            <v>18240</v>
          </cell>
          <cell r="C1822">
            <v>75000</v>
          </cell>
          <cell r="D1822">
            <v>56760</v>
          </cell>
        </row>
        <row r="1823">
          <cell r="A1823" t="str">
            <v>Worldvision/kpr/1377/34665/22feb</v>
          </cell>
          <cell r="B1823">
            <v>11207.2</v>
          </cell>
          <cell r="C1823">
            <v>40000</v>
          </cell>
          <cell r="D1823">
            <v>28792.799999999999</v>
          </cell>
        </row>
        <row r="1824">
          <cell r="A1824" t="str">
            <v>Worldvision/kpr/1378/34663/22feb</v>
          </cell>
          <cell r="B1824">
            <v>26265.599999999999</v>
          </cell>
          <cell r="C1824">
            <v>108000</v>
          </cell>
          <cell r="D1824">
            <v>81734.399999999994</v>
          </cell>
        </row>
        <row r="1825">
          <cell r="A1825" t="str">
            <v>Worldvision/kpr/1379/34744/23feb</v>
          </cell>
          <cell r="B1825">
            <v>7660.8</v>
          </cell>
          <cell r="C1825">
            <v>31500</v>
          </cell>
          <cell r="D1825">
            <v>23839.200000000001</v>
          </cell>
        </row>
        <row r="1826">
          <cell r="A1826" t="str">
            <v>Worldvision/kpr/1391/34809/24feb</v>
          </cell>
          <cell r="B1826">
            <v>8208</v>
          </cell>
          <cell r="C1826">
            <v>33750</v>
          </cell>
          <cell r="D1826">
            <v>25542</v>
          </cell>
        </row>
        <row r="1827">
          <cell r="A1827" t="str">
            <v>Worldvision/kpr/1392/34811/24feb</v>
          </cell>
          <cell r="B1827">
            <v>18240</v>
          </cell>
          <cell r="C1827">
            <v>75000</v>
          </cell>
          <cell r="D1827">
            <v>56760</v>
          </cell>
        </row>
        <row r="1828">
          <cell r="A1828" t="str">
            <v>Worldvision/kpr/1394/34802/24feb</v>
          </cell>
          <cell r="B1828">
            <v>3648</v>
          </cell>
          <cell r="C1828">
            <v>15000</v>
          </cell>
          <cell r="D1828">
            <v>11352</v>
          </cell>
        </row>
        <row r="1829">
          <cell r="A1829" t="str">
            <v>Worldvision/kpr/1403/35636/27 Feb</v>
          </cell>
          <cell r="B1829">
            <v>18240</v>
          </cell>
          <cell r="C1829">
            <v>75000</v>
          </cell>
          <cell r="D1829">
            <v>56760</v>
          </cell>
        </row>
        <row r="1830">
          <cell r="A1830" t="str">
            <v>Worldvision/mountain Tv/trade Fair/26,27 Nov</v>
          </cell>
          <cell r="B1830">
            <v>396</v>
          </cell>
          <cell r="C1830">
            <v>3960</v>
          </cell>
          <cell r="D1830">
            <v>3564</v>
          </cell>
        </row>
        <row r="1831">
          <cell r="A1831" t="str">
            <v>Worldvision/Nagarik/0016/0101/20 July</v>
          </cell>
          <cell r="B1831">
            <v>2169.6</v>
          </cell>
          <cell r="C1831">
            <v>9600</v>
          </cell>
          <cell r="D1831">
            <v>7430.4</v>
          </cell>
        </row>
        <row r="1832">
          <cell r="A1832" t="str">
            <v>Worldvision/Nagarik/0018/0102/20 July</v>
          </cell>
          <cell r="B1832">
            <v>1213.5999999999999</v>
          </cell>
          <cell r="C1832">
            <v>4000</v>
          </cell>
          <cell r="D1832">
            <v>2786.4</v>
          </cell>
        </row>
        <row r="1833">
          <cell r="A1833" t="str">
            <v>Worldvision/Nagarik/0026/0149/23 July</v>
          </cell>
          <cell r="B1833">
            <v>7699.92</v>
          </cell>
          <cell r="C1833">
            <v>17600</v>
          </cell>
          <cell r="D1833">
            <v>9900.08</v>
          </cell>
        </row>
        <row r="1834">
          <cell r="A1834" t="str">
            <v>Worldvision/nagarik/0038/634/26july</v>
          </cell>
          <cell r="B1834">
            <v>70</v>
          </cell>
          <cell r="C1834">
            <v>500</v>
          </cell>
          <cell r="D1834">
            <v>430</v>
          </cell>
        </row>
        <row r="1835">
          <cell r="A1835" t="str">
            <v>Worldvision/nagarik/0043/0409/27july</v>
          </cell>
          <cell r="B1835">
            <v>684.2</v>
          </cell>
          <cell r="C1835">
            <v>2000</v>
          </cell>
          <cell r="D1835">
            <v>1315.8</v>
          </cell>
        </row>
        <row r="1836">
          <cell r="A1836" t="str">
            <v>Worldvision/nagarik/0044/0408/27july</v>
          </cell>
          <cell r="B1836">
            <v>10499.89</v>
          </cell>
          <cell r="C1836">
            <v>24000</v>
          </cell>
          <cell r="D1836">
            <v>13500.11</v>
          </cell>
        </row>
        <row r="1837">
          <cell r="A1837" t="str">
            <v>Worldvision/nagarik/0051/0495/28july</v>
          </cell>
          <cell r="B1837">
            <v>10499.89</v>
          </cell>
          <cell r="C1837">
            <v>24000</v>
          </cell>
          <cell r="D1837">
            <v>13500.11</v>
          </cell>
        </row>
        <row r="1838">
          <cell r="A1838" t="str">
            <v>Worldvision/nagarik/0069/1106/5 Aug</v>
          </cell>
          <cell r="B1838">
            <v>3284.16</v>
          </cell>
          <cell r="C1838">
            <v>9600</v>
          </cell>
          <cell r="D1838">
            <v>6315.84</v>
          </cell>
        </row>
        <row r="1839">
          <cell r="A1839" t="str">
            <v>Worldvision/nagarik/0088/1425/10aug</v>
          </cell>
          <cell r="B1839">
            <v>606.79999999999995</v>
          </cell>
          <cell r="C1839">
            <v>2000</v>
          </cell>
          <cell r="D1839">
            <v>1393.2</v>
          </cell>
        </row>
        <row r="1840">
          <cell r="A1840" t="str">
            <v>Worldvision/nagarik/0114/ 1620/15aug</v>
          </cell>
          <cell r="B1840">
            <v>4339.2</v>
          </cell>
          <cell r="C1840">
            <v>19200</v>
          </cell>
          <cell r="D1840">
            <v>14860.8</v>
          </cell>
        </row>
        <row r="1841">
          <cell r="A1841" t="str">
            <v>Worldvision/nagarik/0505/3451/12sep-Himalayan</v>
          </cell>
          <cell r="B1841">
            <v>2820.48</v>
          </cell>
          <cell r="C1841">
            <v>12480</v>
          </cell>
          <cell r="D1841">
            <v>9659.52</v>
          </cell>
        </row>
        <row r="1842">
          <cell r="A1842" t="str">
            <v>Worldvision/nagarik/124/1860/16aug</v>
          </cell>
          <cell r="B1842">
            <v>728.16</v>
          </cell>
          <cell r="C1842">
            <v>2400</v>
          </cell>
          <cell r="D1842">
            <v>1671.8400000000001</v>
          </cell>
        </row>
        <row r="1843">
          <cell r="A1843" t="str">
            <v>Worldvision/nagarik/125/1859/16aug</v>
          </cell>
          <cell r="B1843">
            <v>3694.68</v>
          </cell>
          <cell r="C1843">
            <v>10800</v>
          </cell>
          <cell r="D1843">
            <v>7105.32</v>
          </cell>
        </row>
        <row r="1844">
          <cell r="A1844" t="str">
            <v>Worldvision/nagarik/129/1891/17aug</v>
          </cell>
          <cell r="B1844">
            <v>3356</v>
          </cell>
          <cell r="C1844">
            <v>8000</v>
          </cell>
          <cell r="D1844">
            <v>4644</v>
          </cell>
        </row>
        <row r="1845">
          <cell r="A1845" t="str">
            <v>Worldvision/nagarik/130/2032/17aug</v>
          </cell>
          <cell r="B1845">
            <v>3694.68</v>
          </cell>
          <cell r="C1845">
            <v>10800</v>
          </cell>
          <cell r="D1845">
            <v>7105.32</v>
          </cell>
        </row>
        <row r="1846">
          <cell r="A1846" t="str">
            <v>Worldvision/nagarik/1337/12174/15feb</v>
          </cell>
          <cell r="B1846">
            <v>20802.39</v>
          </cell>
          <cell r="C1846">
            <v>51000</v>
          </cell>
          <cell r="D1846">
            <v>30197.61</v>
          </cell>
        </row>
        <row r="1847">
          <cell r="A1847" t="str">
            <v>Worldvision/nagarik/1375/12431/22feb</v>
          </cell>
          <cell r="B1847">
            <v>31499.58</v>
          </cell>
          <cell r="C1847">
            <v>84000</v>
          </cell>
          <cell r="D1847">
            <v>52500.42</v>
          </cell>
        </row>
        <row r="1848">
          <cell r="A1848" t="str">
            <v>Worldvision /nagarik/138/1909/18aug</v>
          </cell>
          <cell r="B1848">
            <v>12599.87</v>
          </cell>
          <cell r="C1848">
            <v>28800</v>
          </cell>
          <cell r="D1848">
            <v>16200.13</v>
          </cell>
        </row>
        <row r="1849">
          <cell r="A1849" t="str">
            <v>Worldvision/nagarik/1395/12641/26feb</v>
          </cell>
          <cell r="B1849">
            <v>20802.39</v>
          </cell>
          <cell r="C1849">
            <v>51000</v>
          </cell>
          <cell r="D1849">
            <v>30197.61</v>
          </cell>
        </row>
        <row r="1850">
          <cell r="A1850" t="str">
            <v>Worldvision/nagarik/145/2032/19aug</v>
          </cell>
          <cell r="B1850">
            <v>3694.68</v>
          </cell>
          <cell r="C1850">
            <v>10800</v>
          </cell>
          <cell r="D1850">
            <v>7105.32</v>
          </cell>
        </row>
        <row r="1851">
          <cell r="A1851" t="str">
            <v>Worldvision/nagarik/1501/13224/9 Mar</v>
          </cell>
          <cell r="B1851">
            <v>9236.7000000000007</v>
          </cell>
          <cell r="C1851">
            <v>27000</v>
          </cell>
          <cell r="D1851">
            <v>17763.3</v>
          </cell>
        </row>
        <row r="1852">
          <cell r="A1852" t="str">
            <v>Worldvision/nagarik/160/2032/22 Aug</v>
          </cell>
          <cell r="B1852">
            <v>3694.68</v>
          </cell>
          <cell r="C1852">
            <v>10800</v>
          </cell>
          <cell r="D1852">
            <v>7105.32</v>
          </cell>
        </row>
        <row r="1853">
          <cell r="A1853" t="str">
            <v>Worldvision/nagarik/192/2231/24aug-Vac</v>
          </cell>
          <cell r="B1853">
            <v>7874.92</v>
          </cell>
          <cell r="C1853">
            <v>18000</v>
          </cell>
          <cell r="D1853">
            <v>10125.08</v>
          </cell>
        </row>
        <row r="1854">
          <cell r="A1854" t="str">
            <v>Worldvision/nagarik/197/2305/25 Aug</v>
          </cell>
          <cell r="B1854">
            <v>26719.8</v>
          </cell>
          <cell r="C1854">
            <v>51200</v>
          </cell>
          <cell r="D1854">
            <v>24480.2</v>
          </cell>
        </row>
        <row r="1855">
          <cell r="A1855" t="str">
            <v>Worldvision/nagarik/199/2266/25 Aug Notice</v>
          </cell>
          <cell r="B1855">
            <v>5384.15</v>
          </cell>
          <cell r="C1855">
            <v>13200</v>
          </cell>
          <cell r="D1855">
            <v>7815.85</v>
          </cell>
        </row>
        <row r="1856">
          <cell r="A1856" t="str">
            <v>Worldvision/nagarik/255/2765/01sep Wwf</v>
          </cell>
          <cell r="B1856">
            <v>41749.69</v>
          </cell>
          <cell r="C1856">
            <v>80000</v>
          </cell>
          <cell r="D1856">
            <v>38250.31</v>
          </cell>
        </row>
        <row r="1857">
          <cell r="A1857" t="str">
            <v>Worldvision/nagarik/369/3403/10sep-Notice</v>
          </cell>
          <cell r="B1857">
            <v>26447.1</v>
          </cell>
          <cell r="C1857">
            <v>60000</v>
          </cell>
          <cell r="D1857">
            <v>33552.9</v>
          </cell>
        </row>
        <row r="1858">
          <cell r="A1858" t="str">
            <v>Worldvision/nsp/0020/0037/21july</v>
          </cell>
          <cell r="B1858">
            <v>16783.2</v>
          </cell>
          <cell r="C1858">
            <v>27000</v>
          </cell>
          <cell r="D1858">
            <v>10216.799999999999</v>
          </cell>
        </row>
        <row r="1859">
          <cell r="A1859" t="str">
            <v>Worldvision/NSP/0034/0059/25 July</v>
          </cell>
          <cell r="B1859">
            <v>5594.4</v>
          </cell>
          <cell r="C1859">
            <v>9000</v>
          </cell>
          <cell r="D1859">
            <v>3405.6000000000004</v>
          </cell>
        </row>
        <row r="1860">
          <cell r="A1860" t="str">
            <v>Worldvision/nsp/1502/2578/12mar</v>
          </cell>
          <cell r="B1860">
            <v>20229</v>
          </cell>
          <cell r="C1860">
            <v>33000</v>
          </cell>
          <cell r="D1860">
            <v>12771</v>
          </cell>
        </row>
        <row r="1861">
          <cell r="A1861" t="str">
            <v>Worldvision/nsp/1647/XXXXX/29mar</v>
          </cell>
          <cell r="B1861">
            <v>15171.75</v>
          </cell>
          <cell r="C1861">
            <v>24750</v>
          </cell>
          <cell r="D1861">
            <v>9578.25</v>
          </cell>
        </row>
        <row r="1862">
          <cell r="A1862" t="str">
            <v>Worldvision/nsp/301/463/3sep-Amatya</v>
          </cell>
          <cell r="B1862">
            <v>44867.9</v>
          </cell>
          <cell r="C1862">
            <v>110000</v>
          </cell>
          <cell r="D1862">
            <v>65132.1</v>
          </cell>
        </row>
        <row r="1863">
          <cell r="A1863" t="str">
            <v>Worldvision/nsp/367/514/8 Sep</v>
          </cell>
          <cell r="B1863">
            <v>5394.4</v>
          </cell>
          <cell r="C1863">
            <v>8800</v>
          </cell>
          <cell r="D1863">
            <v>3405.6000000000004</v>
          </cell>
        </row>
        <row r="1864">
          <cell r="A1864" t="str">
            <v>Worldvision/rep/0040/0393/26july</v>
          </cell>
          <cell r="B1864">
            <v>11210.42</v>
          </cell>
          <cell r="C1864">
            <v>24000</v>
          </cell>
          <cell r="D1864">
            <v>12789.58</v>
          </cell>
        </row>
        <row r="1865">
          <cell r="A1865" t="str">
            <v>Worldvision/republica/194/2305/25aug-Wwf</v>
          </cell>
          <cell r="B1865">
            <v>29167.82</v>
          </cell>
          <cell r="C1865">
            <v>51200</v>
          </cell>
          <cell r="D1865">
            <v>22032.18</v>
          </cell>
        </row>
        <row r="1866">
          <cell r="A1866" t="str">
            <v>Worldvision/republica/256/2765/1sep Wwf</v>
          </cell>
          <cell r="B1866">
            <v>41749.69</v>
          </cell>
          <cell r="C1866">
            <v>80000</v>
          </cell>
          <cell r="D1866">
            <v>38250.31</v>
          </cell>
        </row>
        <row r="1867">
          <cell r="A1867" t="str">
            <v>Worldvision/republica/368/3406/10sep</v>
          </cell>
          <cell r="B1867">
            <v>33157.68</v>
          </cell>
          <cell r="C1867">
            <v>60000</v>
          </cell>
          <cell r="D1867">
            <v>26842.32</v>
          </cell>
        </row>
        <row r="1868">
          <cell r="A1868" t="str">
            <v>Worldvision/sambaram/THT/4229/15 Oct</v>
          </cell>
          <cell r="B1868">
            <v>2052.6</v>
          </cell>
          <cell r="C1868">
            <v>6000</v>
          </cell>
          <cell r="D1868">
            <v>3947.4</v>
          </cell>
        </row>
        <row r="1869">
          <cell r="A1869" t="str">
            <v>Worldvision/ShreeLaxmi/2-31Sharwan68</v>
          </cell>
          <cell r="B1869">
            <v>146531.96</v>
          </cell>
          <cell r="C1869">
            <v>330000</v>
          </cell>
          <cell r="D1869">
            <v>183468.04</v>
          </cell>
        </row>
        <row r="1870">
          <cell r="A1870" t="str">
            <v>Worldvision/STV/trade Fair/22,23nov</v>
          </cell>
          <cell r="B1870">
            <v>4977.3</v>
          </cell>
          <cell r="C1870">
            <v>12000</v>
          </cell>
          <cell r="D1870">
            <v>7022.7</v>
          </cell>
        </row>
        <row r="1871">
          <cell r="A1871" t="str">
            <v>Worldvision/sukrabar/1382/12668/24feb</v>
          </cell>
          <cell r="B1871">
            <v>9164</v>
          </cell>
          <cell r="C1871">
            <v>20000</v>
          </cell>
          <cell r="D1871">
            <v>10836</v>
          </cell>
        </row>
        <row r="1872">
          <cell r="A1872" t="str">
            <v>Worldvision/THT/0011/0045/18 July</v>
          </cell>
          <cell r="B1872">
            <v>3557.84</v>
          </cell>
          <cell r="C1872">
            <v>10400</v>
          </cell>
          <cell r="D1872">
            <v>6842.16</v>
          </cell>
        </row>
        <row r="1873">
          <cell r="A1873" t="str">
            <v>WorldVision/THT/0017/0177/20 July</v>
          </cell>
          <cell r="B1873">
            <v>2736.8</v>
          </cell>
          <cell r="C1873">
            <v>8000</v>
          </cell>
          <cell r="D1873">
            <v>5263.2</v>
          </cell>
        </row>
        <row r="1874">
          <cell r="A1874" t="str">
            <v>Worldvision/THT/0035/0426/25July</v>
          </cell>
          <cell r="B1874">
            <v>3557.84</v>
          </cell>
          <cell r="C1874">
            <v>10400</v>
          </cell>
          <cell r="D1874">
            <v>6842.16</v>
          </cell>
        </row>
        <row r="1875">
          <cell r="A1875" t="str">
            <v>Worldvision/tht/0041/0526/27july</v>
          </cell>
          <cell r="B1875">
            <v>5473.6</v>
          </cell>
          <cell r="C1875">
            <v>16000</v>
          </cell>
          <cell r="D1875">
            <v>10526.4</v>
          </cell>
        </row>
        <row r="1876">
          <cell r="A1876" t="str">
            <v>Worldvision/tht/0042/0527/27july-Vac</v>
          </cell>
          <cell r="B1876">
            <v>9789.36</v>
          </cell>
          <cell r="C1876">
            <v>24000</v>
          </cell>
          <cell r="D1876">
            <v>14210.64</v>
          </cell>
        </row>
        <row r="1877">
          <cell r="A1877" t="str">
            <v>Worldvision/tht/0068/0934/5 Aug</v>
          </cell>
          <cell r="B1877">
            <v>10006.43</v>
          </cell>
          <cell r="C1877">
            <v>29250</v>
          </cell>
          <cell r="D1877">
            <v>19243.57</v>
          </cell>
        </row>
        <row r="1878">
          <cell r="A1878" t="str">
            <v>Worldvision/tht/0070/0981/6aug</v>
          </cell>
          <cell r="B1878">
            <v>2736.8</v>
          </cell>
          <cell r="C1878">
            <v>8000</v>
          </cell>
          <cell r="D1878">
            <v>5263.2</v>
          </cell>
        </row>
        <row r="1879">
          <cell r="A1879" t="str">
            <v>Worldvision/tht/0366/2728/8sept-Sikkim</v>
          </cell>
          <cell r="B1879">
            <v>10006.43</v>
          </cell>
          <cell r="C1879">
            <v>29250</v>
          </cell>
          <cell r="D1879">
            <v>19243.57</v>
          </cell>
        </row>
        <row r="1880">
          <cell r="A1880" t="str">
            <v>World Vision/tht/0835/5127/9 Nov</v>
          </cell>
          <cell r="B1880">
            <v>19089.25</v>
          </cell>
          <cell r="C1880">
            <v>46800</v>
          </cell>
          <cell r="D1880">
            <v>27710.75</v>
          </cell>
        </row>
        <row r="1881">
          <cell r="A1881" t="str">
            <v>World Vision/tht/0836/5281/12 Nov</v>
          </cell>
          <cell r="B1881">
            <v>20975</v>
          </cell>
          <cell r="C1881">
            <v>50000</v>
          </cell>
          <cell r="D1881">
            <v>29025</v>
          </cell>
        </row>
        <row r="1882">
          <cell r="A1882" t="str">
            <v>World Vision/tht/0837/5282/12 Nov</v>
          </cell>
          <cell r="B1882">
            <v>4105.2</v>
          </cell>
          <cell r="C1882">
            <v>12000</v>
          </cell>
          <cell r="D1882">
            <v>7894.8</v>
          </cell>
        </row>
        <row r="1883">
          <cell r="A1883" t="str">
            <v>World Vision/tht/0838/5445/16 Nov</v>
          </cell>
          <cell r="B1883">
            <v>5461.2</v>
          </cell>
          <cell r="C1883">
            <v>18000</v>
          </cell>
          <cell r="D1883">
            <v>12538.8</v>
          </cell>
        </row>
        <row r="1884">
          <cell r="A1884" t="str">
            <v>Worldvision/tht/1008/7399/28dec</v>
          </cell>
          <cell r="B1884">
            <v>1820.4</v>
          </cell>
          <cell r="C1884">
            <v>6000</v>
          </cell>
          <cell r="D1884">
            <v>4179.6000000000004</v>
          </cell>
        </row>
        <row r="1885">
          <cell r="A1885" t="str">
            <v>Worldvision/tht/1009/7395/28 Dec</v>
          </cell>
          <cell r="B1885">
            <v>7099.56</v>
          </cell>
          <cell r="C1885">
            <v>23400</v>
          </cell>
          <cell r="D1885">
            <v>16300.439999999999</v>
          </cell>
        </row>
        <row r="1886">
          <cell r="A1886" t="str">
            <v>Worldvision/tht/1025/8125/13 Jan</v>
          </cell>
          <cell r="B1886">
            <v>2712</v>
          </cell>
          <cell r="C1886">
            <v>12000</v>
          </cell>
          <cell r="D1886">
            <v>9288</v>
          </cell>
        </row>
        <row r="1887">
          <cell r="A1887" t="str">
            <v>Worldvision/THT/123/1483/16aug</v>
          </cell>
          <cell r="B1887">
            <v>3694.68</v>
          </cell>
          <cell r="C1887">
            <v>10800</v>
          </cell>
          <cell r="D1887">
            <v>7105.32</v>
          </cell>
        </row>
        <row r="1888">
          <cell r="A1888" t="str">
            <v>Worldvision/THT/128/1549/17aug</v>
          </cell>
          <cell r="B1888">
            <v>9852.48</v>
          </cell>
          <cell r="C1888">
            <v>28800</v>
          </cell>
          <cell r="D1888">
            <v>18947.52</v>
          </cell>
        </row>
        <row r="1889">
          <cell r="A1889" t="str">
            <v>Worldvision/tht/1295/8994/8 Feb</v>
          </cell>
          <cell r="B1889">
            <v>12014.64</v>
          </cell>
          <cell r="C1889">
            <v>39600</v>
          </cell>
          <cell r="D1889">
            <v>27585.360000000001</v>
          </cell>
        </row>
        <row r="1890">
          <cell r="A1890" t="str">
            <v>Worldvision/tht/1296/8995/8 Feb</v>
          </cell>
          <cell r="B1890">
            <v>4881.6000000000004</v>
          </cell>
          <cell r="C1890">
            <v>21600</v>
          </cell>
          <cell r="D1890">
            <v>16718.400000000001</v>
          </cell>
        </row>
        <row r="1891">
          <cell r="A1891" t="str">
            <v>Worldvision/THT/131/1551/17aug</v>
          </cell>
          <cell r="B1891">
            <v>4405.21</v>
          </cell>
          <cell r="C1891">
            <v>10800</v>
          </cell>
          <cell r="D1891">
            <v>6394.79</v>
          </cell>
        </row>
        <row r="1892">
          <cell r="A1892" t="str">
            <v>Worldvision/tht/1317/9090/10 Feb</v>
          </cell>
          <cell r="B1892">
            <v>6102</v>
          </cell>
          <cell r="C1892">
            <v>27000</v>
          </cell>
          <cell r="D1892">
            <v>20898</v>
          </cell>
        </row>
        <row r="1893">
          <cell r="A1893" t="str">
            <v>Worldvision/tht/1318/9118/11 Feb</v>
          </cell>
          <cell r="B1893">
            <v>3661.2</v>
          </cell>
          <cell r="C1893">
            <v>16200</v>
          </cell>
          <cell r="D1893">
            <v>12538.8</v>
          </cell>
        </row>
        <row r="1894">
          <cell r="A1894" t="str">
            <v>Worldvision/tht/1328/9220/14 Feb</v>
          </cell>
          <cell r="B1894">
            <v>3661.2</v>
          </cell>
          <cell r="C1894">
            <v>16200</v>
          </cell>
          <cell r="D1894">
            <v>12538.8</v>
          </cell>
        </row>
        <row r="1895">
          <cell r="A1895" t="str">
            <v>Worldvision/tht/1329/9221/14 Feb</v>
          </cell>
          <cell r="B1895">
            <v>8136</v>
          </cell>
          <cell r="C1895">
            <v>36000</v>
          </cell>
          <cell r="D1895">
            <v>27864</v>
          </cell>
        </row>
        <row r="1896">
          <cell r="A1896" t="str">
            <v>Worldvision/tht/1336/9297/15 Feb</v>
          </cell>
          <cell r="B1896">
            <v>10376.280000000001</v>
          </cell>
          <cell r="C1896">
            <v>34200</v>
          </cell>
          <cell r="D1896">
            <v>23823.72</v>
          </cell>
        </row>
        <row r="1897">
          <cell r="A1897" t="str">
            <v>Worldvision/tht/1338/9298/15feb</v>
          </cell>
          <cell r="B1897">
            <v>6553.44</v>
          </cell>
          <cell r="C1897">
            <v>21600</v>
          </cell>
          <cell r="D1897">
            <v>15046.560000000001</v>
          </cell>
        </row>
        <row r="1898">
          <cell r="A1898" t="str">
            <v>Worldvision/tht/1368/9389/17 Feb</v>
          </cell>
          <cell r="B1898">
            <v>5695.2</v>
          </cell>
          <cell r="C1898">
            <v>25200</v>
          </cell>
          <cell r="D1898">
            <v>19504.8</v>
          </cell>
        </row>
        <row r="1899">
          <cell r="A1899" t="str">
            <v>Worldvision/tht/1369/9391/17feb</v>
          </cell>
          <cell r="B1899">
            <v>2169.6</v>
          </cell>
          <cell r="C1899">
            <v>9600</v>
          </cell>
          <cell r="D1899">
            <v>7430.4</v>
          </cell>
        </row>
        <row r="1900">
          <cell r="A1900" t="str">
            <v>Worldvision/tht/1370/9424/18feb</v>
          </cell>
          <cell r="B1900">
            <v>5695.2</v>
          </cell>
          <cell r="C1900">
            <v>25200</v>
          </cell>
          <cell r="D1900">
            <v>19504.8</v>
          </cell>
        </row>
        <row r="1901">
          <cell r="A1901" t="str">
            <v>Worldvision/tht/1371/9449/19feb</v>
          </cell>
          <cell r="B1901">
            <v>5695.2</v>
          </cell>
          <cell r="C1901">
            <v>25200</v>
          </cell>
          <cell r="D1901">
            <v>19504.8</v>
          </cell>
        </row>
        <row r="1902">
          <cell r="A1902" t="str">
            <v>Worldvision/tht/1373/9530/22feb</v>
          </cell>
          <cell r="B1902">
            <v>10922.4</v>
          </cell>
          <cell r="C1902">
            <v>36000</v>
          </cell>
          <cell r="D1902">
            <v>25077.599999999999</v>
          </cell>
        </row>
        <row r="1903">
          <cell r="A1903" t="str">
            <v>Worldvision/tht/1374/9531/22feb</v>
          </cell>
          <cell r="B1903">
            <v>16272</v>
          </cell>
          <cell r="C1903">
            <v>72000</v>
          </cell>
          <cell r="D1903">
            <v>55728</v>
          </cell>
        </row>
        <row r="1904">
          <cell r="A1904" t="str">
            <v>Worldvision/tht/1393/9595/24feb</v>
          </cell>
          <cell r="B1904">
            <v>6102</v>
          </cell>
          <cell r="C1904">
            <v>27000</v>
          </cell>
          <cell r="D1904">
            <v>20898</v>
          </cell>
        </row>
        <row r="1905">
          <cell r="A1905" t="str">
            <v>Worldvision/tht/143/1677/19aug</v>
          </cell>
          <cell r="B1905">
            <v>3694.68</v>
          </cell>
          <cell r="C1905">
            <v>10800</v>
          </cell>
          <cell r="D1905">
            <v>7105.32</v>
          </cell>
        </row>
        <row r="1906">
          <cell r="A1906" t="str">
            <v>Worldvision/tht/144/1676/19aug</v>
          </cell>
          <cell r="B1906">
            <v>3479.16</v>
          </cell>
          <cell r="C1906">
            <v>10170</v>
          </cell>
          <cell r="D1906">
            <v>6690.84</v>
          </cell>
        </row>
        <row r="1907">
          <cell r="A1907" t="str">
            <v>Worldvision/tht/1495/9751/29feb</v>
          </cell>
          <cell r="B1907">
            <v>5288.4</v>
          </cell>
          <cell r="C1907">
            <v>23400</v>
          </cell>
          <cell r="D1907">
            <v>18111.599999999999</v>
          </cell>
        </row>
        <row r="1908">
          <cell r="A1908" t="str">
            <v>Worldvision/tht/1496/9932/5mar</v>
          </cell>
          <cell r="B1908">
            <v>2712</v>
          </cell>
          <cell r="C1908">
            <v>12000</v>
          </cell>
          <cell r="D1908">
            <v>9288</v>
          </cell>
        </row>
        <row r="1909">
          <cell r="A1909" t="str">
            <v>Worldvision/tht/1497/10008/5 Mar</v>
          </cell>
          <cell r="B1909">
            <v>13653</v>
          </cell>
          <cell r="C1909">
            <v>45000</v>
          </cell>
          <cell r="D1909">
            <v>31347</v>
          </cell>
        </row>
        <row r="1910">
          <cell r="A1910" t="str">
            <v>Worldvision/tht/1510/10249/14mar</v>
          </cell>
          <cell r="B1910">
            <v>8737.92</v>
          </cell>
          <cell r="C1910">
            <v>28800</v>
          </cell>
          <cell r="D1910">
            <v>20062.080000000002</v>
          </cell>
        </row>
        <row r="1911">
          <cell r="A1911" t="str">
            <v>Worldvision/tht/151/1727/20 Aug</v>
          </cell>
          <cell r="B1911">
            <v>3557.84</v>
          </cell>
          <cell r="C1911">
            <v>10400</v>
          </cell>
          <cell r="D1911">
            <v>6842.16</v>
          </cell>
        </row>
        <row r="1912">
          <cell r="A1912" t="str">
            <v>Worldvision/tht/1610/10381/18mar</v>
          </cell>
          <cell r="B1912">
            <v>5424</v>
          </cell>
          <cell r="C1912">
            <v>24000</v>
          </cell>
          <cell r="D1912">
            <v>18576</v>
          </cell>
        </row>
        <row r="1913">
          <cell r="A1913" t="str">
            <v>Worldvision/tht/1611/10443/20 Mar</v>
          </cell>
          <cell r="B1913">
            <v>5695.2</v>
          </cell>
          <cell r="C1913">
            <v>25200</v>
          </cell>
          <cell r="D1913">
            <v>19504.8</v>
          </cell>
        </row>
        <row r="1914">
          <cell r="A1914" t="str">
            <v>Worldvision/tht/161/1799/22aug</v>
          </cell>
          <cell r="B1914">
            <v>3694.68</v>
          </cell>
          <cell r="C1914">
            <v>10800</v>
          </cell>
          <cell r="D1914">
            <v>7105.32</v>
          </cell>
        </row>
        <row r="1915">
          <cell r="A1915" t="str">
            <v>Worldvision/tht/1613/10556/22mar</v>
          </cell>
          <cell r="B1915">
            <v>8191.8</v>
          </cell>
          <cell r="C1915">
            <v>27000</v>
          </cell>
          <cell r="D1915">
            <v>18808.2</v>
          </cell>
        </row>
        <row r="1916">
          <cell r="A1916" t="str">
            <v>Worldvision/tht/163/1797/22 Aug</v>
          </cell>
          <cell r="B1916">
            <v>3557.84</v>
          </cell>
          <cell r="C1916">
            <v>10400</v>
          </cell>
          <cell r="D1916">
            <v>6842.16</v>
          </cell>
        </row>
        <row r="1917">
          <cell r="A1917" t="str">
            <v>Worldvision/tht/164/1795/22aug Shree Bhoomi</v>
          </cell>
          <cell r="B1917">
            <v>3557.84</v>
          </cell>
          <cell r="C1917">
            <v>10400</v>
          </cell>
          <cell r="D1917">
            <v>6842.16</v>
          </cell>
        </row>
        <row r="1918">
          <cell r="A1918" t="str">
            <v>Worldvision/tht/1646/10684/27mar</v>
          </cell>
          <cell r="B1918">
            <v>2712</v>
          </cell>
          <cell r="C1918">
            <v>12000</v>
          </cell>
          <cell r="D1918">
            <v>9288</v>
          </cell>
        </row>
        <row r="1919">
          <cell r="A1919" t="str">
            <v>Worldvision/tht/1648/10733/28 Mar</v>
          </cell>
          <cell r="B1919">
            <v>22026.06</v>
          </cell>
          <cell r="C1919">
            <v>54000</v>
          </cell>
          <cell r="D1919">
            <v>31973.94</v>
          </cell>
        </row>
        <row r="1920">
          <cell r="A1920" t="str">
            <v>Worldvision/tht/1649/10791/29mar</v>
          </cell>
          <cell r="B1920">
            <v>12931.38</v>
          </cell>
          <cell r="C1920">
            <v>37800</v>
          </cell>
          <cell r="D1920">
            <v>24868.620000000003</v>
          </cell>
        </row>
        <row r="1921">
          <cell r="A1921" t="str">
            <v>Worldvision/tht/1650/10827/30mar</v>
          </cell>
          <cell r="B1921">
            <v>8620.92</v>
          </cell>
          <cell r="C1921">
            <v>25200</v>
          </cell>
          <cell r="D1921">
            <v>16579.080000000002</v>
          </cell>
        </row>
        <row r="1922">
          <cell r="A1922" t="str">
            <v>Worldvision/tht/1736/10995/4apr</v>
          </cell>
          <cell r="B1922">
            <v>9284.0400000000009</v>
          </cell>
          <cell r="C1922">
            <v>30600</v>
          </cell>
          <cell r="D1922">
            <v>21315.96</v>
          </cell>
        </row>
        <row r="1923">
          <cell r="A1923" t="str">
            <v>Worldvision/tht/1737/10992/4apr Undp</v>
          </cell>
          <cell r="B1923">
            <v>25697.07</v>
          </cell>
          <cell r="C1923">
            <v>63000</v>
          </cell>
          <cell r="D1923">
            <v>37302.93</v>
          </cell>
        </row>
        <row r="1924">
          <cell r="A1924" t="str">
            <v>Worldvision/tht/1738/11122/7april</v>
          </cell>
          <cell r="B1924">
            <v>10468.26</v>
          </cell>
          <cell r="C1924">
            <v>30600</v>
          </cell>
          <cell r="D1924">
            <v>20131.739999999998</v>
          </cell>
        </row>
        <row r="1925">
          <cell r="A1925" t="str">
            <v>Worldvision/tht/1739/11312/12apr</v>
          </cell>
          <cell r="B1925">
            <v>10922.4</v>
          </cell>
          <cell r="C1925">
            <v>36000</v>
          </cell>
          <cell r="D1925">
            <v>25077.599999999999</v>
          </cell>
        </row>
        <row r="1926">
          <cell r="A1926" t="str">
            <v>Worldvision/tht/1740/11415/15 Apr</v>
          </cell>
          <cell r="B1926">
            <v>10468.26</v>
          </cell>
          <cell r="C1926">
            <v>30600</v>
          </cell>
          <cell r="D1926">
            <v>20131.739999999998</v>
          </cell>
        </row>
        <row r="1927">
          <cell r="A1927" t="str">
            <v>Worldvision/tht/1754/11472/17apr</v>
          </cell>
          <cell r="B1927">
            <v>3661.2</v>
          </cell>
          <cell r="C1927">
            <v>16200</v>
          </cell>
          <cell r="D1927">
            <v>12538.8</v>
          </cell>
        </row>
        <row r="1928">
          <cell r="A1928" t="str">
            <v>Worldvision/tht/185/1913/24aug-Garnish Sc</v>
          </cell>
          <cell r="B1928">
            <v>4105.2</v>
          </cell>
          <cell r="C1928">
            <v>12000</v>
          </cell>
          <cell r="D1928">
            <v>7894.8</v>
          </cell>
        </row>
        <row r="1929">
          <cell r="A1929" t="str">
            <v>Worldvision/THT/186/1911/24aug-Vac</v>
          </cell>
          <cell r="B1929">
            <v>7342.02</v>
          </cell>
          <cell r="C1929">
            <v>18000</v>
          </cell>
          <cell r="D1929">
            <v>10657.98</v>
          </cell>
        </row>
        <row r="1930">
          <cell r="A1930" t="str">
            <v>Worldvision/tht/1869/11515/18apr</v>
          </cell>
          <cell r="B1930">
            <v>22026.06</v>
          </cell>
          <cell r="C1930">
            <v>54000</v>
          </cell>
          <cell r="D1930">
            <v>31973.94</v>
          </cell>
        </row>
        <row r="1931">
          <cell r="A1931" t="str">
            <v>Worldvision/tht/1870/11516/18apr</v>
          </cell>
          <cell r="B1931">
            <v>5461.2</v>
          </cell>
          <cell r="C1931">
            <v>18000</v>
          </cell>
          <cell r="D1931">
            <v>12538.8</v>
          </cell>
        </row>
        <row r="1932">
          <cell r="A1932" t="str">
            <v>Worldvision/tht/1915/11672/23apr</v>
          </cell>
          <cell r="B1932">
            <v>14162.94</v>
          </cell>
          <cell r="C1932">
            <v>41400</v>
          </cell>
          <cell r="D1932">
            <v>27237.059999999998</v>
          </cell>
        </row>
        <row r="1933">
          <cell r="A1933" t="str">
            <v>Worldvision/tht/1916/11753/25apr</v>
          </cell>
          <cell r="B1933">
            <v>10922.4</v>
          </cell>
          <cell r="C1933">
            <v>36000</v>
          </cell>
          <cell r="D1933">
            <v>25077.599999999999</v>
          </cell>
        </row>
        <row r="1934">
          <cell r="A1934" t="str">
            <v>Worldvision/tht/1917/#####/25apr-Undp</v>
          </cell>
          <cell r="B1934">
            <v>14162.94</v>
          </cell>
          <cell r="C1934">
            <v>41400</v>
          </cell>
          <cell r="D1934">
            <v>27237.059999999998</v>
          </cell>
        </row>
        <row r="1935">
          <cell r="A1935" t="str">
            <v>Worldvision/tht/1918/11897/29april</v>
          </cell>
          <cell r="B1935">
            <v>8136</v>
          </cell>
          <cell r="C1935">
            <v>36000</v>
          </cell>
          <cell r="D1935">
            <v>27864</v>
          </cell>
        </row>
        <row r="1936">
          <cell r="A1936" t="str">
            <v>Worldvision/tht/1919/12193/8may Wwf</v>
          </cell>
          <cell r="B1936">
            <v>9236.7000000000007</v>
          </cell>
          <cell r="C1936">
            <v>27000</v>
          </cell>
          <cell r="D1936">
            <v>17763.3</v>
          </cell>
        </row>
        <row r="1937">
          <cell r="A1937" t="str">
            <v>Worldvision/THT/1920/12244/vacancy 9 May</v>
          </cell>
          <cell r="B1937">
            <v>14684.04</v>
          </cell>
          <cell r="C1937">
            <v>36000</v>
          </cell>
          <cell r="D1937">
            <v>21315.96</v>
          </cell>
        </row>
        <row r="1938">
          <cell r="A1938" t="str">
            <v>Worldvision/tht/198/1983/25aug</v>
          </cell>
          <cell r="B1938">
            <v>17515.52</v>
          </cell>
          <cell r="C1938">
            <v>51200</v>
          </cell>
          <cell r="D1938">
            <v>33684.479999999996</v>
          </cell>
        </row>
        <row r="1939">
          <cell r="A1939" t="str">
            <v>Worldvision/tht/2075/12905/31may</v>
          </cell>
          <cell r="B1939">
            <v>30340</v>
          </cell>
          <cell r="C1939">
            <v>100000</v>
          </cell>
          <cell r="D1939">
            <v>69660</v>
          </cell>
        </row>
        <row r="1940">
          <cell r="A1940" t="str">
            <v>Worldvision /tht/2076/12975/2june Undp</v>
          </cell>
          <cell r="B1940">
            <v>4926.24</v>
          </cell>
          <cell r="C1940">
            <v>14400</v>
          </cell>
          <cell r="D1940">
            <v>9473.76</v>
          </cell>
        </row>
        <row r="1941">
          <cell r="A1941" t="str">
            <v>Worldvision/tht/2077/13067/5june</v>
          </cell>
          <cell r="B1941">
            <v>4310.46</v>
          </cell>
          <cell r="C1941">
            <v>12600</v>
          </cell>
          <cell r="D1941">
            <v>8289.5400000000009</v>
          </cell>
        </row>
        <row r="1942">
          <cell r="A1942" t="str">
            <v>Worldvision/tht/2078/13244,5/9june</v>
          </cell>
          <cell r="B1942">
            <v>17241.84</v>
          </cell>
          <cell r="C1942">
            <v>50400</v>
          </cell>
          <cell r="D1942">
            <v>33158.160000000003</v>
          </cell>
        </row>
        <row r="1943">
          <cell r="A1943" t="str">
            <v>Worldvision/tht/2079/13268/10june</v>
          </cell>
          <cell r="B1943">
            <v>12315.6</v>
          </cell>
          <cell r="C1943">
            <v>36000</v>
          </cell>
          <cell r="D1943">
            <v>23684.400000000001</v>
          </cell>
        </row>
        <row r="1944">
          <cell r="A1944" t="str">
            <v>Worldvision/THT/216/2100/27 Aug</v>
          </cell>
          <cell r="B1944">
            <v>3557.84</v>
          </cell>
          <cell r="C1944">
            <v>10400</v>
          </cell>
          <cell r="D1944">
            <v>6842.16</v>
          </cell>
        </row>
        <row r="1945">
          <cell r="A1945" t="str">
            <v>Worldvision/tht/2215/13499/16june Undp</v>
          </cell>
          <cell r="B1945">
            <v>9236.7000000000007</v>
          </cell>
          <cell r="C1945">
            <v>27000</v>
          </cell>
          <cell r="D1945">
            <v>17763.3</v>
          </cell>
        </row>
        <row r="1946">
          <cell r="A1946" t="str">
            <v>Worldvision/tht/2225/13372/13june Unhcr</v>
          </cell>
          <cell r="B1946">
            <v>6102</v>
          </cell>
          <cell r="C1946">
            <v>27000</v>
          </cell>
          <cell r="D1946">
            <v>20898</v>
          </cell>
        </row>
        <row r="1947">
          <cell r="A1947" t="str">
            <v>Worldvision/tht/2226/13498/16june</v>
          </cell>
          <cell r="B1947">
            <v>8620.92</v>
          </cell>
          <cell r="C1947">
            <v>25200</v>
          </cell>
          <cell r="D1947">
            <v>16579.080000000002</v>
          </cell>
        </row>
        <row r="1948">
          <cell r="A1948" t="str">
            <v>Worldvision/tht/2227/13579/18june Undp</v>
          </cell>
          <cell r="B1948">
            <v>12931.38</v>
          </cell>
          <cell r="C1948">
            <v>37800</v>
          </cell>
          <cell r="D1948">
            <v>24868.620000000003</v>
          </cell>
        </row>
        <row r="1949">
          <cell r="A1949" t="str">
            <v>Worldvision/tht/2228/13622/19june</v>
          </cell>
          <cell r="B1949">
            <v>4068</v>
          </cell>
          <cell r="C1949">
            <v>18000</v>
          </cell>
          <cell r="D1949">
            <v>13932</v>
          </cell>
        </row>
        <row r="1950">
          <cell r="A1950" t="str">
            <v>Worldvision/tht/2317/14374/7 July</v>
          </cell>
          <cell r="B1950">
            <v>5085</v>
          </cell>
          <cell r="C1950">
            <v>22500</v>
          </cell>
          <cell r="D1950">
            <v>17415</v>
          </cell>
        </row>
        <row r="1951">
          <cell r="A1951" t="str">
            <v>Worldvision/tht/252/2324/31aug</v>
          </cell>
          <cell r="B1951">
            <v>3915.74</v>
          </cell>
          <cell r="C1951">
            <v>9600</v>
          </cell>
          <cell r="D1951">
            <v>5684.26</v>
          </cell>
        </row>
        <row r="1952">
          <cell r="A1952" t="str">
            <v>Worldvision/tht/253/2249/30Aug-Glob.Aca</v>
          </cell>
          <cell r="B1952">
            <v>4105.2</v>
          </cell>
          <cell r="C1952">
            <v>12000</v>
          </cell>
          <cell r="D1952">
            <v>7894.8</v>
          </cell>
        </row>
        <row r="1953">
          <cell r="A1953" t="str">
            <v>Worldvision/tht/254/2388/01sep-Wwf</v>
          </cell>
          <cell r="B1953">
            <v>41052</v>
          </cell>
          <cell r="C1953">
            <v>120000</v>
          </cell>
          <cell r="D1953">
            <v>78948</v>
          </cell>
        </row>
        <row r="1954">
          <cell r="A1954" t="str">
            <v>Worldvision/tht/382/3140/16 Sep</v>
          </cell>
          <cell r="B1954">
            <v>15394.5</v>
          </cell>
          <cell r="C1954">
            <v>45000</v>
          </cell>
          <cell r="D1954">
            <v>29605.5</v>
          </cell>
        </row>
        <row r="1955">
          <cell r="A1955" t="str">
            <v>Worldvision/tht/412/3447/22 Sep</v>
          </cell>
          <cell r="B1955">
            <v>2873.64</v>
          </cell>
          <cell r="C1955">
            <v>8400</v>
          </cell>
          <cell r="D1955">
            <v>5526.3600000000006</v>
          </cell>
        </row>
        <row r="1956">
          <cell r="A1956" t="str">
            <v>Worldvision/tht/413/3505/23sep</v>
          </cell>
          <cell r="B1956">
            <v>3694.68</v>
          </cell>
          <cell r="C1956">
            <v>10800</v>
          </cell>
          <cell r="D1956">
            <v>7105.32</v>
          </cell>
        </row>
        <row r="1957">
          <cell r="A1957" t="str">
            <v>Worldvision/tht/504/4-23sep-Garis School</v>
          </cell>
          <cell r="B1957">
            <v>39670.65</v>
          </cell>
          <cell r="C1957">
            <v>90000</v>
          </cell>
          <cell r="D1957">
            <v>50329.35</v>
          </cell>
        </row>
        <row r="1958">
          <cell r="A1958" t="str">
            <v>Worldvision/THT/553/4184/13oct</v>
          </cell>
          <cell r="B1958">
            <v>7799.88</v>
          </cell>
          <cell r="C1958">
            <v>22800</v>
          </cell>
          <cell r="D1958">
            <v>15000.119999999999</v>
          </cell>
        </row>
        <row r="1959">
          <cell r="A1959" t="str">
            <v>Worldvision/tht/665/4830/02nov-Vac</v>
          </cell>
          <cell r="B1959">
            <v>3426.28</v>
          </cell>
          <cell r="C1959">
            <v>8400</v>
          </cell>
          <cell r="D1959">
            <v>4973.7199999999993</v>
          </cell>
        </row>
        <row r="1960">
          <cell r="A1960" t="str">
            <v>Worldvision/tht/667/4890-1/3 Nov</v>
          </cell>
          <cell r="B1960">
            <v>19704.96</v>
          </cell>
          <cell r="C1960">
            <v>57600</v>
          </cell>
          <cell r="D1960">
            <v>37895.040000000001</v>
          </cell>
        </row>
        <row r="1961">
          <cell r="A1961" t="str">
            <v>Worldvision/tht/7024/7606/31dec</v>
          </cell>
          <cell r="B1961">
            <v>8475</v>
          </cell>
          <cell r="C1961">
            <v>37500</v>
          </cell>
          <cell r="D1961">
            <v>29025</v>
          </cell>
        </row>
        <row r="1962">
          <cell r="A1962" t="str">
            <v>Worldvision/tht/839/6176X/27 Nov</v>
          </cell>
          <cell r="B1962">
            <v>7051.2</v>
          </cell>
          <cell r="C1962">
            <v>31200</v>
          </cell>
          <cell r="D1962">
            <v>24148.799999999999</v>
          </cell>
        </row>
        <row r="1963">
          <cell r="A1963" t="str">
            <v>Worldvision/tht/840/6230/29nov</v>
          </cell>
          <cell r="B1963">
            <v>2440.8000000000002</v>
          </cell>
          <cell r="C1963">
            <v>10800</v>
          </cell>
          <cell r="D1963">
            <v>8359.2000000000007</v>
          </cell>
        </row>
        <row r="1964">
          <cell r="A1964" t="str">
            <v>Worldvision/tht/858/6535/7 Dec</v>
          </cell>
          <cell r="B1964">
            <v>5695.2</v>
          </cell>
          <cell r="C1964">
            <v>25200</v>
          </cell>
          <cell r="D1964">
            <v>19504.8</v>
          </cell>
        </row>
        <row r="1965">
          <cell r="A1965" t="str">
            <v>Worldvision/tht/859/6538/7dec</v>
          </cell>
          <cell r="B1965">
            <v>10170</v>
          </cell>
          <cell r="C1965">
            <v>45000</v>
          </cell>
          <cell r="D1965">
            <v>34830</v>
          </cell>
        </row>
        <row r="1966">
          <cell r="A1966" t="str">
            <v>Worldvision/tht/905/6833/14dec</v>
          </cell>
          <cell r="B1966">
            <v>3640.8</v>
          </cell>
          <cell r="C1966">
            <v>12000</v>
          </cell>
          <cell r="D1966">
            <v>8359.2000000000007</v>
          </cell>
        </row>
        <row r="1967">
          <cell r="A1967" t="str">
            <v>Worldvision/tht&amp;AP/554/3061/14sept</v>
          </cell>
          <cell r="B1967">
            <v>5747.28</v>
          </cell>
          <cell r="C1967">
            <v>16800</v>
          </cell>
          <cell r="D1967">
            <v>11052.720000000001</v>
          </cell>
        </row>
        <row r="1968">
          <cell r="A1968" t="str">
            <v>Worldvision/trade Fair/himalayan Tv/24,25nov</v>
          </cell>
          <cell r="B1968">
            <v>396</v>
          </cell>
          <cell r="C1968">
            <v>3960</v>
          </cell>
          <cell r="D1968">
            <v>3564</v>
          </cell>
        </row>
        <row r="1969">
          <cell r="A1969" t="str">
            <v>Worldvision/undp/tht/2231/14079/29june</v>
          </cell>
          <cell r="B1969">
            <v>8620.92</v>
          </cell>
          <cell r="C1969">
            <v>25200</v>
          </cell>
          <cell r="D1969">
            <v>16579.080000000002</v>
          </cell>
        </row>
        <row r="1970">
          <cell r="A1970" t="str">
            <v>Worldvision/undp/tht/2419/14504/11 July</v>
          </cell>
          <cell r="B1970">
            <v>24228.67</v>
          </cell>
          <cell r="C1970">
            <v>59400</v>
          </cell>
          <cell r="D1970">
            <v>35171.33</v>
          </cell>
        </row>
        <row r="1971">
          <cell r="A1971" t="str">
            <v>Worldvision/undp/tht/2420/14546/12july</v>
          </cell>
          <cell r="B1971">
            <v>12315.6</v>
          </cell>
          <cell r="C1971">
            <v>36000</v>
          </cell>
          <cell r="D1971">
            <v>23684.400000000001</v>
          </cell>
        </row>
        <row r="1972">
          <cell r="A1972" t="str">
            <v>Worldvision/wwf/tht/2229/13984/27june</v>
          </cell>
          <cell r="B1972">
            <v>18204</v>
          </cell>
          <cell r="C1972">
            <v>60000</v>
          </cell>
          <cell r="D1972">
            <v>41796</v>
          </cell>
        </row>
        <row r="1973">
          <cell r="A1973" t="str">
            <v>Worldvision/wwf/tht/2230/14040/28 June</v>
          </cell>
          <cell r="B1973">
            <v>13560</v>
          </cell>
          <cell r="C1973">
            <v>60000</v>
          </cell>
          <cell r="D1973">
            <v>46440</v>
          </cell>
        </row>
        <row r="1974">
          <cell r="A1974" t="str">
            <v>Worldvision/wwf/tht/2417/14572/13july</v>
          </cell>
          <cell r="B1974">
            <v>9236.7000000000007</v>
          </cell>
          <cell r="C1974">
            <v>27000</v>
          </cell>
          <cell r="D1974">
            <v>17763.3</v>
          </cell>
        </row>
        <row r="1975">
          <cell r="A1975" t="str">
            <v>Worldvison/tht/1609/10356/17 Mar</v>
          </cell>
          <cell r="B1975">
            <v>4881.6000000000004</v>
          </cell>
          <cell r="C1975">
            <v>21600</v>
          </cell>
          <cell r="D1975">
            <v>16718.400000000001</v>
          </cell>
        </row>
        <row r="1976">
          <cell r="A1976" t="str">
            <v>WV/lIC/tht/2082/13371/13 June</v>
          </cell>
          <cell r="B1976">
            <v>23922.75</v>
          </cell>
          <cell r="C1976">
            <v>58650</v>
          </cell>
          <cell r="D1976">
            <v>34727.25</v>
          </cell>
        </row>
        <row r="1977">
          <cell r="A1977" t="str">
            <v>WV/sattyam/tht/2085/13459/15june</v>
          </cell>
          <cell r="B1977">
            <v>3390</v>
          </cell>
          <cell r="C1977">
            <v>15000</v>
          </cell>
          <cell r="D1977">
            <v>11610</v>
          </cell>
        </row>
        <row r="1978">
          <cell r="A1978" t="str">
            <v>WV/THT/1921/12245NoticeAd/9 May</v>
          </cell>
          <cell r="B1978">
            <v>6157.8</v>
          </cell>
          <cell r="C1978">
            <v>18000</v>
          </cell>
          <cell r="D1978">
            <v>11842.2</v>
          </cell>
        </row>
        <row r="1979">
          <cell r="A1979" t="str">
            <v>WV/THT/1922/12318/11May</v>
          </cell>
          <cell r="B1979">
            <v>16019.52</v>
          </cell>
          <cell r="C1979">
            <v>52800</v>
          </cell>
          <cell r="D1979">
            <v>36780.479999999996</v>
          </cell>
        </row>
        <row r="1980">
          <cell r="A1980" t="str">
            <v>WV/UNDP/ap/2328/14439/9 July</v>
          </cell>
          <cell r="B1980">
            <v>24228.67</v>
          </cell>
          <cell r="C1980">
            <v>59400</v>
          </cell>
          <cell r="D1980">
            <v>35171.33</v>
          </cell>
        </row>
        <row r="1981">
          <cell r="A1981" t="str">
            <v>WV/UNDP/THT/1923/12365/13May</v>
          </cell>
          <cell r="B1981">
            <v>8005.14</v>
          </cell>
          <cell r="C1981">
            <v>23400</v>
          </cell>
          <cell r="D1981">
            <v>15394.86</v>
          </cell>
        </row>
        <row r="1982">
          <cell r="A1982" t="str">
            <v>WV/UNDP/tht/1926/12479/16 May</v>
          </cell>
          <cell r="B1982">
            <v>6773.58</v>
          </cell>
          <cell r="C1982">
            <v>19800</v>
          </cell>
          <cell r="D1982">
            <v>13026.42</v>
          </cell>
        </row>
        <row r="1983">
          <cell r="A1983" t="str">
            <v>WV/undp/tht/1966/12586/19may</v>
          </cell>
          <cell r="B1983">
            <v>4926.24</v>
          </cell>
          <cell r="C1983">
            <v>14400</v>
          </cell>
          <cell r="D1983">
            <v>9473.76</v>
          </cell>
        </row>
        <row r="1984">
          <cell r="A1984" t="str">
            <v>WV/undp/tht/1967/12628/21 May</v>
          </cell>
          <cell r="B1984">
            <v>12931.38</v>
          </cell>
          <cell r="C1984">
            <v>37800</v>
          </cell>
          <cell r="D1984">
            <v>24868.620000000003</v>
          </cell>
        </row>
        <row r="1985">
          <cell r="A1985" t="str">
            <v>Wv/undp/tht/1969/12721/25 May</v>
          </cell>
          <cell r="B1985">
            <v>13957.68</v>
          </cell>
          <cell r="C1985">
            <v>40800</v>
          </cell>
          <cell r="D1985">
            <v>26842.32</v>
          </cell>
        </row>
        <row r="1986">
          <cell r="A1986" t="str">
            <v>Wv/undp/tht/1970/12762/26may</v>
          </cell>
          <cell r="B1986">
            <v>9236.7000000000007</v>
          </cell>
          <cell r="C1986">
            <v>27000</v>
          </cell>
          <cell r="D1986">
            <v>17763.3</v>
          </cell>
        </row>
        <row r="1987">
          <cell r="A1987" t="str">
            <v>WV/undp/tht/2080/13329/12 June</v>
          </cell>
          <cell r="B1987">
            <v>7389.36</v>
          </cell>
          <cell r="C1987">
            <v>21600</v>
          </cell>
          <cell r="D1987">
            <v>14210.64</v>
          </cell>
        </row>
        <row r="1988">
          <cell r="A1988" t="str">
            <v>WV/undp/tht/2083/13369/13 June</v>
          </cell>
          <cell r="B1988">
            <v>8620.92</v>
          </cell>
          <cell r="C1988">
            <v>25200</v>
          </cell>
          <cell r="D1988">
            <v>16579.080000000002</v>
          </cell>
        </row>
        <row r="1989">
          <cell r="A1989" t="str">
            <v>WV/undp/tht/2084/13370/13 June</v>
          </cell>
          <cell r="B1989">
            <v>9236.7000000000007</v>
          </cell>
          <cell r="C1989">
            <v>27000</v>
          </cell>
          <cell r="D1989">
            <v>17763.3</v>
          </cell>
        </row>
        <row r="1990">
          <cell r="A1990" t="str">
            <v>WV/UNDP/tht/2127/12480/16 May</v>
          </cell>
          <cell r="B1990">
            <v>6773.58</v>
          </cell>
          <cell r="C1990">
            <v>19800</v>
          </cell>
          <cell r="D1990">
            <v>13026.42</v>
          </cell>
        </row>
        <row r="1991">
          <cell r="A1991" t="str">
            <v>WV/UNDP/tht/2329/14426/9 July</v>
          </cell>
          <cell r="B1991">
            <v>6157.8</v>
          </cell>
          <cell r="C1991">
            <v>18000</v>
          </cell>
          <cell r="D1991">
            <v>11842.2</v>
          </cell>
        </row>
        <row r="1992">
          <cell r="A1992" t="str">
            <v>WV/unhavitat/tht/2330/14425/9 July</v>
          </cell>
          <cell r="B1992">
            <v>8620.92</v>
          </cell>
          <cell r="C1992">
            <v>25200</v>
          </cell>
          <cell r="D1992">
            <v>16579.080000000002</v>
          </cell>
        </row>
        <row r="1993">
          <cell r="A1993" t="str">
            <v>WV/UNHR/tht/1924/12430/15 May</v>
          </cell>
          <cell r="B1993">
            <v>6773.58</v>
          </cell>
          <cell r="C1993">
            <v>19800</v>
          </cell>
          <cell r="D1993">
            <v>13026.42</v>
          </cell>
        </row>
        <row r="1994">
          <cell r="A1994" t="str">
            <v>WV/UNHR/THT/1925/12481/16may</v>
          </cell>
          <cell r="B1994">
            <v>1642.08</v>
          </cell>
          <cell r="C1994">
            <v>4800</v>
          </cell>
          <cell r="D1994">
            <v>3157.92</v>
          </cell>
        </row>
        <row r="1995">
          <cell r="A1995" t="str">
            <v>Wv/wwf/tht/1968/12669/23 May</v>
          </cell>
          <cell r="B1995">
            <v>10922.4</v>
          </cell>
          <cell r="C1995">
            <v>36000</v>
          </cell>
          <cell r="D1995">
            <v>25077.599999999999</v>
          </cell>
        </row>
        <row r="1996">
          <cell r="A1996" t="str">
            <v>Wv/wwf/tht/1971/12859/30 May</v>
          </cell>
          <cell r="B1996">
            <v>8191.8</v>
          </cell>
          <cell r="C1996">
            <v>27000</v>
          </cell>
          <cell r="D1996">
            <v>18808.2</v>
          </cell>
        </row>
        <row r="1997">
          <cell r="A1997" t="str">
            <v>WV/wwf/tht/2081/13368/13 June</v>
          </cell>
          <cell r="B1997">
            <v>8737.92</v>
          </cell>
          <cell r="C1997">
            <v>28800</v>
          </cell>
          <cell r="D1997">
            <v>20062.080000000002</v>
          </cell>
        </row>
        <row r="1998">
          <cell r="A1998" t="str">
            <v>WV/wwf/tht/2325/14268/4 July</v>
          </cell>
          <cell r="B1998">
            <v>8191.8</v>
          </cell>
          <cell r="C1998">
            <v>27000</v>
          </cell>
          <cell r="D1998">
            <v>18808.2</v>
          </cell>
        </row>
        <row r="1999">
          <cell r="A1999" t="str">
            <v>WV/wwf/tht/2326/14341/6 July</v>
          </cell>
          <cell r="B1999">
            <v>14563.2</v>
          </cell>
          <cell r="C1999">
            <v>48000</v>
          </cell>
          <cell r="D1999">
            <v>33436.800000000003</v>
          </cell>
        </row>
        <row r="2000">
          <cell r="A2000" t="str">
            <v>Yuranas/kpr/1817/45870/23apr</v>
          </cell>
          <cell r="B2000">
            <v>4032</v>
          </cell>
          <cell r="C2000">
            <v>16000</v>
          </cell>
          <cell r="D2000">
            <v>11968</v>
          </cell>
        </row>
        <row r="2001">
          <cell r="A2001" t="str">
            <v>Zeal/kpr&amp;Nagarik/box Ad/02-08nov</v>
          </cell>
          <cell r="B2001">
            <v>1750</v>
          </cell>
          <cell r="C2001">
            <v>17500</v>
          </cell>
          <cell r="D2001">
            <v>15750</v>
          </cell>
        </row>
        <row r="2002">
          <cell r="A2002" t="str">
            <v>Zeal/nagarik/1645/14124/29mar</v>
          </cell>
          <cell r="B2002">
            <v>18383.46</v>
          </cell>
          <cell r="C2002">
            <v>51000</v>
          </cell>
          <cell r="D2002">
            <v>32616.54</v>
          </cell>
        </row>
        <row r="2003">
          <cell r="A2003" t="str">
            <v>Zets/kpr/397/11231/19 Sep</v>
          </cell>
          <cell r="B2003">
            <v>15120</v>
          </cell>
          <cell r="C2003">
            <v>60000</v>
          </cell>
          <cell r="D2003">
            <v>44880</v>
          </cell>
        </row>
        <row r="2004">
          <cell r="A2004" t="str">
            <v>Zti/kpr/704/16807/08 Nov</v>
          </cell>
          <cell r="B2004">
            <v>5670</v>
          </cell>
          <cell r="C2004">
            <v>22500</v>
          </cell>
          <cell r="D2004">
            <v>16830</v>
          </cell>
        </row>
        <row r="2005">
          <cell r="A2005" t="str">
            <v>ZTI/tht/670/4827/02 Nov</v>
          </cell>
          <cell r="B2005">
            <v>9443.25</v>
          </cell>
          <cell r="C2005">
            <v>27000</v>
          </cell>
          <cell r="D2005">
            <v>17556.75</v>
          </cell>
        </row>
        <row r="2006">
          <cell r="A2006" t="str">
            <v>Grand Total</v>
          </cell>
          <cell r="B2006">
            <v>27994345.48</v>
          </cell>
          <cell r="C2006">
            <v>204369884.69</v>
          </cell>
          <cell r="D2006">
            <v>176375539.21000001</v>
          </cell>
        </row>
      </sheetData>
      <sheetData sheetId="3" refreshError="1"/>
      <sheetData sheetId="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Depreciation "/>
      <sheetName val="BS &amp; PL"/>
      <sheetName val="Deprn-Itax"/>
      <sheetName val="Details of Fixed Assets"/>
      <sheetName val="Sheet7"/>
      <sheetName val="addback"/>
      <sheetName val="Tax Computation"/>
      <sheetName val="Form 4(ga)"/>
      <sheetName val="ANUSUCHI_KA"/>
      <sheetName val="orginal"/>
      <sheetName val="Details Motor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'.04"/>
    </sheetNames>
    <sheetDataSet>
      <sheetData sheetId="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  <sheetName val="BS 63"/>
      <sheetName val="SCH-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31"/>
      <sheetName val="Book2"/>
    </sheetNames>
    <definedNames>
      <definedName name="a" refersTo="#REF!"/>
      <definedName name="help_menu" refersTo="#REF!"/>
      <definedName name="help_req" refersTo="#REF!"/>
      <definedName name="help_tools" refersTo="#REF!"/>
      <definedName name="REC" refersTo="#REF!"/>
      <definedName name="WW" refersTo="#REF!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S"/>
      <sheetName val="Sheet1"/>
      <sheetName val="LoanDetail"/>
      <sheetName val="TOTAL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603.3.32"/>
      <sheetName val="reserve fund"/>
      <sheetName val="liqudity"/>
      <sheetName val="Risk Asset"/>
      <sheetName val="balsheet"/>
      <sheetName val="PL"/>
      <sheetName val="Tax Computation"/>
      <sheetName val="Tax Depreciation "/>
      <sheetName val="Cash Flow"/>
      <sheetName val="Balance Sheet"/>
      <sheetName val="PL Acc"/>
      <sheetName val="Annex 1,2,3"/>
      <sheetName val="Annex4,5"/>
      <sheetName val="Annex 6,7"/>
      <sheetName val="Annex 7,7.1"/>
      <sheetName val="Annex 8 "/>
      <sheetName val="Annex 8."/>
      <sheetName val="Sheet3"/>
      <sheetName val="Annex ,8.1"/>
      <sheetName val="Annex9"/>
      <sheetName val="Annex 10, 11"/>
      <sheetName val="bank "/>
      <sheetName val="other liabilities"/>
      <sheetName val="Annex 12 13,14,15,16,17,18"/>
      <sheetName val="deposit"/>
      <sheetName val="comp bs"/>
      <sheetName val="comp pl"/>
      <sheetName val="cash fiow-english"/>
      <sheetName val="RWA"/>
      <sheetName val="deposit (2)"/>
      <sheetName val="use of fu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A Salary up to ASHADH EX. ok "/>
      <sheetName val="salary2060"/>
      <sheetName val="Local Purchase"/>
      <sheetName val="purchase Summary"/>
      <sheetName val="fright for Loanc Purchase"/>
      <sheetName val="Import"/>
      <sheetName val="salary"/>
      <sheetName val="Fixed assets"/>
      <sheetName val="TB"/>
      <sheetName val="BS &amp; PL"/>
      <sheetName val="Schedules"/>
      <sheetName val="10"/>
      <sheetName val="SUMM"/>
      <sheetName val="Ashwin 18 061 Ashadh"/>
      <sheetName val="GENL_BK2.RPT"/>
      <sheetName val="Calculation Of Income"/>
      <sheetName val="addback (2)"/>
      <sheetName val="Tax Computation"/>
      <sheetName val="Deprn-Itax"/>
      <sheetName val="Sheet7"/>
      <sheetName val="working detailsfixedassets"/>
      <sheetName val="Annx 5"/>
      <sheetName val="annx2"/>
      <sheetName val="Depreciation  (2)"/>
      <sheetName val="Sheet7 (2)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x 5"/>
      <sheetName val="Calculation Of Income  (2)"/>
      <sheetName val="Repair &amp; Improvement"/>
      <sheetName val="Depreciation For Tax"/>
      <sheetName val="business promotion"/>
      <sheetName val="Sheet2"/>
      <sheetName val="Sheet1"/>
      <sheetName val="Trial"/>
      <sheetName val="Tax Computation"/>
      <sheetName val="annx2"/>
      <sheetName val="Self assessment"/>
      <sheetName val="Salary"/>
      <sheetName val="PF &amp; CIT"/>
      <sheetName val="Depreciation "/>
      <sheetName val="Interest Tax"/>
      <sheetName val="TDS"/>
      <sheetName val="Above 10 Lacs"/>
      <sheetName val="Insurance"/>
      <sheetName val="Provision"/>
      <sheetName val="Income from FR. Invs."/>
      <sheetName val="Interest free deposit"/>
      <sheetName val="Interest Income"/>
      <sheetName val="Interest Expenses"/>
      <sheetName val="Other Income"/>
      <sheetName val="preoprating expenses "/>
      <sheetName val="Contingent Liab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x 5"/>
      <sheetName val="annx2"/>
      <sheetName val="annx7"/>
      <sheetName val="Tax Computation"/>
      <sheetName val="Tax Depreciation "/>
      <sheetName val="Sheet1"/>
      <sheetName val="BalanceSheet"/>
      <sheetName val="Cash_Flow"/>
      <sheetName val="Anu_1 to _19"/>
      <sheetName val="Anu_7.1 "/>
      <sheetName val="Anu_8..."/>
      <sheetName val="Anu_8.1"/>
      <sheetName val="Fixed_As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DETAIL"/>
      <sheetName val="DETAIL (2)"/>
      <sheetName val="BS Sc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 partly All 13"/>
      <sheetName val="KHP Partly All 14"/>
      <sheetName val="Modi Partly All 15"/>
      <sheetName val="HH all Alow 16"/>
      <sheetName val="KHP  All Allow 17"/>
      <sheetName val="Modi  All Allow 18"/>
      <sheetName val="HH Partly All inc Sal 19 "/>
      <sheetName val="KHP Partly All inc sal 20"/>
      <sheetName val="Modi Partly All inc all 21"/>
      <sheetName val="HH all Alow inc sal 22"/>
      <sheetName val="KHP  All Allow inc sal 23"/>
      <sheetName val="Modi  All Allow inc sal 24"/>
      <sheetName val="Summary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A4" t="str">
            <v>Sr. No.</v>
          </cell>
          <cell r="B4" t="str">
            <v>ID No.</v>
          </cell>
          <cell r="C4" t="str">
            <v>Name</v>
          </cell>
          <cell r="D4" t="str">
            <v>Designation</v>
          </cell>
          <cell r="E4" t="str">
            <v>Earnings</v>
          </cell>
          <cell r="Q4" t="str">
            <v>Deductions</v>
          </cell>
          <cell r="W4" t="str">
            <v>Taxable Amt</v>
          </cell>
          <cell r="Z4" t="str">
            <v>Total I. Tax Rs</v>
          </cell>
          <cell r="AA4" t="str">
            <v>Sur Charge 10%</v>
          </cell>
          <cell r="AB4" t="str">
            <v>Total Tax</v>
          </cell>
          <cell r="AC4" t="str">
            <v>Tax per month</v>
          </cell>
          <cell r="AD4" t="str">
            <v>Total Salary on Old Tax</v>
          </cell>
          <cell r="AE4" t="str">
            <v>Add 35%</v>
          </cell>
          <cell r="AF4" t="str">
            <v>Total Cash</v>
          </cell>
        </row>
        <row r="5">
          <cell r="E5" t="str">
            <v>Basic Salary</v>
          </cell>
          <cell r="F5" t="str">
            <v>10% inc sal</v>
          </cell>
          <cell r="G5" t="str">
            <v>RA %</v>
          </cell>
          <cell r="H5" t="str">
            <v>CIF</v>
          </cell>
          <cell r="I5" t="str">
            <v>Location</v>
          </cell>
          <cell r="J5" t="str">
            <v>Married</v>
          </cell>
          <cell r="K5" t="str">
            <v>Basic Salary*12</v>
          </cell>
          <cell r="L5" t="str">
            <v>RA</v>
          </cell>
          <cell r="M5" t="str">
            <v>Allowance</v>
          </cell>
          <cell r="N5" t="str">
            <v>Housing All</v>
          </cell>
          <cell r="O5" t="str">
            <v>Bonus</v>
          </cell>
          <cell r="P5" t="str">
            <v>Total Salary</v>
          </cell>
          <cell r="Q5" t="str">
            <v>PF</v>
          </cell>
          <cell r="R5" t="str">
            <v>CIF</v>
          </cell>
          <cell r="S5" t="str">
            <v>Insurance Premium</v>
          </cell>
          <cell r="T5" t="str">
            <v>Rebate</v>
          </cell>
          <cell r="U5" t="str">
            <v>Stationary</v>
          </cell>
          <cell r="V5" t="str">
            <v>Total Deduction</v>
          </cell>
        </row>
        <row r="6">
          <cell r="A6">
            <v>59</v>
          </cell>
          <cell r="B6">
            <v>105</v>
          </cell>
          <cell r="C6" t="str">
            <v>Dil Bahadur Shrestha</v>
          </cell>
          <cell r="D6" t="str">
            <v>Headworks Enginner</v>
          </cell>
          <cell r="E6">
            <v>15665</v>
          </cell>
          <cell r="F6">
            <v>17231.5</v>
          </cell>
          <cell r="G6" t="str">
            <v>rrrr</v>
          </cell>
          <cell r="H6" t="str">
            <v>y</v>
          </cell>
          <cell r="I6" t="str">
            <v>hw</v>
          </cell>
          <cell r="J6" t="str">
            <v>y</v>
          </cell>
          <cell r="K6">
            <v>206778</v>
          </cell>
          <cell r="L6">
            <v>41355.600000000006</v>
          </cell>
          <cell r="M6">
            <v>51694.5</v>
          </cell>
          <cell r="N6">
            <v>20677.800000000003</v>
          </cell>
          <cell r="P6">
            <v>320505.90000000002</v>
          </cell>
          <cell r="Q6">
            <v>20677.800000000003</v>
          </cell>
          <cell r="R6">
            <v>20677.800000000003</v>
          </cell>
          <cell r="T6">
            <v>50000</v>
          </cell>
          <cell r="U6">
            <v>10000</v>
          </cell>
          <cell r="V6">
            <v>101355.6</v>
          </cell>
          <cell r="W6">
            <v>219150.30000000002</v>
          </cell>
          <cell r="X6">
            <v>203172</v>
          </cell>
          <cell r="Y6">
            <v>15978.300000000017</v>
          </cell>
          <cell r="Z6">
            <v>47287.575000000004</v>
          </cell>
          <cell r="AA6">
            <v>4728.7575000000006</v>
          </cell>
          <cell r="AB6">
            <v>52016.332500000004</v>
          </cell>
          <cell r="AC6">
            <v>4334.6899999999996</v>
          </cell>
          <cell r="AD6">
            <v>268489.5675</v>
          </cell>
          <cell r="AE6">
            <v>72372.299999999988</v>
          </cell>
          <cell r="AF6">
            <v>340861.86749999999</v>
          </cell>
        </row>
        <row r="7">
          <cell r="A7">
            <v>60</v>
          </cell>
          <cell r="B7">
            <v>106</v>
          </cell>
          <cell r="C7" t="str">
            <v>Prem Sing Thapa</v>
          </cell>
          <cell r="D7" t="str">
            <v xml:space="preserve">Site In-Charge PH/Tailrace </v>
          </cell>
          <cell r="E7">
            <v>13004</v>
          </cell>
          <cell r="F7">
            <v>14304.4</v>
          </cell>
          <cell r="G7" t="str">
            <v>rrr</v>
          </cell>
          <cell r="H7" t="str">
            <v>y</v>
          </cell>
          <cell r="I7" t="str">
            <v>k</v>
          </cell>
          <cell r="J7" t="str">
            <v>y</v>
          </cell>
          <cell r="K7">
            <v>171652.8</v>
          </cell>
          <cell r="L7">
            <v>25747.919999999998</v>
          </cell>
          <cell r="M7">
            <v>34330.559999999998</v>
          </cell>
          <cell r="N7">
            <v>17165.28</v>
          </cell>
          <cell r="P7">
            <v>248896.56</v>
          </cell>
          <cell r="Q7">
            <v>17165.28</v>
          </cell>
          <cell r="R7">
            <v>17165.28</v>
          </cell>
          <cell r="S7">
            <v>5250</v>
          </cell>
          <cell r="T7">
            <v>50000</v>
          </cell>
          <cell r="U7">
            <v>10000</v>
          </cell>
          <cell r="V7">
            <v>99580.56</v>
          </cell>
          <cell r="W7">
            <v>149316</v>
          </cell>
          <cell r="X7">
            <v>129810</v>
          </cell>
          <cell r="Y7">
            <v>19506</v>
          </cell>
          <cell r="Z7">
            <v>29829</v>
          </cell>
          <cell r="AA7">
            <v>2982.9</v>
          </cell>
          <cell r="AB7">
            <v>32811.9</v>
          </cell>
          <cell r="AC7">
            <v>2734.33</v>
          </cell>
          <cell r="AD7">
            <v>216084.66</v>
          </cell>
          <cell r="AE7">
            <v>60078.479999999996</v>
          </cell>
          <cell r="AF7">
            <v>276163.14</v>
          </cell>
        </row>
        <row r="8">
          <cell r="A8">
            <v>61</v>
          </cell>
          <cell r="B8">
            <v>107</v>
          </cell>
          <cell r="C8" t="str">
            <v>Jiwan Lama</v>
          </cell>
          <cell r="D8" t="str">
            <v xml:space="preserve">Site In-Charge Adit 2 </v>
          </cell>
          <cell r="E8">
            <v>9686</v>
          </cell>
          <cell r="F8">
            <v>10654.6</v>
          </cell>
          <cell r="G8" t="str">
            <v>rrr</v>
          </cell>
          <cell r="H8" t="str">
            <v>n</v>
          </cell>
          <cell r="I8" t="str">
            <v>a2</v>
          </cell>
          <cell r="J8" t="str">
            <v>y</v>
          </cell>
          <cell r="K8">
            <v>127855.20000000001</v>
          </cell>
          <cell r="L8">
            <v>19178.280000000002</v>
          </cell>
          <cell r="M8">
            <v>30685.248000000003</v>
          </cell>
          <cell r="N8">
            <v>12785.520000000002</v>
          </cell>
          <cell r="P8">
            <v>190504.24800000002</v>
          </cell>
          <cell r="Q8">
            <v>12785.520000000002</v>
          </cell>
          <cell r="R8">
            <v>0</v>
          </cell>
          <cell r="T8">
            <v>50000</v>
          </cell>
          <cell r="U8">
            <v>10000</v>
          </cell>
          <cell r="V8">
            <v>72785.52</v>
          </cell>
          <cell r="W8">
            <v>117718.72800000002</v>
          </cell>
          <cell r="X8">
            <v>106211.76</v>
          </cell>
          <cell r="Y8">
            <v>11506.968000000023</v>
          </cell>
          <cell r="Z8">
            <v>21929.682000000004</v>
          </cell>
          <cell r="AA8">
            <v>2192.9682000000007</v>
          </cell>
          <cell r="AB8">
            <v>24122.650200000004</v>
          </cell>
          <cell r="AC8">
            <v>2010.22</v>
          </cell>
          <cell r="AD8">
            <v>166381.59780000002</v>
          </cell>
          <cell r="AE8">
            <v>44749.319999999992</v>
          </cell>
          <cell r="AF8">
            <v>211130.9178</v>
          </cell>
        </row>
        <row r="9">
          <cell r="A9">
            <v>62</v>
          </cell>
          <cell r="B9">
            <v>111</v>
          </cell>
          <cell r="C9" t="str">
            <v>Netra Bahadur Bhandari</v>
          </cell>
          <cell r="D9" t="str">
            <v>Sr. Foreman II</v>
          </cell>
          <cell r="E9">
            <v>7473</v>
          </cell>
          <cell r="F9">
            <v>8220.2999999999993</v>
          </cell>
          <cell r="G9" t="str">
            <v>n</v>
          </cell>
          <cell r="H9" t="str">
            <v>n</v>
          </cell>
          <cell r="I9" t="str">
            <v>hw</v>
          </cell>
          <cell r="J9" t="str">
            <v>y</v>
          </cell>
          <cell r="K9">
            <v>98643.599999999991</v>
          </cell>
          <cell r="L9">
            <v>0</v>
          </cell>
          <cell r="M9">
            <v>24660.899999999998</v>
          </cell>
          <cell r="N9">
            <v>9864.36</v>
          </cell>
          <cell r="P9">
            <v>133168.85999999999</v>
          </cell>
          <cell r="Q9">
            <v>9864.36</v>
          </cell>
          <cell r="R9">
            <v>0</v>
          </cell>
          <cell r="T9">
            <v>50000</v>
          </cell>
          <cell r="U9">
            <v>10000</v>
          </cell>
          <cell r="V9">
            <v>69864.36</v>
          </cell>
          <cell r="W9">
            <v>63304.499999999985</v>
          </cell>
          <cell r="X9">
            <v>56578.8</v>
          </cell>
          <cell r="Y9">
            <v>6725.6999999999825</v>
          </cell>
          <cell r="Z9">
            <v>9495.6749999999975</v>
          </cell>
          <cell r="AA9">
            <v>0</v>
          </cell>
          <cell r="AB9">
            <v>9495.6749999999975</v>
          </cell>
          <cell r="AC9">
            <v>791.31</v>
          </cell>
          <cell r="AD9">
            <v>123673.18499999998</v>
          </cell>
          <cell r="AE9">
            <v>34525.259999999995</v>
          </cell>
          <cell r="AF9">
            <v>158198.44499999998</v>
          </cell>
        </row>
        <row r="10">
          <cell r="A10">
            <v>63</v>
          </cell>
          <cell r="B10">
            <v>112</v>
          </cell>
          <cell r="C10" t="str">
            <v>Krishna Prasad Shrestha</v>
          </cell>
          <cell r="D10" t="str">
            <v>Sr. Foreman I</v>
          </cell>
          <cell r="E10">
            <v>6562</v>
          </cell>
          <cell r="F10">
            <v>7218.2</v>
          </cell>
          <cell r="G10" t="str">
            <v>n</v>
          </cell>
          <cell r="H10" t="str">
            <v>n</v>
          </cell>
          <cell r="I10" t="str">
            <v>hw</v>
          </cell>
          <cell r="J10" t="str">
            <v>y</v>
          </cell>
          <cell r="K10">
            <v>86618.4</v>
          </cell>
          <cell r="L10">
            <v>0</v>
          </cell>
          <cell r="M10">
            <v>21654.6</v>
          </cell>
          <cell r="N10">
            <v>8661.84</v>
          </cell>
          <cell r="P10">
            <v>116934.84</v>
          </cell>
          <cell r="Q10">
            <v>8661.84</v>
          </cell>
          <cell r="R10">
            <v>0</v>
          </cell>
          <cell r="T10">
            <v>50000</v>
          </cell>
          <cell r="U10">
            <v>10000</v>
          </cell>
          <cell r="V10">
            <v>68661.84</v>
          </cell>
          <cell r="W10">
            <v>48273</v>
          </cell>
          <cell r="X10">
            <v>42367.199999999997</v>
          </cell>
          <cell r="Y10">
            <v>5905.8000000000029</v>
          </cell>
          <cell r="Z10">
            <v>7240.95</v>
          </cell>
          <cell r="AA10">
            <v>0</v>
          </cell>
          <cell r="AB10">
            <v>7240.95</v>
          </cell>
          <cell r="AC10">
            <v>603.41</v>
          </cell>
          <cell r="AD10">
            <v>109693.89</v>
          </cell>
          <cell r="AE10">
            <v>30316.44</v>
          </cell>
          <cell r="AF10">
            <v>140010.32999999999</v>
          </cell>
        </row>
        <row r="11">
          <cell r="A11">
            <v>64</v>
          </cell>
          <cell r="B11">
            <v>116</v>
          </cell>
          <cell r="C11" t="str">
            <v>Babu Lal Sharma</v>
          </cell>
          <cell r="D11" t="str">
            <v>Sr. Foreman I (Auto)</v>
          </cell>
          <cell r="E11">
            <v>5539</v>
          </cell>
          <cell r="F11">
            <v>6092.9</v>
          </cell>
          <cell r="G11" t="str">
            <v>n</v>
          </cell>
          <cell r="H11" t="str">
            <v>n</v>
          </cell>
          <cell r="I11" t="str">
            <v>a2</v>
          </cell>
          <cell r="J11" t="str">
            <v>y</v>
          </cell>
          <cell r="K11">
            <v>73114.799999999988</v>
          </cell>
          <cell r="L11">
            <v>0</v>
          </cell>
          <cell r="M11">
            <v>17547.551999999996</v>
          </cell>
          <cell r="N11">
            <v>7311.48</v>
          </cell>
          <cell r="P11">
            <v>97973.83199999998</v>
          </cell>
          <cell r="Q11">
            <v>7311.48</v>
          </cell>
          <cell r="R11">
            <v>0</v>
          </cell>
          <cell r="T11">
            <v>50000</v>
          </cell>
          <cell r="U11">
            <v>10000</v>
          </cell>
          <cell r="V11">
            <v>67311.48</v>
          </cell>
          <cell r="W11">
            <v>30662.351999999984</v>
          </cell>
          <cell r="X11">
            <v>25079.040000000001</v>
          </cell>
          <cell r="Y11">
            <v>5583.3119999999835</v>
          </cell>
          <cell r="Z11">
            <v>4599.3527999999978</v>
          </cell>
          <cell r="AA11">
            <v>0</v>
          </cell>
          <cell r="AB11">
            <v>4599.3527999999978</v>
          </cell>
          <cell r="AC11">
            <v>383.28</v>
          </cell>
          <cell r="AD11">
            <v>93374.479199999987</v>
          </cell>
          <cell r="AE11">
            <v>25590.18</v>
          </cell>
          <cell r="AF11">
            <v>118964.65919999999</v>
          </cell>
        </row>
        <row r="12">
          <cell r="A12">
            <v>65</v>
          </cell>
          <cell r="B12">
            <v>118</v>
          </cell>
          <cell r="C12" t="str">
            <v>Chandra Bahadur Gurung</v>
          </cell>
          <cell r="D12" t="str">
            <v>Mechanic II</v>
          </cell>
          <cell r="E12">
            <v>4384</v>
          </cell>
          <cell r="F12">
            <v>4822.3999999999996</v>
          </cell>
          <cell r="G12" t="str">
            <v>n</v>
          </cell>
          <cell r="H12" t="str">
            <v>n</v>
          </cell>
          <cell r="I12" t="str">
            <v>k</v>
          </cell>
          <cell r="J12" t="str">
            <v>y</v>
          </cell>
          <cell r="K12">
            <v>57868.799999999996</v>
          </cell>
          <cell r="L12">
            <v>0</v>
          </cell>
          <cell r="M12">
            <v>11573.76</v>
          </cell>
          <cell r="N12">
            <v>5786.88</v>
          </cell>
          <cell r="P12">
            <v>75229.440000000002</v>
          </cell>
          <cell r="Q12">
            <v>5786.88</v>
          </cell>
          <cell r="R12">
            <v>0</v>
          </cell>
          <cell r="T12">
            <v>50000</v>
          </cell>
          <cell r="U12">
            <v>10000</v>
          </cell>
          <cell r="V12">
            <v>65786.880000000005</v>
          </cell>
          <cell r="W12">
            <v>9442.5599999999977</v>
          </cell>
          <cell r="X12">
            <v>3660.1599999999889</v>
          </cell>
          <cell r="Y12">
            <v>5782.4000000000087</v>
          </cell>
          <cell r="Z12">
            <v>1416.3839999999996</v>
          </cell>
          <cell r="AA12">
            <v>0</v>
          </cell>
          <cell r="AB12">
            <v>1416.3839999999996</v>
          </cell>
          <cell r="AC12">
            <v>118.03</v>
          </cell>
          <cell r="AD12">
            <v>73813.055999999997</v>
          </cell>
          <cell r="AE12">
            <v>20254.079999999994</v>
          </cell>
          <cell r="AF12">
            <v>94067.135999999999</v>
          </cell>
        </row>
        <row r="13">
          <cell r="A13">
            <v>66</v>
          </cell>
          <cell r="B13">
            <v>119</v>
          </cell>
          <cell r="C13" t="str">
            <v>Shiva Bahadur Karki</v>
          </cell>
          <cell r="D13" t="str">
            <v>Chief Surveyor</v>
          </cell>
          <cell r="E13">
            <v>9528</v>
          </cell>
          <cell r="F13">
            <v>10480.799999999999</v>
          </cell>
          <cell r="G13" t="str">
            <v>rrr</v>
          </cell>
          <cell r="H13" t="str">
            <v>y</v>
          </cell>
          <cell r="I13" t="str">
            <v>k</v>
          </cell>
          <cell r="J13" t="str">
            <v>y</v>
          </cell>
          <cell r="K13">
            <v>125769.59999999999</v>
          </cell>
          <cell r="L13">
            <v>18865.439999999999</v>
          </cell>
          <cell r="M13">
            <v>25153.919999999998</v>
          </cell>
          <cell r="N13">
            <v>12576.96</v>
          </cell>
          <cell r="P13">
            <v>182365.91999999998</v>
          </cell>
          <cell r="Q13">
            <v>12576.96</v>
          </cell>
          <cell r="R13">
            <v>12576.96</v>
          </cell>
          <cell r="T13">
            <v>50000</v>
          </cell>
          <cell r="U13">
            <v>10000</v>
          </cell>
          <cell r="V13">
            <v>85153.919999999998</v>
          </cell>
          <cell r="W13">
            <v>97211.999999999985</v>
          </cell>
          <cell r="X13">
            <v>82920</v>
          </cell>
          <cell r="Y13">
            <v>14291.999999999985</v>
          </cell>
          <cell r="Z13">
            <v>16802.999999999996</v>
          </cell>
          <cell r="AA13">
            <v>1680.2999999999997</v>
          </cell>
          <cell r="AB13">
            <v>18483.299999999996</v>
          </cell>
          <cell r="AC13">
            <v>1540.28</v>
          </cell>
          <cell r="AD13">
            <v>163882.62</v>
          </cell>
          <cell r="AE13">
            <v>44019.359999999993</v>
          </cell>
          <cell r="AF13">
            <v>207901.97999999998</v>
          </cell>
        </row>
        <row r="14">
          <cell r="A14">
            <v>67</v>
          </cell>
          <cell r="B14">
            <v>120</v>
          </cell>
          <cell r="C14" t="str">
            <v>Bhim Bahadur Thapa</v>
          </cell>
          <cell r="D14" t="str">
            <v>Mason  II</v>
          </cell>
          <cell r="E14">
            <v>4455</v>
          </cell>
          <cell r="F14">
            <v>4900.5</v>
          </cell>
          <cell r="G14" t="str">
            <v>n</v>
          </cell>
          <cell r="H14" t="str">
            <v>n</v>
          </cell>
          <cell r="I14" t="str">
            <v>k</v>
          </cell>
          <cell r="J14" t="str">
            <v>y</v>
          </cell>
          <cell r="K14">
            <v>58806</v>
          </cell>
          <cell r="L14">
            <v>0</v>
          </cell>
          <cell r="M14">
            <v>11761.2</v>
          </cell>
          <cell r="N14">
            <v>5880.6</v>
          </cell>
          <cell r="P14">
            <v>76447.8</v>
          </cell>
          <cell r="Q14">
            <v>5880.6</v>
          </cell>
          <cell r="R14">
            <v>0</v>
          </cell>
          <cell r="T14">
            <v>50000</v>
          </cell>
          <cell r="U14">
            <v>10000</v>
          </cell>
          <cell r="V14">
            <v>65880.600000000006</v>
          </cell>
          <cell r="W14">
            <v>10567.199999999997</v>
          </cell>
          <cell r="X14">
            <v>4529.2</v>
          </cell>
          <cell r="Y14">
            <v>6037.9999999999973</v>
          </cell>
          <cell r="Z14">
            <v>1585.0799999999995</v>
          </cell>
          <cell r="AA14">
            <v>0</v>
          </cell>
          <cell r="AB14">
            <v>1585.0799999999995</v>
          </cell>
          <cell r="AC14">
            <v>132.09</v>
          </cell>
          <cell r="AD14">
            <v>74862.720000000001</v>
          </cell>
          <cell r="AE14">
            <v>20582.099999999999</v>
          </cell>
          <cell r="AF14">
            <v>95444.82</v>
          </cell>
        </row>
        <row r="15">
          <cell r="A15">
            <v>68</v>
          </cell>
          <cell r="B15">
            <v>121</v>
          </cell>
          <cell r="C15" t="str">
            <v>Tej Bahadur Thapa</v>
          </cell>
          <cell r="D15" t="str">
            <v>Mason  II</v>
          </cell>
          <cell r="E15">
            <v>3958</v>
          </cell>
          <cell r="F15">
            <v>4353.8</v>
          </cell>
          <cell r="G15" t="str">
            <v>n</v>
          </cell>
          <cell r="H15" t="str">
            <v>n</v>
          </cell>
          <cell r="I15" t="str">
            <v>k</v>
          </cell>
          <cell r="J15" t="str">
            <v>y</v>
          </cell>
          <cell r="K15">
            <v>52245.600000000006</v>
          </cell>
          <cell r="L15">
            <v>0</v>
          </cell>
          <cell r="M15">
            <v>10449.120000000003</v>
          </cell>
          <cell r="N15">
            <v>5224.5600000000013</v>
          </cell>
          <cell r="P15">
            <v>67919.280000000013</v>
          </cell>
          <cell r="Q15">
            <v>5224.5600000000013</v>
          </cell>
          <cell r="R15">
            <v>0</v>
          </cell>
          <cell r="T15">
            <v>50000</v>
          </cell>
          <cell r="U15">
            <v>9404.2080000000024</v>
          </cell>
          <cell r="V15">
            <v>64628.767999999996</v>
          </cell>
          <cell r="W15">
            <v>3290.512000000017</v>
          </cell>
          <cell r="X15">
            <v>0</v>
          </cell>
          <cell r="Y15">
            <v>3290.512000000017</v>
          </cell>
          <cell r="Z15">
            <v>493.57680000000255</v>
          </cell>
          <cell r="AA15">
            <v>0</v>
          </cell>
          <cell r="AB15">
            <v>493.57680000000255</v>
          </cell>
          <cell r="AC15">
            <v>41.13</v>
          </cell>
          <cell r="AD15">
            <v>67425.703200000018</v>
          </cell>
          <cell r="AE15">
            <v>18285.96</v>
          </cell>
          <cell r="AF15">
            <v>85711.66320000001</v>
          </cell>
        </row>
        <row r="16">
          <cell r="A16">
            <v>69</v>
          </cell>
          <cell r="B16">
            <v>122</v>
          </cell>
          <cell r="C16" t="str">
            <v>Tirth Man Chhantel</v>
          </cell>
          <cell r="D16" t="str">
            <v>Foreman (Batching)</v>
          </cell>
          <cell r="E16">
            <v>4445</v>
          </cell>
          <cell r="F16">
            <v>4889.5</v>
          </cell>
          <cell r="G16" t="str">
            <v>n</v>
          </cell>
          <cell r="H16" t="str">
            <v>n</v>
          </cell>
          <cell r="I16" t="str">
            <v>a2</v>
          </cell>
          <cell r="J16" t="str">
            <v>y</v>
          </cell>
          <cell r="K16">
            <v>58674</v>
          </cell>
          <cell r="L16">
            <v>0</v>
          </cell>
          <cell r="M16">
            <v>14081.76</v>
          </cell>
          <cell r="N16">
            <v>5867.4000000000005</v>
          </cell>
          <cell r="P16">
            <v>78623.16</v>
          </cell>
          <cell r="Q16">
            <v>5867.4000000000005</v>
          </cell>
          <cell r="R16">
            <v>0</v>
          </cell>
          <cell r="T16">
            <v>50000</v>
          </cell>
          <cell r="U16">
            <v>10000</v>
          </cell>
          <cell r="V16">
            <v>65867.399999999994</v>
          </cell>
          <cell r="W16">
            <v>12755.760000000009</v>
          </cell>
          <cell r="X16">
            <v>8275.2000000000007</v>
          </cell>
          <cell r="Y16">
            <v>4480.5600000000086</v>
          </cell>
          <cell r="Z16">
            <v>1913.3640000000014</v>
          </cell>
          <cell r="AA16">
            <v>0</v>
          </cell>
          <cell r="AB16">
            <v>1913.3640000000014</v>
          </cell>
          <cell r="AC16">
            <v>159.44999999999999</v>
          </cell>
          <cell r="AD16">
            <v>76709.796000000002</v>
          </cell>
          <cell r="AE16">
            <v>20535.899999999998</v>
          </cell>
          <cell r="AF16">
            <v>97245.695999999996</v>
          </cell>
        </row>
        <row r="17">
          <cell r="A17">
            <v>70</v>
          </cell>
          <cell r="B17">
            <v>123</v>
          </cell>
          <cell r="C17" t="str">
            <v>Kali Ram BK</v>
          </cell>
          <cell r="D17" t="str">
            <v>Driller II/Mason II</v>
          </cell>
          <cell r="E17">
            <v>3816</v>
          </cell>
          <cell r="F17">
            <v>4197.6000000000004</v>
          </cell>
          <cell r="G17" t="str">
            <v>n</v>
          </cell>
          <cell r="H17" t="str">
            <v>n</v>
          </cell>
          <cell r="I17" t="str">
            <v>k</v>
          </cell>
          <cell r="J17" t="str">
            <v>y</v>
          </cell>
          <cell r="K17">
            <v>50371.200000000004</v>
          </cell>
          <cell r="L17">
            <v>0</v>
          </cell>
          <cell r="M17">
            <v>10074.240000000002</v>
          </cell>
          <cell r="N17">
            <v>5037.1200000000008</v>
          </cell>
          <cell r="P17">
            <v>65482.560000000005</v>
          </cell>
          <cell r="Q17">
            <v>5037.1200000000008</v>
          </cell>
          <cell r="R17">
            <v>0</v>
          </cell>
          <cell r="T17">
            <v>50000</v>
          </cell>
          <cell r="U17">
            <v>9066.8160000000007</v>
          </cell>
          <cell r="V17">
            <v>64103.936000000002</v>
          </cell>
          <cell r="W17">
            <v>1378.6240000000034</v>
          </cell>
          <cell r="X17">
            <v>-3292.16</v>
          </cell>
          <cell r="Y17">
            <v>4670.7840000000033</v>
          </cell>
          <cell r="Z17">
            <v>206.79360000000051</v>
          </cell>
          <cell r="AA17">
            <v>0</v>
          </cell>
          <cell r="AB17">
            <v>206.79360000000051</v>
          </cell>
          <cell r="AC17">
            <v>17.23</v>
          </cell>
          <cell r="AD17">
            <v>65275.766400000008</v>
          </cell>
          <cell r="AE17">
            <v>17629.920000000002</v>
          </cell>
          <cell r="AF17">
            <v>82905.686400000006</v>
          </cell>
        </row>
        <row r="18">
          <cell r="A18">
            <v>71</v>
          </cell>
          <cell r="B18">
            <v>125</v>
          </cell>
          <cell r="C18" t="str">
            <v>Shishir Chandra Khanal</v>
          </cell>
          <cell r="D18" t="str">
            <v>Business Co-ordinator</v>
          </cell>
          <cell r="E18">
            <v>11323</v>
          </cell>
          <cell r="F18">
            <v>12455.3</v>
          </cell>
          <cell r="G18" t="str">
            <v>rrr</v>
          </cell>
          <cell r="H18" t="str">
            <v>y</v>
          </cell>
          <cell r="I18" t="str">
            <v>ktm</v>
          </cell>
          <cell r="J18" t="str">
            <v>y</v>
          </cell>
          <cell r="K18">
            <v>149463.59999999998</v>
          </cell>
          <cell r="L18">
            <v>22419.539999999997</v>
          </cell>
          <cell r="M18">
            <v>22419.539999999997</v>
          </cell>
          <cell r="N18">
            <v>14946.359999999999</v>
          </cell>
          <cell r="P18">
            <v>209249.03999999998</v>
          </cell>
          <cell r="Q18">
            <v>14946.359999999999</v>
          </cell>
          <cell r="R18">
            <v>14946.359999999999</v>
          </cell>
          <cell r="T18">
            <v>50000</v>
          </cell>
          <cell r="U18">
            <v>10000</v>
          </cell>
          <cell r="V18">
            <v>89892.72</v>
          </cell>
          <cell r="W18">
            <v>119356.31999999998</v>
          </cell>
          <cell r="X18">
            <v>103051.2</v>
          </cell>
          <cell r="Y18">
            <v>16305.119999999981</v>
          </cell>
          <cell r="Z18">
            <v>22339.079999999994</v>
          </cell>
          <cell r="AA18">
            <v>2233.9079999999994</v>
          </cell>
          <cell r="AB18">
            <v>24572.987999999994</v>
          </cell>
          <cell r="AC18">
            <v>2047.75</v>
          </cell>
          <cell r="AD18">
            <v>184676.052</v>
          </cell>
          <cell r="AE18">
            <v>52312.259999999995</v>
          </cell>
          <cell r="AF18">
            <v>236988.31199999998</v>
          </cell>
        </row>
        <row r="19">
          <cell r="A19">
            <v>72</v>
          </cell>
          <cell r="B19">
            <v>128</v>
          </cell>
          <cell r="C19" t="str">
            <v>Rama Kanta Gauro</v>
          </cell>
          <cell r="D19" t="str">
            <v>Quality Assurance Manager</v>
          </cell>
          <cell r="E19">
            <v>17001</v>
          </cell>
          <cell r="F19">
            <v>18701.099999999999</v>
          </cell>
          <cell r="G19" t="str">
            <v>rrr</v>
          </cell>
          <cell r="H19" t="str">
            <v>y</v>
          </cell>
          <cell r="I19" t="str">
            <v>k</v>
          </cell>
          <cell r="J19" t="str">
            <v>y</v>
          </cell>
          <cell r="K19">
            <v>224413.19999999998</v>
          </cell>
          <cell r="L19">
            <v>33661.979999999996</v>
          </cell>
          <cell r="M19">
            <v>44882.64</v>
          </cell>
          <cell r="N19">
            <v>22441.32</v>
          </cell>
          <cell r="P19">
            <v>325399.13999999996</v>
          </cell>
          <cell r="Q19">
            <v>22441.32</v>
          </cell>
          <cell r="R19">
            <v>22441.32</v>
          </cell>
          <cell r="S19">
            <v>20500</v>
          </cell>
          <cell r="T19">
            <v>50000</v>
          </cell>
          <cell r="U19">
            <v>10000</v>
          </cell>
          <cell r="V19">
            <v>125382.64</v>
          </cell>
          <cell r="W19">
            <v>200016.49999999994</v>
          </cell>
          <cell r="X19">
            <v>174515</v>
          </cell>
          <cell r="Y19">
            <v>25501.499999999942</v>
          </cell>
          <cell r="Z19">
            <v>42504.124999999985</v>
          </cell>
          <cell r="AA19">
            <v>4250.4124999999985</v>
          </cell>
          <cell r="AB19">
            <v>46754.537499999984</v>
          </cell>
          <cell r="AC19">
            <v>3896.21</v>
          </cell>
          <cell r="AD19">
            <v>278644.60249999998</v>
          </cell>
          <cell r="AE19">
            <v>78544.62</v>
          </cell>
          <cell r="AF19">
            <v>357189.22249999997</v>
          </cell>
        </row>
        <row r="20">
          <cell r="A20">
            <v>73</v>
          </cell>
          <cell r="B20">
            <v>131</v>
          </cell>
          <cell r="C20" t="str">
            <v>Dilli Bahadur Rokaya</v>
          </cell>
          <cell r="D20" t="str">
            <v xml:space="preserve">Site In-Charge Adit 4 </v>
          </cell>
          <cell r="E20">
            <v>9370</v>
          </cell>
          <cell r="F20">
            <v>10307</v>
          </cell>
          <cell r="G20" t="str">
            <v>rrr</v>
          </cell>
          <cell r="H20" t="str">
            <v>y</v>
          </cell>
          <cell r="I20" t="str">
            <v>a4</v>
          </cell>
          <cell r="J20" t="str">
            <v>y</v>
          </cell>
          <cell r="K20">
            <v>123684</v>
          </cell>
          <cell r="L20">
            <v>18552.599999999999</v>
          </cell>
          <cell r="M20">
            <v>27210.48</v>
          </cell>
          <cell r="N20">
            <v>12368.400000000001</v>
          </cell>
          <cell r="P20">
            <v>181815.48</v>
          </cell>
          <cell r="Q20">
            <v>12368.400000000001</v>
          </cell>
          <cell r="R20">
            <v>12368.400000000001</v>
          </cell>
          <cell r="T20">
            <v>50000</v>
          </cell>
          <cell r="U20">
            <v>10000</v>
          </cell>
          <cell r="V20">
            <v>84736.8</v>
          </cell>
          <cell r="W20">
            <v>97078.680000000008</v>
          </cell>
          <cell r="X20">
            <v>85047.6</v>
          </cell>
          <cell r="Y20">
            <v>12031.080000000002</v>
          </cell>
          <cell r="Z20">
            <v>16769.670000000002</v>
          </cell>
          <cell r="AA20">
            <v>1676.9670000000003</v>
          </cell>
          <cell r="AB20">
            <v>18446.637000000002</v>
          </cell>
          <cell r="AC20">
            <v>1537.22</v>
          </cell>
          <cell r="AD20">
            <v>163368.84299999999</v>
          </cell>
          <cell r="AE20">
            <v>43289.399999999994</v>
          </cell>
          <cell r="AF20">
            <v>206658.24299999999</v>
          </cell>
        </row>
        <row r="21">
          <cell r="A21">
            <v>74</v>
          </cell>
          <cell r="B21">
            <v>132</v>
          </cell>
          <cell r="C21" t="str">
            <v>Rajendra Shrestha</v>
          </cell>
          <cell r="D21" t="str">
            <v>Senior Overseer</v>
          </cell>
          <cell r="E21">
            <v>6845</v>
          </cell>
          <cell r="F21">
            <v>7529.5</v>
          </cell>
          <cell r="G21" t="str">
            <v>r</v>
          </cell>
          <cell r="H21" t="str">
            <v>y</v>
          </cell>
          <cell r="I21" t="str">
            <v>a2</v>
          </cell>
          <cell r="J21" t="str">
            <v>y</v>
          </cell>
          <cell r="K21">
            <v>90354</v>
          </cell>
          <cell r="L21">
            <v>4517.7</v>
          </cell>
          <cell r="M21">
            <v>21684.959999999999</v>
          </cell>
          <cell r="N21">
            <v>9035.4</v>
          </cell>
          <cell r="P21">
            <v>125592.06</v>
          </cell>
          <cell r="Q21">
            <v>9035.4</v>
          </cell>
          <cell r="R21">
            <v>9035.4</v>
          </cell>
          <cell r="T21">
            <v>50000</v>
          </cell>
          <cell r="U21">
            <v>10000</v>
          </cell>
          <cell r="V21">
            <v>78070.8</v>
          </cell>
          <cell r="W21">
            <v>47521.259999999995</v>
          </cell>
          <cell r="X21">
            <v>41032.199999999997</v>
          </cell>
          <cell r="Y21">
            <v>6489.0599999999977</v>
          </cell>
          <cell r="Z21">
            <v>7128.1889999999994</v>
          </cell>
          <cell r="AA21">
            <v>0</v>
          </cell>
          <cell r="AB21">
            <v>7128.1889999999994</v>
          </cell>
          <cell r="AC21">
            <v>594.02</v>
          </cell>
          <cell r="AD21">
            <v>118463.871</v>
          </cell>
          <cell r="AE21">
            <v>31623.899999999998</v>
          </cell>
          <cell r="AF21">
            <v>150087.77100000001</v>
          </cell>
        </row>
        <row r="22">
          <cell r="A22">
            <v>75</v>
          </cell>
          <cell r="B22">
            <v>137</v>
          </cell>
          <cell r="C22" t="str">
            <v>Diwakar Regmi</v>
          </cell>
          <cell r="D22" t="str">
            <v>Business Manager II</v>
          </cell>
          <cell r="E22">
            <v>11323</v>
          </cell>
          <cell r="F22">
            <v>12455.3</v>
          </cell>
          <cell r="G22" t="str">
            <v>rrr</v>
          </cell>
          <cell r="H22" t="str">
            <v>y</v>
          </cell>
          <cell r="I22" t="str">
            <v>k</v>
          </cell>
          <cell r="J22" t="str">
            <v>y</v>
          </cell>
          <cell r="K22">
            <v>149463.59999999998</v>
          </cell>
          <cell r="L22">
            <v>22419.539999999997</v>
          </cell>
          <cell r="M22">
            <v>29892.719999999998</v>
          </cell>
          <cell r="N22">
            <v>14946.359999999999</v>
          </cell>
          <cell r="P22">
            <v>216722.21999999997</v>
          </cell>
          <cell r="Q22">
            <v>14946.359999999999</v>
          </cell>
          <cell r="R22">
            <v>14946.359999999999</v>
          </cell>
          <cell r="T22">
            <v>50000</v>
          </cell>
          <cell r="U22">
            <v>10000</v>
          </cell>
          <cell r="V22">
            <v>89892.72</v>
          </cell>
          <cell r="W22">
            <v>126829.49999999997</v>
          </cell>
          <cell r="X22">
            <v>109845</v>
          </cell>
          <cell r="Y22">
            <v>16984.499999999971</v>
          </cell>
          <cell r="Z22">
            <v>24207.374999999993</v>
          </cell>
          <cell r="AA22">
            <v>2420.7374999999993</v>
          </cell>
          <cell r="AB22">
            <v>26628.112499999992</v>
          </cell>
          <cell r="AC22">
            <v>2219.0100000000002</v>
          </cell>
          <cell r="AD22">
            <v>190094.10749999998</v>
          </cell>
          <cell r="AE22">
            <v>52312.259999999995</v>
          </cell>
          <cell r="AF22">
            <v>242406.36749999999</v>
          </cell>
        </row>
        <row r="23">
          <cell r="A23">
            <v>76</v>
          </cell>
          <cell r="B23">
            <v>140</v>
          </cell>
          <cell r="C23" t="str">
            <v>Ram Kripal Shah</v>
          </cell>
          <cell r="D23" t="str">
            <v>Chief Plant Engineer</v>
          </cell>
          <cell r="E23">
            <v>13995</v>
          </cell>
          <cell r="F23">
            <v>15394.5</v>
          </cell>
          <cell r="G23" t="str">
            <v>rrr</v>
          </cell>
          <cell r="H23" t="str">
            <v>y</v>
          </cell>
          <cell r="I23" t="str">
            <v>k</v>
          </cell>
          <cell r="J23" t="str">
            <v>y</v>
          </cell>
          <cell r="K23">
            <v>184734</v>
          </cell>
          <cell r="L23">
            <v>27710.1</v>
          </cell>
          <cell r="M23">
            <v>36946.800000000003</v>
          </cell>
          <cell r="N23">
            <v>18473.400000000001</v>
          </cell>
          <cell r="P23">
            <v>267864.3</v>
          </cell>
          <cell r="Q23">
            <v>18473.400000000001</v>
          </cell>
          <cell r="R23">
            <v>18473.400000000001</v>
          </cell>
          <cell r="T23">
            <v>50000</v>
          </cell>
          <cell r="U23">
            <v>10000</v>
          </cell>
          <cell r="V23">
            <v>96946.8</v>
          </cell>
          <cell r="W23">
            <v>170917.5</v>
          </cell>
          <cell r="X23">
            <v>149925</v>
          </cell>
          <cell r="Y23">
            <v>20992.5</v>
          </cell>
          <cell r="Z23">
            <v>35229.375</v>
          </cell>
          <cell r="AA23">
            <v>3522.9375</v>
          </cell>
          <cell r="AB23">
            <v>38752.3125</v>
          </cell>
          <cell r="AC23">
            <v>3229.36</v>
          </cell>
          <cell r="AD23">
            <v>229111.98749999999</v>
          </cell>
          <cell r="AE23">
            <v>64656.899999999994</v>
          </cell>
          <cell r="AF23">
            <v>293768.88749999995</v>
          </cell>
        </row>
        <row r="24">
          <cell r="A24">
            <v>77</v>
          </cell>
          <cell r="B24">
            <v>144</v>
          </cell>
          <cell r="C24" t="str">
            <v>Bishnu Bahadur Hamal</v>
          </cell>
          <cell r="D24" t="str">
            <v>Adm. and Personnel Manager</v>
          </cell>
          <cell r="E24">
            <v>9844</v>
          </cell>
          <cell r="F24">
            <v>10828.4</v>
          </cell>
          <cell r="G24" t="str">
            <v>rrr</v>
          </cell>
          <cell r="H24" t="str">
            <v>y</v>
          </cell>
          <cell r="I24" t="str">
            <v>k</v>
          </cell>
          <cell r="J24" t="str">
            <v>n</v>
          </cell>
          <cell r="K24">
            <v>129940.79999999999</v>
          </cell>
          <cell r="L24">
            <v>19491.12</v>
          </cell>
          <cell r="M24">
            <v>25988.16</v>
          </cell>
          <cell r="N24">
            <v>12994.08</v>
          </cell>
          <cell r="P24">
            <v>188414.15999999997</v>
          </cell>
          <cell r="Q24">
            <v>12994.08</v>
          </cell>
          <cell r="R24">
            <v>12994.08</v>
          </cell>
          <cell r="S24">
            <v>7000</v>
          </cell>
          <cell r="T24">
            <v>40000</v>
          </cell>
          <cell r="U24">
            <v>10000</v>
          </cell>
          <cell r="V24">
            <v>82988.160000000003</v>
          </cell>
          <cell r="W24">
            <v>105425.99999999997</v>
          </cell>
          <cell r="X24">
            <v>90660</v>
          </cell>
          <cell r="Y24">
            <v>14765.999999999971</v>
          </cell>
          <cell r="Z24">
            <v>18856.499999999993</v>
          </cell>
          <cell r="AA24">
            <v>1885.6499999999994</v>
          </cell>
          <cell r="AB24">
            <v>20742.149999999991</v>
          </cell>
          <cell r="AC24">
            <v>1728.51</v>
          </cell>
          <cell r="AD24">
            <v>167672.00999999998</v>
          </cell>
          <cell r="AE24">
            <v>45479.28</v>
          </cell>
          <cell r="AF24">
            <v>213151.28999999998</v>
          </cell>
        </row>
        <row r="25">
          <cell r="A25">
            <v>78</v>
          </cell>
          <cell r="B25">
            <v>146</v>
          </cell>
          <cell r="C25" t="str">
            <v>Chitra Bahadur Gurung</v>
          </cell>
          <cell r="D25" t="str">
            <v>Foreman I (Mechanical)</v>
          </cell>
          <cell r="E25">
            <v>4171</v>
          </cell>
          <cell r="F25">
            <v>4588.1000000000004</v>
          </cell>
          <cell r="G25" t="str">
            <v>n</v>
          </cell>
          <cell r="H25" t="str">
            <v>n</v>
          </cell>
          <cell r="I25" t="str">
            <v>k</v>
          </cell>
          <cell r="J25" t="str">
            <v>y</v>
          </cell>
          <cell r="K25">
            <v>55057.200000000004</v>
          </cell>
          <cell r="L25">
            <v>0</v>
          </cell>
          <cell r="M25">
            <v>11011.440000000002</v>
          </cell>
          <cell r="N25">
            <v>5505.7200000000012</v>
          </cell>
          <cell r="P25">
            <v>71574.360000000015</v>
          </cell>
          <cell r="Q25">
            <v>5505.7200000000012</v>
          </cell>
          <cell r="R25">
            <v>0</v>
          </cell>
          <cell r="T25">
            <v>50000</v>
          </cell>
          <cell r="U25">
            <v>9910.2960000000021</v>
          </cell>
          <cell r="V25">
            <v>65416.016000000003</v>
          </cell>
          <cell r="W25">
            <v>6158.3440000000119</v>
          </cell>
          <cell r="X25">
            <v>1053.0400000000081</v>
          </cell>
          <cell r="Y25">
            <v>5105.3040000000037</v>
          </cell>
          <cell r="Z25">
            <v>923.75160000000176</v>
          </cell>
          <cell r="AA25">
            <v>0</v>
          </cell>
          <cell r="AB25">
            <v>923.75160000000176</v>
          </cell>
          <cell r="AC25">
            <v>76.98</v>
          </cell>
          <cell r="AD25">
            <v>70650.608400000012</v>
          </cell>
          <cell r="AE25">
            <v>19270.02</v>
          </cell>
          <cell r="AF25">
            <v>89920.628400000016</v>
          </cell>
        </row>
        <row r="26">
          <cell r="A26">
            <v>79</v>
          </cell>
          <cell r="B26">
            <v>148</v>
          </cell>
          <cell r="C26" t="str">
            <v>Resham Bahadur Chaudhary</v>
          </cell>
          <cell r="D26" t="str">
            <v>Asst. Accounts Officer</v>
          </cell>
          <cell r="E26">
            <v>5353</v>
          </cell>
          <cell r="F26">
            <v>5888.3</v>
          </cell>
          <cell r="G26" t="str">
            <v>n</v>
          </cell>
          <cell r="H26" t="str">
            <v>n</v>
          </cell>
          <cell r="I26" t="str">
            <v>k</v>
          </cell>
          <cell r="J26" t="str">
            <v>y</v>
          </cell>
          <cell r="K26">
            <v>70659.600000000006</v>
          </cell>
          <cell r="L26">
            <v>0</v>
          </cell>
          <cell r="M26">
            <v>14131.920000000002</v>
          </cell>
          <cell r="N26">
            <v>7065.9600000000009</v>
          </cell>
          <cell r="P26">
            <v>91857.48000000001</v>
          </cell>
          <cell r="Q26">
            <v>7065.9600000000009</v>
          </cell>
          <cell r="R26">
            <v>0</v>
          </cell>
          <cell r="S26">
            <v>6769</v>
          </cell>
          <cell r="T26">
            <v>50000</v>
          </cell>
          <cell r="U26">
            <v>10000</v>
          </cell>
          <cell r="V26">
            <v>73834.959999999992</v>
          </cell>
          <cell r="W26">
            <v>18022.520000000019</v>
          </cell>
          <cell r="X26">
            <v>10314.200000000001</v>
          </cell>
          <cell r="Y26">
            <v>7708.3200000000179</v>
          </cell>
          <cell r="Z26">
            <v>2703.3780000000029</v>
          </cell>
          <cell r="AA26">
            <v>0</v>
          </cell>
          <cell r="AB26">
            <v>2703.3780000000029</v>
          </cell>
          <cell r="AC26">
            <v>225.28</v>
          </cell>
          <cell r="AD26">
            <v>89154.102000000014</v>
          </cell>
          <cell r="AE26">
            <v>24730.859999999997</v>
          </cell>
          <cell r="AF26">
            <v>113884.96200000001</v>
          </cell>
        </row>
        <row r="27">
          <cell r="A27">
            <v>80</v>
          </cell>
          <cell r="B27">
            <v>149</v>
          </cell>
          <cell r="C27" t="str">
            <v>Durga Thapa</v>
          </cell>
          <cell r="D27" t="str">
            <v>Store Keeper IV</v>
          </cell>
          <cell r="E27">
            <v>3674</v>
          </cell>
          <cell r="F27">
            <v>4041.4</v>
          </cell>
          <cell r="G27" t="str">
            <v>n</v>
          </cell>
          <cell r="H27" t="str">
            <v>n</v>
          </cell>
          <cell r="I27" t="str">
            <v>k</v>
          </cell>
          <cell r="J27" t="str">
            <v>y</v>
          </cell>
          <cell r="K27">
            <v>48496.800000000003</v>
          </cell>
          <cell r="L27">
            <v>0</v>
          </cell>
          <cell r="M27">
            <v>9699.36</v>
          </cell>
          <cell r="N27">
            <v>4849.68</v>
          </cell>
          <cell r="P27">
            <v>63045.840000000004</v>
          </cell>
          <cell r="Q27">
            <v>4849.68</v>
          </cell>
          <cell r="R27">
            <v>0</v>
          </cell>
          <cell r="T27">
            <v>50000</v>
          </cell>
          <cell r="U27">
            <v>8729.4240000000009</v>
          </cell>
          <cell r="V27">
            <v>63579.103999999999</v>
          </cell>
          <cell r="W27">
            <v>0</v>
          </cell>
          <cell r="X27">
            <v>-5030.24</v>
          </cell>
          <cell r="Y27">
            <v>5030.24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63045.840000000004</v>
          </cell>
          <cell r="AE27">
            <v>16973.88</v>
          </cell>
          <cell r="AF27">
            <v>80019.72</v>
          </cell>
        </row>
        <row r="28">
          <cell r="A28">
            <v>81</v>
          </cell>
          <cell r="B28">
            <v>150</v>
          </cell>
          <cell r="C28" t="str">
            <v>Kamal Nath Poudyal</v>
          </cell>
          <cell r="D28" t="str">
            <v>Assistant Accounts Officer</v>
          </cell>
          <cell r="E28">
            <v>4609</v>
          </cell>
          <cell r="F28">
            <v>5069.8999999999996</v>
          </cell>
          <cell r="G28" t="str">
            <v>n</v>
          </cell>
          <cell r="H28" t="str">
            <v>n</v>
          </cell>
          <cell r="I28" t="str">
            <v>k</v>
          </cell>
          <cell r="J28" t="str">
            <v>n</v>
          </cell>
          <cell r="K28">
            <v>60838.799999999996</v>
          </cell>
          <cell r="L28">
            <v>0</v>
          </cell>
          <cell r="M28">
            <v>12167.76</v>
          </cell>
          <cell r="N28">
            <v>6083.88</v>
          </cell>
          <cell r="P28">
            <v>79090.44</v>
          </cell>
          <cell r="Q28">
            <v>6083.88</v>
          </cell>
          <cell r="R28">
            <v>0</v>
          </cell>
          <cell r="T28">
            <v>40000</v>
          </cell>
          <cell r="U28">
            <v>10000</v>
          </cell>
          <cell r="V28">
            <v>56083.88</v>
          </cell>
          <cell r="W28">
            <v>23006.560000000005</v>
          </cell>
          <cell r="X28">
            <v>16414.16</v>
          </cell>
          <cell r="Y28">
            <v>6592.4000000000051</v>
          </cell>
          <cell r="Z28">
            <v>3450.9840000000008</v>
          </cell>
          <cell r="AA28">
            <v>0</v>
          </cell>
          <cell r="AB28">
            <v>3450.9840000000008</v>
          </cell>
          <cell r="AC28">
            <v>287.58</v>
          </cell>
          <cell r="AD28">
            <v>75639.456000000006</v>
          </cell>
          <cell r="AE28">
            <v>21293.579999999994</v>
          </cell>
          <cell r="AF28">
            <v>96933.035999999993</v>
          </cell>
        </row>
        <row r="29">
          <cell r="A29">
            <v>82</v>
          </cell>
          <cell r="B29">
            <v>151</v>
          </cell>
          <cell r="C29" t="str">
            <v>Tanka Bahadur Gaha</v>
          </cell>
          <cell r="D29" t="str">
            <v>Crane Operator I</v>
          </cell>
          <cell r="E29">
            <v>3887</v>
          </cell>
          <cell r="F29">
            <v>4275.7</v>
          </cell>
          <cell r="G29" t="str">
            <v>n</v>
          </cell>
          <cell r="H29" t="str">
            <v>n</v>
          </cell>
          <cell r="I29" t="str">
            <v>hw</v>
          </cell>
          <cell r="J29" t="str">
            <v>y</v>
          </cell>
          <cell r="K29">
            <v>51308.399999999994</v>
          </cell>
          <cell r="L29">
            <v>0</v>
          </cell>
          <cell r="M29">
            <v>12827.099999999999</v>
          </cell>
          <cell r="N29">
            <v>5130.84</v>
          </cell>
          <cell r="P29">
            <v>69266.34</v>
          </cell>
          <cell r="Q29">
            <v>5130.84</v>
          </cell>
          <cell r="R29">
            <v>0</v>
          </cell>
          <cell r="T29">
            <v>50000</v>
          </cell>
          <cell r="U29">
            <v>9620.3250000000007</v>
          </cell>
          <cell r="V29">
            <v>64751.164999999994</v>
          </cell>
          <cell r="W29">
            <v>4515.1750000000029</v>
          </cell>
          <cell r="X29">
            <v>1541.62</v>
          </cell>
          <cell r="Y29">
            <v>2973.555000000003</v>
          </cell>
          <cell r="Z29">
            <v>677.27625000000046</v>
          </cell>
          <cell r="AA29">
            <v>0</v>
          </cell>
          <cell r="AB29">
            <v>677.27625000000046</v>
          </cell>
          <cell r="AC29">
            <v>56.44</v>
          </cell>
          <cell r="AD29">
            <v>68589.063750000001</v>
          </cell>
          <cell r="AE29">
            <v>17957.939999999999</v>
          </cell>
          <cell r="AF29">
            <v>86547.003750000003</v>
          </cell>
        </row>
        <row r="30">
          <cell r="A30">
            <v>83</v>
          </cell>
          <cell r="B30">
            <v>153</v>
          </cell>
          <cell r="C30" t="str">
            <v>Guru Datta Lamichhane</v>
          </cell>
          <cell r="D30" t="str">
            <v>Sr.Overseer  (Auto)</v>
          </cell>
          <cell r="E30">
            <v>6985</v>
          </cell>
          <cell r="F30">
            <v>7683.5</v>
          </cell>
          <cell r="G30" t="str">
            <v>r</v>
          </cell>
          <cell r="H30" t="str">
            <v>n</v>
          </cell>
          <cell r="I30" t="str">
            <v>hw</v>
          </cell>
          <cell r="J30" t="str">
            <v>y</v>
          </cell>
          <cell r="K30">
            <v>92202</v>
          </cell>
          <cell r="L30">
            <v>4610.1000000000004</v>
          </cell>
          <cell r="M30">
            <v>23050.5</v>
          </cell>
          <cell r="N30">
            <v>9220.2000000000007</v>
          </cell>
          <cell r="P30">
            <v>129082.8</v>
          </cell>
          <cell r="Q30">
            <v>9220.2000000000007</v>
          </cell>
          <cell r="R30">
            <v>0</v>
          </cell>
          <cell r="T30">
            <v>50000</v>
          </cell>
          <cell r="U30">
            <v>10000</v>
          </cell>
          <cell r="V30">
            <v>69220.2</v>
          </cell>
          <cell r="W30">
            <v>59862.600000000006</v>
          </cell>
          <cell r="X30">
            <v>53157</v>
          </cell>
          <cell r="Y30">
            <v>6705.6000000000058</v>
          </cell>
          <cell r="Z30">
            <v>8979.3900000000012</v>
          </cell>
          <cell r="AA30">
            <v>0</v>
          </cell>
          <cell r="AB30">
            <v>8979.3900000000012</v>
          </cell>
          <cell r="AC30">
            <v>748.28</v>
          </cell>
          <cell r="AD30">
            <v>120103.41</v>
          </cell>
          <cell r="AE30">
            <v>32270.699999999997</v>
          </cell>
          <cell r="AF30">
            <v>152374.10999999999</v>
          </cell>
        </row>
        <row r="31">
          <cell r="A31">
            <v>84</v>
          </cell>
          <cell r="B31">
            <v>162</v>
          </cell>
          <cell r="C31" t="str">
            <v>Hom Bahadur Pun</v>
          </cell>
          <cell r="D31" t="str">
            <v>Sr. Store Keeper (Spare Parts)</v>
          </cell>
          <cell r="E31">
            <v>4055</v>
          </cell>
          <cell r="F31">
            <v>4460.5</v>
          </cell>
          <cell r="G31" t="str">
            <v>n</v>
          </cell>
          <cell r="H31" t="str">
            <v>n</v>
          </cell>
          <cell r="I31" t="str">
            <v>k</v>
          </cell>
          <cell r="J31" t="str">
            <v>y</v>
          </cell>
          <cell r="K31">
            <v>53526</v>
          </cell>
          <cell r="L31">
            <v>0</v>
          </cell>
          <cell r="M31">
            <v>10705.2</v>
          </cell>
          <cell r="N31">
            <v>5352.6</v>
          </cell>
          <cell r="P31">
            <v>69583.8</v>
          </cell>
          <cell r="Q31">
            <v>5352.6</v>
          </cell>
          <cell r="R31">
            <v>0</v>
          </cell>
          <cell r="T31">
            <v>50000</v>
          </cell>
          <cell r="U31">
            <v>9634.68</v>
          </cell>
          <cell r="V31">
            <v>64987.28</v>
          </cell>
          <cell r="W31">
            <v>4596.5200000000041</v>
          </cell>
          <cell r="X31">
            <v>-366.80000000000291</v>
          </cell>
          <cell r="Y31">
            <v>4963.320000000007</v>
          </cell>
          <cell r="Z31">
            <v>689.47800000000063</v>
          </cell>
          <cell r="AA31">
            <v>0</v>
          </cell>
          <cell r="AB31">
            <v>689.47800000000063</v>
          </cell>
          <cell r="AC31">
            <v>57.46</v>
          </cell>
          <cell r="AD31">
            <v>68894.322</v>
          </cell>
          <cell r="AE31">
            <v>18734.099999999999</v>
          </cell>
          <cell r="AF31">
            <v>87628.421999999991</v>
          </cell>
        </row>
        <row r="32">
          <cell r="A32">
            <v>85</v>
          </cell>
          <cell r="B32">
            <v>164</v>
          </cell>
          <cell r="C32" t="str">
            <v>Bishnu Thapa</v>
          </cell>
          <cell r="D32" t="str">
            <v>Sr. Store Keeper (Spare Parts)</v>
          </cell>
          <cell r="E32">
            <v>3821</v>
          </cell>
          <cell r="F32">
            <v>4203.1000000000004</v>
          </cell>
          <cell r="G32" t="str">
            <v>n</v>
          </cell>
          <cell r="H32" t="str">
            <v>n</v>
          </cell>
          <cell r="I32" t="str">
            <v>k</v>
          </cell>
          <cell r="J32" t="str">
            <v>y</v>
          </cell>
          <cell r="K32">
            <v>50437.200000000004</v>
          </cell>
          <cell r="L32">
            <v>0</v>
          </cell>
          <cell r="M32">
            <v>10087.440000000002</v>
          </cell>
          <cell r="N32">
            <v>5043.7200000000012</v>
          </cell>
          <cell r="P32">
            <v>65568.360000000015</v>
          </cell>
          <cell r="Q32">
            <v>5043.7200000000012</v>
          </cell>
          <cell r="R32">
            <v>0</v>
          </cell>
          <cell r="T32">
            <v>50000</v>
          </cell>
          <cell r="U32">
            <v>9078.6960000000017</v>
          </cell>
          <cell r="V32">
            <v>64122.416000000005</v>
          </cell>
          <cell r="W32">
            <v>1445.9440000000104</v>
          </cell>
          <cell r="X32">
            <v>-3230.96</v>
          </cell>
          <cell r="Y32">
            <v>4676.9040000000105</v>
          </cell>
          <cell r="Z32">
            <v>216.89160000000155</v>
          </cell>
          <cell r="AA32">
            <v>0</v>
          </cell>
          <cell r="AB32">
            <v>216.89160000000155</v>
          </cell>
          <cell r="AC32">
            <v>18.07</v>
          </cell>
          <cell r="AD32">
            <v>65351.468400000012</v>
          </cell>
          <cell r="AE32">
            <v>17653.02</v>
          </cell>
          <cell r="AF32">
            <v>83004.488400000017</v>
          </cell>
        </row>
        <row r="33">
          <cell r="A33">
            <v>86</v>
          </cell>
          <cell r="B33">
            <v>170</v>
          </cell>
          <cell r="C33" t="str">
            <v>Purna Bahadur Thapa</v>
          </cell>
          <cell r="D33" t="str">
            <v xml:space="preserve">Sr. Carpenter </v>
          </cell>
          <cell r="E33">
            <v>4523</v>
          </cell>
          <cell r="F33">
            <v>4975.3</v>
          </cell>
          <cell r="G33" t="str">
            <v>n</v>
          </cell>
          <cell r="H33" t="str">
            <v>n</v>
          </cell>
          <cell r="I33" t="str">
            <v>k</v>
          </cell>
          <cell r="J33" t="str">
            <v>y</v>
          </cell>
          <cell r="K33">
            <v>59703.600000000006</v>
          </cell>
          <cell r="L33">
            <v>0</v>
          </cell>
          <cell r="M33">
            <v>11940.720000000001</v>
          </cell>
          <cell r="N33">
            <v>5970.3600000000006</v>
          </cell>
          <cell r="P33">
            <v>77614.680000000008</v>
          </cell>
          <cell r="Q33">
            <v>5970.3600000000006</v>
          </cell>
          <cell r="R33">
            <v>0</v>
          </cell>
          <cell r="T33">
            <v>50000</v>
          </cell>
          <cell r="U33">
            <v>10000</v>
          </cell>
          <cell r="V33">
            <v>65970.36</v>
          </cell>
          <cell r="W33">
            <v>11644.320000000007</v>
          </cell>
          <cell r="X33">
            <v>5361.52</v>
          </cell>
          <cell r="Y33">
            <v>6282.8000000000065</v>
          </cell>
          <cell r="Z33">
            <v>1746.648000000001</v>
          </cell>
          <cell r="AA33">
            <v>0</v>
          </cell>
          <cell r="AB33">
            <v>1746.648000000001</v>
          </cell>
          <cell r="AC33">
            <v>145.55000000000001</v>
          </cell>
          <cell r="AD33">
            <v>75868.032000000007</v>
          </cell>
          <cell r="AE33">
            <v>20896.260000000002</v>
          </cell>
          <cell r="AF33">
            <v>96764.292000000016</v>
          </cell>
        </row>
        <row r="34">
          <cell r="A34">
            <v>87</v>
          </cell>
          <cell r="B34">
            <v>179</v>
          </cell>
          <cell r="C34" t="str">
            <v>Bijaya Bajra Bajracharya</v>
          </cell>
          <cell r="D34" t="str">
            <v>Deputy Project Manager</v>
          </cell>
          <cell r="E34">
            <v>16333</v>
          </cell>
          <cell r="F34">
            <v>17966.3</v>
          </cell>
          <cell r="G34" t="str">
            <v>rrrrr</v>
          </cell>
          <cell r="H34" t="str">
            <v>y</v>
          </cell>
          <cell r="I34" t="str">
            <v>k</v>
          </cell>
          <cell r="J34" t="str">
            <v>y</v>
          </cell>
          <cell r="K34">
            <v>215595.59999999998</v>
          </cell>
          <cell r="L34">
            <v>53898.899999999994</v>
          </cell>
          <cell r="M34">
            <v>43119.119999999995</v>
          </cell>
          <cell r="N34">
            <v>21559.559999999998</v>
          </cell>
          <cell r="P34">
            <v>334173.17999999993</v>
          </cell>
          <cell r="Q34">
            <v>21559.559999999998</v>
          </cell>
          <cell r="R34">
            <v>21559.559999999998</v>
          </cell>
          <cell r="S34">
            <v>15119</v>
          </cell>
          <cell r="T34">
            <v>50000</v>
          </cell>
          <cell r="U34">
            <v>10000</v>
          </cell>
          <cell r="V34">
            <v>118238.12</v>
          </cell>
          <cell r="W34">
            <v>215935.05999999994</v>
          </cell>
          <cell r="X34">
            <v>189475.6</v>
          </cell>
          <cell r="Y34">
            <v>26459.459999999934</v>
          </cell>
          <cell r="Z34">
            <v>46483.764999999985</v>
          </cell>
          <cell r="AA34">
            <v>4648.3764999999985</v>
          </cell>
          <cell r="AB34">
            <v>51132.141499999983</v>
          </cell>
          <cell r="AC34">
            <v>4261.01</v>
          </cell>
          <cell r="AD34">
            <v>283041.03849999997</v>
          </cell>
          <cell r="AE34">
            <v>75458.459999999992</v>
          </cell>
          <cell r="AF34">
            <v>358499.49849999999</v>
          </cell>
        </row>
        <row r="35">
          <cell r="A35">
            <v>88</v>
          </cell>
          <cell r="B35">
            <v>180</v>
          </cell>
          <cell r="C35" t="str">
            <v>Bhuwa Nath Adhikari</v>
          </cell>
          <cell r="D35" t="str">
            <v>Sr.Foreman I (Civil)</v>
          </cell>
          <cell r="E35">
            <v>5167</v>
          </cell>
          <cell r="F35">
            <v>5683.7</v>
          </cell>
          <cell r="G35" t="str">
            <v>n</v>
          </cell>
          <cell r="H35" t="str">
            <v>n</v>
          </cell>
          <cell r="I35" t="str">
            <v>a2</v>
          </cell>
          <cell r="J35" t="str">
            <v>y</v>
          </cell>
          <cell r="K35">
            <v>68204.399999999994</v>
          </cell>
          <cell r="L35">
            <v>0</v>
          </cell>
          <cell r="M35">
            <v>16369.055999999999</v>
          </cell>
          <cell r="N35">
            <v>6820.44</v>
          </cell>
          <cell r="P35">
            <v>91393.895999999993</v>
          </cell>
          <cell r="Q35">
            <v>6820.44</v>
          </cell>
          <cell r="R35">
            <v>0</v>
          </cell>
          <cell r="T35">
            <v>50000</v>
          </cell>
          <cell r="U35">
            <v>10000</v>
          </cell>
          <cell r="V35">
            <v>66820.44</v>
          </cell>
          <cell r="W35">
            <v>24573.455999999991</v>
          </cell>
          <cell r="X35">
            <v>19365.12</v>
          </cell>
          <cell r="Y35">
            <v>5208.3359999999921</v>
          </cell>
          <cell r="Z35">
            <v>3686.0183999999986</v>
          </cell>
          <cell r="AA35">
            <v>0</v>
          </cell>
          <cell r="AB35">
            <v>3686.0183999999986</v>
          </cell>
          <cell r="AC35">
            <v>307.17</v>
          </cell>
          <cell r="AD35">
            <v>87707.877599999993</v>
          </cell>
          <cell r="AE35">
            <v>23871.539999999997</v>
          </cell>
          <cell r="AF35">
            <v>111579.41759999999</v>
          </cell>
        </row>
        <row r="36">
          <cell r="A36">
            <v>89</v>
          </cell>
          <cell r="B36">
            <v>182</v>
          </cell>
          <cell r="C36" t="str">
            <v>Tej Narayan Yadav</v>
          </cell>
          <cell r="D36" t="str">
            <v>Site In-Charge Adit 1</v>
          </cell>
          <cell r="E36">
            <v>8385</v>
          </cell>
          <cell r="F36">
            <v>9223.5</v>
          </cell>
          <cell r="G36" t="str">
            <v>rrr</v>
          </cell>
          <cell r="H36" t="str">
            <v>y</v>
          </cell>
          <cell r="I36" t="str">
            <v>a1</v>
          </cell>
          <cell r="J36" t="str">
            <v>y</v>
          </cell>
          <cell r="K36">
            <v>110682</v>
          </cell>
          <cell r="L36">
            <v>16602.3</v>
          </cell>
          <cell r="M36">
            <v>27670.5</v>
          </cell>
          <cell r="N36">
            <v>11068.2</v>
          </cell>
          <cell r="P36">
            <v>166023</v>
          </cell>
          <cell r="Q36">
            <v>11068.2</v>
          </cell>
          <cell r="R36">
            <v>11068.2</v>
          </cell>
          <cell r="S36">
            <v>7000</v>
          </cell>
          <cell r="T36">
            <v>50000</v>
          </cell>
          <cell r="U36">
            <v>10000</v>
          </cell>
          <cell r="V36">
            <v>89136.4</v>
          </cell>
          <cell r="W36">
            <v>76886.600000000006</v>
          </cell>
          <cell r="X36">
            <v>68837</v>
          </cell>
          <cell r="Y36">
            <v>8049.6000000000058</v>
          </cell>
          <cell r="Z36">
            <v>11721.650000000001</v>
          </cell>
          <cell r="AA36">
            <v>1172.1650000000002</v>
          </cell>
          <cell r="AB36">
            <v>12893.815000000002</v>
          </cell>
          <cell r="AC36">
            <v>1074.48</v>
          </cell>
          <cell r="AD36">
            <v>153129.185</v>
          </cell>
          <cell r="AE36">
            <v>38738.699999999997</v>
          </cell>
          <cell r="AF36">
            <v>191867.88500000001</v>
          </cell>
        </row>
        <row r="37">
          <cell r="A37">
            <v>90</v>
          </cell>
          <cell r="B37">
            <v>185</v>
          </cell>
          <cell r="C37" t="str">
            <v>Laxman Pun</v>
          </cell>
          <cell r="D37" t="str">
            <v>Sr.Foreman I (Mechanical)</v>
          </cell>
          <cell r="E37">
            <v>5446</v>
          </cell>
          <cell r="F37">
            <v>5990.6</v>
          </cell>
          <cell r="G37" t="str">
            <v>n</v>
          </cell>
          <cell r="H37" t="str">
            <v>n</v>
          </cell>
          <cell r="I37" t="str">
            <v>a5</v>
          </cell>
          <cell r="J37" t="str">
            <v>y</v>
          </cell>
          <cell r="K37">
            <v>71887.200000000012</v>
          </cell>
          <cell r="L37">
            <v>0</v>
          </cell>
          <cell r="M37">
            <v>15096.312000000002</v>
          </cell>
          <cell r="N37">
            <v>7188.7200000000012</v>
          </cell>
          <cell r="P37">
            <v>94172.232000000018</v>
          </cell>
          <cell r="Q37">
            <v>7188.7200000000012</v>
          </cell>
          <cell r="R37">
            <v>0</v>
          </cell>
          <cell r="T37">
            <v>50000</v>
          </cell>
          <cell r="U37">
            <v>10000</v>
          </cell>
          <cell r="V37">
            <v>67188.72</v>
          </cell>
          <cell r="W37">
            <v>26983.512000000017</v>
          </cell>
          <cell r="X37">
            <v>20382.96</v>
          </cell>
          <cell r="Y37">
            <v>6600.5520000000179</v>
          </cell>
          <cell r="Z37">
            <v>4047.5268000000024</v>
          </cell>
          <cell r="AA37">
            <v>0</v>
          </cell>
          <cell r="AB37">
            <v>4047.5268000000024</v>
          </cell>
          <cell r="AC37">
            <v>337.29</v>
          </cell>
          <cell r="AD37">
            <v>90124.705200000011</v>
          </cell>
          <cell r="AE37">
            <v>25160.52</v>
          </cell>
          <cell r="AF37">
            <v>115285.22520000002</v>
          </cell>
        </row>
        <row r="38">
          <cell r="A38">
            <v>91</v>
          </cell>
          <cell r="B38">
            <v>186</v>
          </cell>
          <cell r="C38" t="str">
            <v>Tara Nath Sapkota</v>
          </cell>
          <cell r="D38" t="str">
            <v>Intake Engineer</v>
          </cell>
          <cell r="E38">
            <v>10002</v>
          </cell>
          <cell r="F38">
            <v>11002.2</v>
          </cell>
          <cell r="G38" t="str">
            <v>rr</v>
          </cell>
          <cell r="H38" t="str">
            <v>y</v>
          </cell>
          <cell r="I38" t="str">
            <v>hw</v>
          </cell>
          <cell r="J38" t="str">
            <v>y</v>
          </cell>
          <cell r="K38">
            <v>132026.40000000002</v>
          </cell>
          <cell r="L38">
            <v>13202.640000000003</v>
          </cell>
          <cell r="M38">
            <v>33006.600000000006</v>
          </cell>
          <cell r="N38">
            <v>13202.640000000003</v>
          </cell>
          <cell r="P38">
            <v>191438.28000000003</v>
          </cell>
          <cell r="Q38">
            <v>13202.640000000003</v>
          </cell>
          <cell r="R38">
            <v>13202.640000000003</v>
          </cell>
          <cell r="S38">
            <v>6873</v>
          </cell>
          <cell r="T38">
            <v>50000</v>
          </cell>
          <cell r="U38">
            <v>10000</v>
          </cell>
          <cell r="V38">
            <v>93278.28</v>
          </cell>
          <cell r="W38">
            <v>98160.000000000029</v>
          </cell>
          <cell r="X38">
            <v>89158.2</v>
          </cell>
          <cell r="Y38">
            <v>9001.800000000032</v>
          </cell>
          <cell r="Z38">
            <v>17040.000000000007</v>
          </cell>
          <cell r="AA38">
            <v>1704.0000000000009</v>
          </cell>
          <cell r="AB38">
            <v>18744.000000000007</v>
          </cell>
          <cell r="AC38">
            <v>1562</v>
          </cell>
          <cell r="AD38">
            <v>172694.28000000003</v>
          </cell>
          <cell r="AE38">
            <v>46209.24</v>
          </cell>
          <cell r="AF38">
            <v>218903.52000000002</v>
          </cell>
        </row>
        <row r="39">
          <cell r="A39">
            <v>92</v>
          </cell>
          <cell r="B39">
            <v>187</v>
          </cell>
          <cell r="C39" t="str">
            <v>Durga Bahadur Resmi</v>
          </cell>
          <cell r="D39" t="str">
            <v>Senior Foreman (Auto)</v>
          </cell>
          <cell r="E39">
            <v>5167</v>
          </cell>
          <cell r="F39">
            <v>5683.7</v>
          </cell>
          <cell r="G39" t="str">
            <v>n</v>
          </cell>
          <cell r="H39" t="str">
            <v>n</v>
          </cell>
          <cell r="I39" t="str">
            <v>k</v>
          </cell>
          <cell r="J39" t="str">
            <v>y</v>
          </cell>
          <cell r="K39">
            <v>68204.399999999994</v>
          </cell>
          <cell r="L39">
            <v>0</v>
          </cell>
          <cell r="M39">
            <v>13640.88</v>
          </cell>
          <cell r="N39">
            <v>6820.44</v>
          </cell>
          <cell r="P39">
            <v>88665.72</v>
          </cell>
          <cell r="Q39">
            <v>6820.44</v>
          </cell>
          <cell r="R39">
            <v>0</v>
          </cell>
          <cell r="T39">
            <v>50000</v>
          </cell>
          <cell r="U39">
            <v>10000</v>
          </cell>
          <cell r="V39">
            <v>66820.44</v>
          </cell>
          <cell r="W39">
            <v>21845.279999999999</v>
          </cell>
          <cell r="X39">
            <v>14404.8</v>
          </cell>
          <cell r="Y39">
            <v>7440.48</v>
          </cell>
          <cell r="Z39">
            <v>3276.7919999999999</v>
          </cell>
          <cell r="AA39">
            <v>0</v>
          </cell>
          <cell r="AB39">
            <v>3276.7919999999999</v>
          </cell>
          <cell r="AC39">
            <v>273.07</v>
          </cell>
          <cell r="AD39">
            <v>85388.928</v>
          </cell>
          <cell r="AE39">
            <v>23871.539999999997</v>
          </cell>
          <cell r="AF39">
            <v>109260.46799999999</v>
          </cell>
        </row>
        <row r="40">
          <cell r="A40">
            <v>93</v>
          </cell>
          <cell r="B40">
            <v>188</v>
          </cell>
          <cell r="C40" t="str">
            <v>Kul Sing Thapa</v>
          </cell>
          <cell r="D40" t="str">
            <v>Sr.Foreman I (Civil)</v>
          </cell>
          <cell r="E40">
            <v>5260</v>
          </cell>
          <cell r="F40">
            <v>5786</v>
          </cell>
          <cell r="G40" t="str">
            <v>n</v>
          </cell>
          <cell r="H40" t="str">
            <v>n</v>
          </cell>
          <cell r="I40" t="str">
            <v>a2</v>
          </cell>
          <cell r="J40" t="str">
            <v>y</v>
          </cell>
          <cell r="K40">
            <v>69432</v>
          </cell>
          <cell r="L40">
            <v>0</v>
          </cell>
          <cell r="M40">
            <v>16663.68</v>
          </cell>
          <cell r="N40">
            <v>6943.2000000000007</v>
          </cell>
          <cell r="P40">
            <v>93038.88</v>
          </cell>
          <cell r="Q40">
            <v>6943.2000000000007</v>
          </cell>
          <cell r="R40">
            <v>0</v>
          </cell>
          <cell r="T40">
            <v>50000</v>
          </cell>
          <cell r="U40">
            <v>10000</v>
          </cell>
          <cell r="V40">
            <v>66943.199999999997</v>
          </cell>
          <cell r="W40">
            <v>26095.680000000008</v>
          </cell>
          <cell r="X40">
            <v>20793.599999999999</v>
          </cell>
          <cell r="Y40">
            <v>5302.080000000009</v>
          </cell>
          <cell r="Z40">
            <v>3914.3520000000008</v>
          </cell>
          <cell r="AA40">
            <v>0</v>
          </cell>
          <cell r="AB40">
            <v>3914.3520000000008</v>
          </cell>
          <cell r="AC40">
            <v>326.2</v>
          </cell>
          <cell r="AD40">
            <v>89124.528000000006</v>
          </cell>
          <cell r="AE40">
            <v>24301.199999999997</v>
          </cell>
          <cell r="AF40">
            <v>113425.728</v>
          </cell>
        </row>
        <row r="41">
          <cell r="A41">
            <v>94</v>
          </cell>
          <cell r="B41">
            <v>189</v>
          </cell>
          <cell r="C41" t="str">
            <v>Ash Bahadur Roka</v>
          </cell>
          <cell r="D41" t="str">
            <v>Sr.Foreman I (Civil)</v>
          </cell>
          <cell r="E41">
            <v>5725</v>
          </cell>
          <cell r="F41">
            <v>6297.5</v>
          </cell>
          <cell r="G41" t="str">
            <v>n</v>
          </cell>
          <cell r="H41" t="str">
            <v>n</v>
          </cell>
          <cell r="I41" t="str">
            <v>k</v>
          </cell>
          <cell r="J41" t="str">
            <v>y</v>
          </cell>
          <cell r="K41">
            <v>75570</v>
          </cell>
          <cell r="L41">
            <v>0</v>
          </cell>
          <cell r="M41">
            <v>15114</v>
          </cell>
          <cell r="N41">
            <v>7557</v>
          </cell>
          <cell r="P41">
            <v>98241</v>
          </cell>
          <cell r="Q41">
            <v>7557</v>
          </cell>
          <cell r="R41">
            <v>0</v>
          </cell>
          <cell r="T41">
            <v>50000</v>
          </cell>
          <cell r="U41">
            <v>10000</v>
          </cell>
          <cell r="V41">
            <v>67557</v>
          </cell>
          <cell r="W41">
            <v>30684</v>
          </cell>
          <cell r="X41">
            <v>22440</v>
          </cell>
          <cell r="Y41">
            <v>8244</v>
          </cell>
          <cell r="Z41">
            <v>4602.5999999999995</v>
          </cell>
          <cell r="AA41">
            <v>0</v>
          </cell>
          <cell r="AB41">
            <v>4602.5999999999995</v>
          </cell>
          <cell r="AC41">
            <v>383.55</v>
          </cell>
          <cell r="AD41">
            <v>93638.399999999994</v>
          </cell>
          <cell r="AE41">
            <v>26449.5</v>
          </cell>
          <cell r="AF41">
            <v>120087.9</v>
          </cell>
        </row>
        <row r="42">
          <cell r="A42">
            <v>95</v>
          </cell>
          <cell r="B42">
            <v>190</v>
          </cell>
          <cell r="C42" t="str">
            <v>Lal Singh BK</v>
          </cell>
          <cell r="D42" t="str">
            <v>Sr Foreman I (Civil)</v>
          </cell>
          <cell r="E42">
            <v>4981</v>
          </cell>
          <cell r="F42">
            <v>5479.1</v>
          </cell>
          <cell r="G42" t="str">
            <v>n</v>
          </cell>
          <cell r="H42" t="str">
            <v>n</v>
          </cell>
          <cell r="I42" t="str">
            <v>k</v>
          </cell>
          <cell r="J42" t="str">
            <v>y</v>
          </cell>
          <cell r="K42">
            <v>65749.200000000012</v>
          </cell>
          <cell r="L42">
            <v>0</v>
          </cell>
          <cell r="M42">
            <v>13149.840000000004</v>
          </cell>
          <cell r="N42">
            <v>6574.9200000000019</v>
          </cell>
          <cell r="P42">
            <v>85473.960000000021</v>
          </cell>
          <cell r="Q42">
            <v>6574.9200000000019</v>
          </cell>
          <cell r="R42">
            <v>0</v>
          </cell>
          <cell r="T42">
            <v>50000</v>
          </cell>
          <cell r="U42">
            <v>10000</v>
          </cell>
          <cell r="V42">
            <v>66574.92</v>
          </cell>
          <cell r="W42">
            <v>18899.040000000023</v>
          </cell>
          <cell r="X42">
            <v>11726.4</v>
          </cell>
          <cell r="Y42">
            <v>7172.6400000000231</v>
          </cell>
          <cell r="Z42">
            <v>2834.8560000000034</v>
          </cell>
          <cell r="AA42">
            <v>0</v>
          </cell>
          <cell r="AB42">
            <v>2834.8560000000034</v>
          </cell>
          <cell r="AC42">
            <v>236.24</v>
          </cell>
          <cell r="AD42">
            <v>82639.104000000021</v>
          </cell>
          <cell r="AE42">
            <v>23012.22</v>
          </cell>
          <cell r="AF42">
            <v>105651.32400000002</v>
          </cell>
        </row>
        <row r="43">
          <cell r="A43">
            <v>96</v>
          </cell>
          <cell r="B43">
            <v>191</v>
          </cell>
          <cell r="C43" t="str">
            <v>Tara Bahadur Belbase</v>
          </cell>
          <cell r="D43" t="str">
            <v>Asst. Stores Officer</v>
          </cell>
          <cell r="E43">
            <v>4330</v>
          </cell>
          <cell r="F43">
            <v>4763</v>
          </cell>
          <cell r="G43" t="str">
            <v>n</v>
          </cell>
          <cell r="H43" t="str">
            <v>n</v>
          </cell>
          <cell r="I43" t="str">
            <v>hw</v>
          </cell>
          <cell r="J43" t="str">
            <v>y</v>
          </cell>
          <cell r="K43">
            <v>57156</v>
          </cell>
          <cell r="L43">
            <v>0</v>
          </cell>
          <cell r="M43">
            <v>14289</v>
          </cell>
          <cell r="N43">
            <v>5715.6</v>
          </cell>
          <cell r="P43">
            <v>77160.600000000006</v>
          </cell>
          <cell r="Q43">
            <v>5715.6</v>
          </cell>
          <cell r="R43">
            <v>0</v>
          </cell>
          <cell r="T43">
            <v>50000</v>
          </cell>
          <cell r="U43">
            <v>10000</v>
          </cell>
          <cell r="V43">
            <v>65715.600000000006</v>
          </cell>
          <cell r="W43">
            <v>11445</v>
          </cell>
          <cell r="X43">
            <v>7548</v>
          </cell>
          <cell r="Y43">
            <v>3897</v>
          </cell>
          <cell r="Z43">
            <v>1716.75</v>
          </cell>
          <cell r="AA43">
            <v>0</v>
          </cell>
          <cell r="AB43">
            <v>1716.75</v>
          </cell>
          <cell r="AC43">
            <v>143.06</v>
          </cell>
          <cell r="AD43">
            <v>75443.850000000006</v>
          </cell>
          <cell r="AE43">
            <v>20004.599999999999</v>
          </cell>
          <cell r="AF43">
            <v>95448.450000000012</v>
          </cell>
        </row>
        <row r="44">
          <cell r="A44">
            <v>97</v>
          </cell>
          <cell r="B44">
            <v>195</v>
          </cell>
          <cell r="C44" t="str">
            <v>Sundar Pun magar</v>
          </cell>
          <cell r="D44" t="str">
            <v xml:space="preserve">Senior Machanic </v>
          </cell>
          <cell r="E44">
            <v>4055</v>
          </cell>
          <cell r="F44">
            <v>4460.5</v>
          </cell>
          <cell r="G44" t="str">
            <v>n</v>
          </cell>
          <cell r="H44" t="str">
            <v>n</v>
          </cell>
          <cell r="I44" t="str">
            <v>k</v>
          </cell>
          <cell r="J44" t="str">
            <v>y</v>
          </cell>
          <cell r="K44">
            <v>53526</v>
          </cell>
          <cell r="L44">
            <v>0</v>
          </cell>
          <cell r="M44">
            <v>10705.2</v>
          </cell>
          <cell r="N44">
            <v>5352.6</v>
          </cell>
          <cell r="P44">
            <v>69583.8</v>
          </cell>
          <cell r="Q44">
            <v>5352.6</v>
          </cell>
          <cell r="R44">
            <v>0</v>
          </cell>
          <cell r="T44">
            <v>50000</v>
          </cell>
          <cell r="U44">
            <v>9634.68</v>
          </cell>
          <cell r="V44">
            <v>64987.28</v>
          </cell>
          <cell r="W44">
            <v>4596.5200000000041</v>
          </cell>
          <cell r="X44">
            <v>-366.80000000000291</v>
          </cell>
          <cell r="Y44">
            <v>4963.320000000007</v>
          </cell>
          <cell r="Z44">
            <v>689.47800000000063</v>
          </cell>
          <cell r="AA44">
            <v>0</v>
          </cell>
          <cell r="AB44">
            <v>689.47800000000063</v>
          </cell>
          <cell r="AC44">
            <v>57.46</v>
          </cell>
          <cell r="AD44">
            <v>68894.322</v>
          </cell>
          <cell r="AE44">
            <v>18734.099999999999</v>
          </cell>
          <cell r="AF44">
            <v>87628.421999999991</v>
          </cell>
        </row>
        <row r="45">
          <cell r="A45">
            <v>98</v>
          </cell>
          <cell r="B45">
            <v>197</v>
          </cell>
          <cell r="C45" t="str">
            <v>Bir Bahadur Gurung</v>
          </cell>
          <cell r="D45" t="str">
            <v>Sr Foreman I (Civil -Lab)</v>
          </cell>
          <cell r="E45">
            <v>4679</v>
          </cell>
          <cell r="F45">
            <v>5146.8999999999996</v>
          </cell>
          <cell r="G45" t="str">
            <v>n</v>
          </cell>
          <cell r="H45" t="str">
            <v>n</v>
          </cell>
          <cell r="I45" t="str">
            <v>k</v>
          </cell>
          <cell r="J45" t="str">
            <v>y</v>
          </cell>
          <cell r="K45">
            <v>61762.799999999996</v>
          </cell>
          <cell r="L45">
            <v>0</v>
          </cell>
          <cell r="M45">
            <v>12352.56</v>
          </cell>
          <cell r="N45">
            <v>6176.28</v>
          </cell>
          <cell r="P45">
            <v>80291.64</v>
          </cell>
          <cell r="Q45">
            <v>6176.28</v>
          </cell>
          <cell r="R45">
            <v>0</v>
          </cell>
          <cell r="T45">
            <v>50000</v>
          </cell>
          <cell r="U45">
            <v>10000</v>
          </cell>
          <cell r="V45">
            <v>66176.28</v>
          </cell>
          <cell r="W45">
            <v>14115.36</v>
          </cell>
          <cell r="X45">
            <v>7377.5999999999913</v>
          </cell>
          <cell r="Y45">
            <v>6737.7600000000093</v>
          </cell>
          <cell r="Z45">
            <v>2117.3040000000001</v>
          </cell>
          <cell r="AA45">
            <v>0</v>
          </cell>
          <cell r="AB45">
            <v>2117.3040000000001</v>
          </cell>
          <cell r="AC45">
            <v>176.44</v>
          </cell>
          <cell r="AD45">
            <v>78174.335999999996</v>
          </cell>
          <cell r="AE45">
            <v>21616.979999999996</v>
          </cell>
          <cell r="AF45">
            <v>99791.315999999992</v>
          </cell>
        </row>
        <row r="46">
          <cell r="A46">
            <v>99</v>
          </cell>
          <cell r="B46">
            <v>198</v>
          </cell>
          <cell r="C46" t="str">
            <v>Jit Bahadur Pun</v>
          </cell>
          <cell r="D46" t="str">
            <v>Sr.Foreman I (Civil)</v>
          </cell>
          <cell r="E46">
            <v>5539</v>
          </cell>
          <cell r="F46">
            <v>6092.9</v>
          </cell>
          <cell r="G46" t="str">
            <v>n</v>
          </cell>
          <cell r="H46" t="str">
            <v>n</v>
          </cell>
          <cell r="I46" t="str">
            <v>k</v>
          </cell>
          <cell r="J46" t="str">
            <v>y</v>
          </cell>
          <cell r="K46">
            <v>73114.799999999988</v>
          </cell>
          <cell r="L46">
            <v>0</v>
          </cell>
          <cell r="M46">
            <v>14622.96</v>
          </cell>
          <cell r="N46">
            <v>7311.48</v>
          </cell>
          <cell r="P46">
            <v>95049.239999999991</v>
          </cell>
          <cell r="Q46">
            <v>7311.48</v>
          </cell>
          <cell r="R46">
            <v>0</v>
          </cell>
          <cell r="T46">
            <v>50000</v>
          </cell>
          <cell r="U46">
            <v>10000</v>
          </cell>
          <cell r="V46">
            <v>67311.48</v>
          </cell>
          <cell r="W46">
            <v>27737.759999999995</v>
          </cell>
          <cell r="X46">
            <v>19761.599999999999</v>
          </cell>
          <cell r="Y46">
            <v>7976.1599999999962</v>
          </cell>
          <cell r="Z46">
            <v>4160.6639999999989</v>
          </cell>
          <cell r="AA46">
            <v>0</v>
          </cell>
          <cell r="AB46">
            <v>4160.6639999999989</v>
          </cell>
          <cell r="AC46">
            <v>346.72</v>
          </cell>
          <cell r="AD46">
            <v>90888.575999999986</v>
          </cell>
          <cell r="AE46">
            <v>25590.18</v>
          </cell>
          <cell r="AF46">
            <v>116478.75599999999</v>
          </cell>
        </row>
        <row r="47">
          <cell r="A47">
            <v>100</v>
          </cell>
          <cell r="B47">
            <v>199</v>
          </cell>
          <cell r="C47" t="str">
            <v>Ana Bahadur Poudel</v>
          </cell>
          <cell r="D47" t="str">
            <v>Sr.Foreman I (Civil)</v>
          </cell>
          <cell r="E47">
            <v>5446</v>
          </cell>
          <cell r="F47">
            <v>5990.6</v>
          </cell>
          <cell r="G47" t="str">
            <v>n</v>
          </cell>
          <cell r="H47" t="str">
            <v>n</v>
          </cell>
          <cell r="I47" t="str">
            <v>a5</v>
          </cell>
          <cell r="J47" t="str">
            <v>y</v>
          </cell>
          <cell r="K47">
            <v>71887.200000000012</v>
          </cell>
          <cell r="L47">
            <v>0</v>
          </cell>
          <cell r="M47">
            <v>15096.312000000002</v>
          </cell>
          <cell r="N47">
            <v>7188.7200000000012</v>
          </cell>
          <cell r="P47">
            <v>94172.232000000018</v>
          </cell>
          <cell r="Q47">
            <v>7188.7200000000012</v>
          </cell>
          <cell r="R47">
            <v>0</v>
          </cell>
          <cell r="T47">
            <v>50000</v>
          </cell>
          <cell r="U47">
            <v>10000</v>
          </cell>
          <cell r="V47">
            <v>67188.72</v>
          </cell>
          <cell r="W47">
            <v>26983.512000000017</v>
          </cell>
          <cell r="X47">
            <v>20382.96</v>
          </cell>
          <cell r="Y47">
            <v>6600.5520000000179</v>
          </cell>
          <cell r="Z47">
            <v>4047.5268000000024</v>
          </cell>
          <cell r="AA47">
            <v>0</v>
          </cell>
          <cell r="AB47">
            <v>4047.5268000000024</v>
          </cell>
          <cell r="AC47">
            <v>337.29</v>
          </cell>
          <cell r="AD47">
            <v>90124.705200000011</v>
          </cell>
          <cell r="AE47">
            <v>25160.52</v>
          </cell>
          <cell r="AF47">
            <v>115285.22520000002</v>
          </cell>
        </row>
        <row r="48">
          <cell r="A48">
            <v>101</v>
          </cell>
          <cell r="B48">
            <v>201</v>
          </cell>
          <cell r="C48" t="str">
            <v>Shambhu Lamsal</v>
          </cell>
          <cell r="D48" t="str">
            <v>Fabrication &amp; Ins In- Charge</v>
          </cell>
          <cell r="E48">
            <v>6845</v>
          </cell>
          <cell r="F48">
            <v>7529.5</v>
          </cell>
          <cell r="G48" t="str">
            <v>rr</v>
          </cell>
          <cell r="H48" t="str">
            <v>y</v>
          </cell>
          <cell r="I48" t="str">
            <v>k</v>
          </cell>
          <cell r="J48" t="str">
            <v>y</v>
          </cell>
          <cell r="K48">
            <v>90354</v>
          </cell>
          <cell r="L48">
            <v>9035.4</v>
          </cell>
          <cell r="M48">
            <v>18070.8</v>
          </cell>
          <cell r="N48">
            <v>9035.4</v>
          </cell>
          <cell r="P48">
            <v>126495.6</v>
          </cell>
          <cell r="Q48">
            <v>9035.4</v>
          </cell>
          <cell r="R48">
            <v>9035.4</v>
          </cell>
          <cell r="T48">
            <v>50000</v>
          </cell>
          <cell r="U48">
            <v>10000</v>
          </cell>
          <cell r="V48">
            <v>78070.8</v>
          </cell>
          <cell r="W48">
            <v>48424.800000000003</v>
          </cell>
          <cell r="X48">
            <v>38568</v>
          </cell>
          <cell r="Y48">
            <v>9856.8000000000029</v>
          </cell>
          <cell r="Z48">
            <v>7263.72</v>
          </cell>
          <cell r="AA48">
            <v>0</v>
          </cell>
          <cell r="AB48">
            <v>7263.72</v>
          </cell>
          <cell r="AC48">
            <v>605.30999999999995</v>
          </cell>
          <cell r="AD48">
            <v>119231.88</v>
          </cell>
          <cell r="AE48">
            <v>31623.899999999998</v>
          </cell>
          <cell r="AF48">
            <v>150855.78</v>
          </cell>
        </row>
        <row r="49">
          <cell r="A49">
            <v>102</v>
          </cell>
          <cell r="B49">
            <v>202</v>
          </cell>
          <cell r="C49" t="str">
            <v>Kishan Thapa</v>
          </cell>
          <cell r="D49" t="str">
            <v xml:space="preserve">Sr. Plant Assistant </v>
          </cell>
          <cell r="E49">
            <v>4523</v>
          </cell>
          <cell r="F49">
            <v>4975.3</v>
          </cell>
          <cell r="G49" t="str">
            <v>n</v>
          </cell>
          <cell r="H49" t="str">
            <v>n</v>
          </cell>
          <cell r="I49" t="str">
            <v>k</v>
          </cell>
          <cell r="J49" t="str">
            <v>y</v>
          </cell>
          <cell r="K49">
            <v>59703.600000000006</v>
          </cell>
          <cell r="L49">
            <v>0</v>
          </cell>
          <cell r="M49">
            <v>11940.720000000001</v>
          </cell>
          <cell r="N49">
            <v>5970.3600000000006</v>
          </cell>
          <cell r="P49">
            <v>77614.680000000008</v>
          </cell>
          <cell r="Q49">
            <v>5970.3600000000006</v>
          </cell>
          <cell r="R49">
            <v>0</v>
          </cell>
          <cell r="T49">
            <v>50000</v>
          </cell>
          <cell r="U49">
            <v>10000</v>
          </cell>
          <cell r="V49">
            <v>65970.36</v>
          </cell>
          <cell r="W49">
            <v>11644.320000000007</v>
          </cell>
          <cell r="X49">
            <v>5361.52</v>
          </cell>
          <cell r="Y49">
            <v>6282.8000000000065</v>
          </cell>
          <cell r="Z49">
            <v>1746.648000000001</v>
          </cell>
          <cell r="AA49">
            <v>0</v>
          </cell>
          <cell r="AB49">
            <v>1746.648000000001</v>
          </cell>
          <cell r="AC49">
            <v>145.55000000000001</v>
          </cell>
          <cell r="AD49">
            <v>75868.032000000007</v>
          </cell>
          <cell r="AE49">
            <v>20896.260000000002</v>
          </cell>
          <cell r="AF49">
            <v>96764.292000000016</v>
          </cell>
        </row>
        <row r="50">
          <cell r="A50">
            <v>103</v>
          </cell>
          <cell r="B50">
            <v>203</v>
          </cell>
          <cell r="C50" t="str">
            <v>Lal Bahadur Rana</v>
          </cell>
          <cell r="D50" t="str">
            <v>Foreman I (Civil)</v>
          </cell>
          <cell r="E50">
            <v>4133</v>
          </cell>
          <cell r="F50">
            <v>4546.3</v>
          </cell>
          <cell r="G50" t="str">
            <v>n</v>
          </cell>
          <cell r="H50" t="str">
            <v>n</v>
          </cell>
          <cell r="I50" t="str">
            <v>a1</v>
          </cell>
          <cell r="J50" t="str">
            <v>y</v>
          </cell>
          <cell r="K50">
            <v>54555.600000000006</v>
          </cell>
          <cell r="L50">
            <v>0</v>
          </cell>
          <cell r="M50">
            <v>13638.900000000001</v>
          </cell>
          <cell r="N50">
            <v>5455.5600000000013</v>
          </cell>
          <cell r="P50">
            <v>73650.060000000012</v>
          </cell>
          <cell r="Q50">
            <v>5455.5600000000013</v>
          </cell>
          <cell r="R50">
            <v>0</v>
          </cell>
          <cell r="T50">
            <v>50000</v>
          </cell>
          <cell r="U50">
            <v>10000</v>
          </cell>
          <cell r="V50">
            <v>65455.56</v>
          </cell>
          <cell r="W50">
            <v>8194.5000000000146</v>
          </cell>
          <cell r="X50">
            <v>4803.5799999999945</v>
          </cell>
          <cell r="Y50">
            <v>3390.9200000000201</v>
          </cell>
          <cell r="Z50">
            <v>1229.1750000000022</v>
          </cell>
          <cell r="AA50">
            <v>0</v>
          </cell>
          <cell r="AB50">
            <v>1229.1750000000022</v>
          </cell>
          <cell r="AC50">
            <v>102.43</v>
          </cell>
          <cell r="AD50">
            <v>72420.885000000009</v>
          </cell>
          <cell r="AE50">
            <v>19094.46</v>
          </cell>
          <cell r="AF50">
            <v>91515.345000000001</v>
          </cell>
        </row>
        <row r="51">
          <cell r="A51">
            <v>104</v>
          </cell>
          <cell r="B51">
            <v>205</v>
          </cell>
          <cell r="C51" t="str">
            <v>Tara Bahadur Regami</v>
          </cell>
          <cell r="D51" t="str">
            <v>Sr Foreman II(Mechanical)</v>
          </cell>
          <cell r="E51">
            <v>4702</v>
          </cell>
          <cell r="F51">
            <v>5172.2</v>
          </cell>
          <cell r="G51" t="str">
            <v>n</v>
          </cell>
          <cell r="H51" t="str">
            <v>n</v>
          </cell>
          <cell r="I51" t="str">
            <v>a4</v>
          </cell>
          <cell r="J51" t="str">
            <v>y</v>
          </cell>
          <cell r="K51">
            <v>62066.399999999994</v>
          </cell>
          <cell r="L51">
            <v>0</v>
          </cell>
          <cell r="M51">
            <v>13654.607999999998</v>
          </cell>
          <cell r="N51">
            <v>6206.6399999999994</v>
          </cell>
          <cell r="P51">
            <v>81927.647999999986</v>
          </cell>
          <cell r="Q51">
            <v>6206.6399999999994</v>
          </cell>
          <cell r="R51">
            <v>0</v>
          </cell>
          <cell r="T51">
            <v>50000</v>
          </cell>
          <cell r="U51">
            <v>10000</v>
          </cell>
          <cell r="V51">
            <v>66206.64</v>
          </cell>
          <cell r="W51">
            <v>15721.007999999987</v>
          </cell>
          <cell r="X51">
            <v>9965.7600000000093</v>
          </cell>
          <cell r="Y51">
            <v>5755.2479999999778</v>
          </cell>
          <cell r="Z51">
            <v>2358.151199999998</v>
          </cell>
          <cell r="AA51">
            <v>0</v>
          </cell>
          <cell r="AB51">
            <v>2358.151199999998</v>
          </cell>
          <cell r="AC51">
            <v>196.51</v>
          </cell>
          <cell r="AD51">
            <v>79569.496799999994</v>
          </cell>
          <cell r="AE51">
            <v>21723.239999999998</v>
          </cell>
          <cell r="AF51">
            <v>101292.73679999998</v>
          </cell>
        </row>
        <row r="52">
          <cell r="A52">
            <v>105</v>
          </cell>
          <cell r="B52">
            <v>206</v>
          </cell>
          <cell r="C52" t="str">
            <v>Tuk Bhandari</v>
          </cell>
          <cell r="D52" t="str">
            <v>Stores and Transp.Officer</v>
          </cell>
          <cell r="E52">
            <v>5601</v>
          </cell>
          <cell r="F52">
            <v>6161.1</v>
          </cell>
          <cell r="G52" t="str">
            <v>r</v>
          </cell>
          <cell r="H52" t="str">
            <v>n</v>
          </cell>
          <cell r="I52" t="str">
            <v>k</v>
          </cell>
          <cell r="J52" t="str">
            <v>y</v>
          </cell>
          <cell r="K52">
            <v>73933.200000000012</v>
          </cell>
          <cell r="L52">
            <v>3696.6600000000008</v>
          </cell>
          <cell r="M52">
            <v>14786.640000000003</v>
          </cell>
          <cell r="N52">
            <v>7393.3200000000015</v>
          </cell>
          <cell r="P52">
            <v>99809.820000000022</v>
          </cell>
          <cell r="Q52">
            <v>7393.3200000000015</v>
          </cell>
          <cell r="R52">
            <v>0</v>
          </cell>
          <cell r="T52">
            <v>50000</v>
          </cell>
          <cell r="U52">
            <v>10000</v>
          </cell>
          <cell r="V52">
            <v>67393.320000000007</v>
          </cell>
          <cell r="W52">
            <v>32416.500000000015</v>
          </cell>
          <cell r="X52">
            <v>24015</v>
          </cell>
          <cell r="Y52">
            <v>8401.5000000000146</v>
          </cell>
          <cell r="Z52">
            <v>4862.4750000000022</v>
          </cell>
          <cell r="AA52">
            <v>0</v>
          </cell>
          <cell r="AB52">
            <v>4862.4750000000022</v>
          </cell>
          <cell r="AC52">
            <v>405.21</v>
          </cell>
          <cell r="AD52">
            <v>94947.345000000016</v>
          </cell>
          <cell r="AE52">
            <v>25876.619999999995</v>
          </cell>
          <cell r="AF52">
            <v>120823.96500000001</v>
          </cell>
        </row>
        <row r="53">
          <cell r="A53">
            <v>106</v>
          </cell>
          <cell r="B53">
            <v>207</v>
          </cell>
          <cell r="C53" t="str">
            <v>Puran Sing Thapa</v>
          </cell>
          <cell r="D53" t="str">
            <v>Plant Maintenance Engineer</v>
          </cell>
          <cell r="E53">
            <v>13794</v>
          </cell>
          <cell r="F53">
            <v>15173.4</v>
          </cell>
          <cell r="G53" t="str">
            <v>rrr</v>
          </cell>
          <cell r="H53" t="str">
            <v>y</v>
          </cell>
          <cell r="I53" t="str">
            <v>k</v>
          </cell>
          <cell r="J53" t="str">
            <v>n</v>
          </cell>
          <cell r="K53">
            <v>182080.8</v>
          </cell>
          <cell r="L53">
            <v>27312.12</v>
          </cell>
          <cell r="M53">
            <v>36416.159999999996</v>
          </cell>
          <cell r="N53">
            <v>18208.079999999998</v>
          </cell>
          <cell r="P53">
            <v>264017.15999999997</v>
          </cell>
          <cell r="Q53">
            <v>18208.079999999998</v>
          </cell>
          <cell r="R53">
            <v>18208.079999999998</v>
          </cell>
          <cell r="S53">
            <v>24418</v>
          </cell>
          <cell r="T53">
            <v>40000</v>
          </cell>
          <cell r="U53">
            <v>10000</v>
          </cell>
          <cell r="V53">
            <v>110834.16</v>
          </cell>
          <cell r="W53">
            <v>153182.99999999997</v>
          </cell>
          <cell r="X53">
            <v>132492</v>
          </cell>
          <cell r="Y53">
            <v>20690.999999999971</v>
          </cell>
          <cell r="Z53">
            <v>30795.749999999993</v>
          </cell>
          <cell r="AA53">
            <v>3079.5749999999994</v>
          </cell>
          <cell r="AB53">
            <v>33875.32499999999</v>
          </cell>
          <cell r="AC53">
            <v>2822.94</v>
          </cell>
          <cell r="AD53">
            <v>230141.83499999999</v>
          </cell>
          <cell r="AE53">
            <v>63728.28</v>
          </cell>
          <cell r="AF53">
            <v>293870.11499999999</v>
          </cell>
        </row>
        <row r="54">
          <cell r="A54">
            <v>107</v>
          </cell>
          <cell r="B54">
            <v>208</v>
          </cell>
          <cell r="C54" t="str">
            <v>Krishna Prasad Aryal</v>
          </cell>
          <cell r="D54" t="str">
            <v>Chief  Shaft Engineer</v>
          </cell>
          <cell r="E54">
            <v>12993</v>
          </cell>
          <cell r="F54">
            <v>14292.3</v>
          </cell>
          <cell r="G54" t="str">
            <v>rrr</v>
          </cell>
          <cell r="H54" t="str">
            <v>y</v>
          </cell>
          <cell r="I54" t="str">
            <v>a5</v>
          </cell>
          <cell r="J54" t="str">
            <v>n</v>
          </cell>
          <cell r="K54">
            <v>171507.59999999998</v>
          </cell>
          <cell r="L54">
            <v>25726.139999999996</v>
          </cell>
          <cell r="M54">
            <v>36016.59599999999</v>
          </cell>
          <cell r="N54">
            <v>17150.759999999998</v>
          </cell>
          <cell r="P54">
            <v>250401.09599999996</v>
          </cell>
          <cell r="Q54">
            <v>17150.759999999998</v>
          </cell>
          <cell r="R54">
            <v>17150.759999999998</v>
          </cell>
          <cell r="T54">
            <v>40000</v>
          </cell>
          <cell r="U54">
            <v>10000</v>
          </cell>
          <cell r="V54">
            <v>84301.51999999999</v>
          </cell>
          <cell r="W54">
            <v>166099.57599999997</v>
          </cell>
          <cell r="X54">
            <v>149572.48000000001</v>
          </cell>
          <cell r="Y54">
            <v>16527.095999999961</v>
          </cell>
          <cell r="Z54">
            <v>34024.893999999993</v>
          </cell>
          <cell r="AA54">
            <v>3402.4893999999995</v>
          </cell>
          <cell r="AB54">
            <v>37427.383399999992</v>
          </cell>
          <cell r="AC54">
            <v>3118.95</v>
          </cell>
          <cell r="AD54">
            <v>212973.71259999997</v>
          </cell>
          <cell r="AE54">
            <v>60027.659999999989</v>
          </cell>
          <cell r="AF54">
            <v>273001.37259999994</v>
          </cell>
        </row>
        <row r="55">
          <cell r="A55">
            <v>108</v>
          </cell>
          <cell r="B55">
            <v>209</v>
          </cell>
          <cell r="C55" t="str">
            <v>Gadur Man Lama</v>
          </cell>
          <cell r="D55" t="str">
            <v>Heavy Plant Operator II</v>
          </cell>
          <cell r="E55">
            <v>5147</v>
          </cell>
          <cell r="F55">
            <v>5661.7</v>
          </cell>
          <cell r="G55" t="str">
            <v>n</v>
          </cell>
          <cell r="H55" t="str">
            <v>n</v>
          </cell>
          <cell r="I55" t="str">
            <v>a5</v>
          </cell>
          <cell r="J55" t="str">
            <v>y</v>
          </cell>
          <cell r="K55">
            <v>67940.399999999994</v>
          </cell>
          <cell r="L55">
            <v>0</v>
          </cell>
          <cell r="M55">
            <v>14267.483999999999</v>
          </cell>
          <cell r="N55">
            <v>6794.04</v>
          </cell>
          <cell r="P55">
            <v>89001.923999999999</v>
          </cell>
          <cell r="Q55">
            <v>6794.04</v>
          </cell>
          <cell r="R55">
            <v>0</v>
          </cell>
          <cell r="T55">
            <v>50000</v>
          </cell>
          <cell r="U55">
            <v>10000</v>
          </cell>
          <cell r="V55">
            <v>66794.040000000008</v>
          </cell>
          <cell r="W55">
            <v>22207.883999999991</v>
          </cell>
          <cell r="X55">
            <v>15969.72</v>
          </cell>
          <cell r="Y55">
            <v>6238.1639999999916</v>
          </cell>
          <cell r="Z55">
            <v>3331.1825999999987</v>
          </cell>
          <cell r="AA55">
            <v>0</v>
          </cell>
          <cell r="AB55">
            <v>3331.1825999999987</v>
          </cell>
          <cell r="AC55">
            <v>277.60000000000002</v>
          </cell>
          <cell r="AD55">
            <v>85670.741399999999</v>
          </cell>
          <cell r="AE55">
            <v>23779.14</v>
          </cell>
          <cell r="AF55">
            <v>109449.8814</v>
          </cell>
        </row>
        <row r="56">
          <cell r="A56">
            <v>109</v>
          </cell>
          <cell r="B56">
            <v>210</v>
          </cell>
          <cell r="C56" t="str">
            <v>Krishna Shrestha</v>
          </cell>
          <cell r="D56" t="str">
            <v xml:space="preserve">Sr.Stores Clerk </v>
          </cell>
          <cell r="E56">
            <v>3743</v>
          </cell>
          <cell r="F56">
            <v>4117.3</v>
          </cell>
          <cell r="G56" t="str">
            <v>n</v>
          </cell>
          <cell r="H56" t="str">
            <v>n</v>
          </cell>
          <cell r="I56" t="str">
            <v>k</v>
          </cell>
          <cell r="J56" t="str">
            <v>y</v>
          </cell>
          <cell r="K56">
            <v>49407.600000000006</v>
          </cell>
          <cell r="L56">
            <v>0</v>
          </cell>
          <cell r="M56">
            <v>9881.5200000000023</v>
          </cell>
          <cell r="N56">
            <v>4940.7600000000011</v>
          </cell>
          <cell r="P56">
            <v>64229.880000000005</v>
          </cell>
          <cell r="Q56">
            <v>4940.7600000000011</v>
          </cell>
          <cell r="R56">
            <v>0</v>
          </cell>
          <cell r="T56">
            <v>50000</v>
          </cell>
          <cell r="U56">
            <v>8893.3680000000004</v>
          </cell>
          <cell r="V56">
            <v>63834.128000000004</v>
          </cell>
          <cell r="W56">
            <v>395.75200000000041</v>
          </cell>
          <cell r="X56">
            <v>-4185.679999999993</v>
          </cell>
          <cell r="Y56">
            <v>4581.4319999999934</v>
          </cell>
          <cell r="Z56">
            <v>59.362800000000057</v>
          </cell>
          <cell r="AA56">
            <v>0</v>
          </cell>
          <cell r="AB56">
            <v>59.362800000000057</v>
          </cell>
          <cell r="AC56">
            <v>4.95</v>
          </cell>
          <cell r="AD56">
            <v>64170.517200000002</v>
          </cell>
          <cell r="AE56">
            <v>17292.66</v>
          </cell>
          <cell r="AF56">
            <v>81463.177200000006</v>
          </cell>
        </row>
        <row r="57">
          <cell r="A57">
            <v>110</v>
          </cell>
          <cell r="B57">
            <v>212</v>
          </cell>
          <cell r="C57" t="str">
            <v>Lil Bahadur Thapa</v>
          </cell>
          <cell r="D57" t="str">
            <v>Foreman II (Mechanical)</v>
          </cell>
          <cell r="E57">
            <v>4523</v>
          </cell>
          <cell r="F57">
            <v>4975.3</v>
          </cell>
          <cell r="G57" t="str">
            <v>n</v>
          </cell>
          <cell r="H57" t="str">
            <v>n</v>
          </cell>
          <cell r="I57" t="str">
            <v>k</v>
          </cell>
          <cell r="J57" t="str">
            <v>y</v>
          </cell>
          <cell r="K57">
            <v>59703.600000000006</v>
          </cell>
          <cell r="L57">
            <v>0</v>
          </cell>
          <cell r="M57">
            <v>11940.720000000001</v>
          </cell>
          <cell r="N57">
            <v>5970.3600000000006</v>
          </cell>
          <cell r="P57">
            <v>77614.680000000008</v>
          </cell>
          <cell r="Q57">
            <v>5970.3600000000006</v>
          </cell>
          <cell r="R57">
            <v>0</v>
          </cell>
          <cell r="T57">
            <v>50000</v>
          </cell>
          <cell r="U57">
            <v>10000</v>
          </cell>
          <cell r="V57">
            <v>65970.36</v>
          </cell>
          <cell r="W57">
            <v>11644.320000000007</v>
          </cell>
          <cell r="X57">
            <v>5361.52</v>
          </cell>
          <cell r="Y57">
            <v>6282.8000000000065</v>
          </cell>
          <cell r="Z57">
            <v>1746.648000000001</v>
          </cell>
          <cell r="AA57">
            <v>0</v>
          </cell>
          <cell r="AB57">
            <v>1746.648000000001</v>
          </cell>
          <cell r="AC57">
            <v>145.55000000000001</v>
          </cell>
          <cell r="AD57">
            <v>75868.032000000007</v>
          </cell>
          <cell r="AE57">
            <v>20896.260000000002</v>
          </cell>
          <cell r="AF57">
            <v>96764.292000000016</v>
          </cell>
        </row>
        <row r="58">
          <cell r="A58">
            <v>111</v>
          </cell>
          <cell r="B58">
            <v>213</v>
          </cell>
          <cell r="C58" t="str">
            <v>Harka Rana</v>
          </cell>
          <cell r="D58" t="str">
            <v>Sr.Foreman I (Civil)</v>
          </cell>
          <cell r="E58">
            <v>5353</v>
          </cell>
          <cell r="F58">
            <v>5888.3</v>
          </cell>
          <cell r="G58" t="str">
            <v>n</v>
          </cell>
          <cell r="H58" t="str">
            <v>n</v>
          </cell>
          <cell r="I58" t="str">
            <v>hw</v>
          </cell>
          <cell r="J58" t="str">
            <v>y</v>
          </cell>
          <cell r="K58">
            <v>70659.600000000006</v>
          </cell>
          <cell r="L58">
            <v>0</v>
          </cell>
          <cell r="M58">
            <v>17664.900000000001</v>
          </cell>
          <cell r="N58">
            <v>7065.9600000000009</v>
          </cell>
          <cell r="P58">
            <v>95390.46</v>
          </cell>
          <cell r="Q58">
            <v>7065.9600000000009</v>
          </cell>
          <cell r="R58">
            <v>0</v>
          </cell>
          <cell r="T58">
            <v>50000</v>
          </cell>
          <cell r="U58">
            <v>10000</v>
          </cell>
          <cell r="V58">
            <v>67065.959999999992</v>
          </cell>
          <cell r="W58">
            <v>28324.500000000015</v>
          </cell>
          <cell r="X58">
            <v>23506.799999999999</v>
          </cell>
          <cell r="Y58">
            <v>4817.7000000000153</v>
          </cell>
          <cell r="Z58">
            <v>4248.675000000002</v>
          </cell>
          <cell r="AA58">
            <v>0</v>
          </cell>
          <cell r="AB58">
            <v>4248.675000000002</v>
          </cell>
          <cell r="AC58">
            <v>354.06</v>
          </cell>
          <cell r="AD58">
            <v>91141.785000000003</v>
          </cell>
          <cell r="AE58">
            <v>24730.859999999997</v>
          </cell>
          <cell r="AF58">
            <v>115872.645</v>
          </cell>
        </row>
        <row r="59">
          <cell r="A59">
            <v>112</v>
          </cell>
          <cell r="B59">
            <v>214</v>
          </cell>
          <cell r="C59" t="str">
            <v>Narendra Sen</v>
          </cell>
          <cell r="D59" t="str">
            <v>Senior Foreman I</v>
          </cell>
          <cell r="E59">
            <v>4888</v>
          </cell>
          <cell r="F59">
            <v>5376.8</v>
          </cell>
          <cell r="G59" t="str">
            <v>n</v>
          </cell>
          <cell r="H59" t="str">
            <v>n</v>
          </cell>
          <cell r="I59" t="str">
            <v>a3</v>
          </cell>
          <cell r="J59" t="str">
            <v>y</v>
          </cell>
          <cell r="K59">
            <v>64521.600000000006</v>
          </cell>
          <cell r="L59">
            <v>0</v>
          </cell>
          <cell r="M59">
            <v>15485.184000000001</v>
          </cell>
          <cell r="N59">
            <v>6452.1600000000008</v>
          </cell>
          <cell r="P59">
            <v>86458.944000000003</v>
          </cell>
          <cell r="Q59">
            <v>6452.1600000000008</v>
          </cell>
          <cell r="R59">
            <v>0</v>
          </cell>
          <cell r="T59">
            <v>50000</v>
          </cell>
          <cell r="U59">
            <v>10000</v>
          </cell>
          <cell r="V59">
            <v>66452.160000000003</v>
          </cell>
          <cell r="W59">
            <v>20006.784</v>
          </cell>
          <cell r="X59">
            <v>13906.56</v>
          </cell>
          <cell r="Y59">
            <v>6100.2240000000002</v>
          </cell>
          <cell r="Z59">
            <v>3001.0175999999997</v>
          </cell>
          <cell r="AA59">
            <v>0</v>
          </cell>
          <cell r="AB59">
            <v>3001.0175999999997</v>
          </cell>
          <cell r="AC59">
            <v>250.08</v>
          </cell>
          <cell r="AD59">
            <v>83457.926399999997</v>
          </cell>
          <cell r="AE59">
            <v>22582.559999999998</v>
          </cell>
          <cell r="AF59">
            <v>106040.48639999999</v>
          </cell>
        </row>
        <row r="60">
          <cell r="A60">
            <v>113</v>
          </cell>
          <cell r="B60">
            <v>218</v>
          </cell>
          <cell r="C60" t="str">
            <v>Nirmala Aryal</v>
          </cell>
          <cell r="D60" t="str">
            <v>Staff Nurse III</v>
          </cell>
          <cell r="E60">
            <v>5497</v>
          </cell>
          <cell r="F60">
            <v>6046.7</v>
          </cell>
          <cell r="G60" t="str">
            <v>n</v>
          </cell>
          <cell r="H60" t="str">
            <v>y</v>
          </cell>
          <cell r="I60" t="str">
            <v>a5</v>
          </cell>
          <cell r="J60" t="str">
            <v>n</v>
          </cell>
          <cell r="K60">
            <v>72560.399999999994</v>
          </cell>
          <cell r="L60">
            <v>0</v>
          </cell>
          <cell r="M60">
            <v>15237.683999999997</v>
          </cell>
          <cell r="N60">
            <v>7256.04</v>
          </cell>
          <cell r="P60">
            <v>95054.123999999996</v>
          </cell>
          <cell r="Q60">
            <v>7256.04</v>
          </cell>
          <cell r="R60">
            <v>7256.04</v>
          </cell>
          <cell r="T60">
            <v>40000</v>
          </cell>
          <cell r="U60">
            <v>10000</v>
          </cell>
          <cell r="V60">
            <v>64512.08</v>
          </cell>
          <cell r="W60">
            <v>30542.043999999994</v>
          </cell>
          <cell r="X60">
            <v>24539.32</v>
          </cell>
          <cell r="Y60">
            <v>6002.7239999999947</v>
          </cell>
          <cell r="Z60">
            <v>4581.306599999999</v>
          </cell>
          <cell r="AA60">
            <v>0</v>
          </cell>
          <cell r="AB60">
            <v>4581.306599999999</v>
          </cell>
          <cell r="AC60">
            <v>381.78</v>
          </cell>
          <cell r="AD60">
            <v>90472.8174</v>
          </cell>
          <cell r="AE60">
            <v>25396.14</v>
          </cell>
          <cell r="AF60">
            <v>115868.9574</v>
          </cell>
        </row>
        <row r="61">
          <cell r="A61">
            <v>114</v>
          </cell>
          <cell r="B61">
            <v>222</v>
          </cell>
          <cell r="C61" t="str">
            <v>Devendra Prasad Saha</v>
          </cell>
          <cell r="D61" t="str">
            <v>Health Assistant III</v>
          </cell>
          <cell r="E61">
            <v>5809</v>
          </cell>
          <cell r="F61">
            <v>6389.9</v>
          </cell>
          <cell r="G61" t="str">
            <v>r</v>
          </cell>
          <cell r="H61" t="str">
            <v>n</v>
          </cell>
          <cell r="I61" t="str">
            <v>hw</v>
          </cell>
          <cell r="J61" t="str">
            <v>y</v>
          </cell>
          <cell r="K61">
            <v>76678.799999999988</v>
          </cell>
          <cell r="L61">
            <v>3833.9399999999996</v>
          </cell>
          <cell r="M61">
            <v>19169.699999999997</v>
          </cell>
          <cell r="N61">
            <v>7667.8799999999992</v>
          </cell>
          <cell r="P61">
            <v>107350.31999999998</v>
          </cell>
          <cell r="Q61">
            <v>7667.8799999999992</v>
          </cell>
          <cell r="R61">
            <v>0</v>
          </cell>
          <cell r="S61">
            <v>6769</v>
          </cell>
          <cell r="T61">
            <v>50000</v>
          </cell>
          <cell r="U61">
            <v>10000</v>
          </cell>
          <cell r="V61">
            <v>74436.88</v>
          </cell>
          <cell r="W61">
            <v>32913.439999999973</v>
          </cell>
          <cell r="X61">
            <v>27336.799999999999</v>
          </cell>
          <cell r="Y61">
            <v>5576.639999999974</v>
          </cell>
          <cell r="Z61">
            <v>4937.015999999996</v>
          </cell>
          <cell r="AA61">
            <v>0</v>
          </cell>
          <cell r="AB61">
            <v>4937.015999999996</v>
          </cell>
          <cell r="AC61">
            <v>411.42</v>
          </cell>
          <cell r="AD61">
            <v>102413.30399999997</v>
          </cell>
          <cell r="AE61">
            <v>26837.579999999994</v>
          </cell>
          <cell r="AF61">
            <v>129250.88399999996</v>
          </cell>
        </row>
        <row r="62">
          <cell r="A62">
            <v>115</v>
          </cell>
          <cell r="B62">
            <v>224</v>
          </cell>
          <cell r="C62" t="str">
            <v>Sanu Ratna Udas</v>
          </cell>
          <cell r="D62" t="str">
            <v>Senior Carpenter Foreman I</v>
          </cell>
          <cell r="E62">
            <v>5632</v>
          </cell>
          <cell r="F62">
            <v>6195.2</v>
          </cell>
          <cell r="G62" t="str">
            <v>n</v>
          </cell>
          <cell r="H62" t="str">
            <v>n</v>
          </cell>
          <cell r="I62" t="str">
            <v>hw</v>
          </cell>
          <cell r="J62" t="str">
            <v>y</v>
          </cell>
          <cell r="K62">
            <v>74342.399999999994</v>
          </cell>
          <cell r="L62">
            <v>0</v>
          </cell>
          <cell r="M62">
            <v>18585.599999999999</v>
          </cell>
          <cell r="N62">
            <v>7434.24</v>
          </cell>
          <cell r="P62">
            <v>100362.23999999999</v>
          </cell>
          <cell r="Q62">
            <v>7434.24</v>
          </cell>
          <cell r="R62">
            <v>0</v>
          </cell>
          <cell r="T62">
            <v>50000</v>
          </cell>
          <cell r="U62">
            <v>10000</v>
          </cell>
          <cell r="V62">
            <v>67434.239999999991</v>
          </cell>
          <cell r="W62">
            <v>32928</v>
          </cell>
          <cell r="X62">
            <v>27859.200000000001</v>
          </cell>
          <cell r="Y62">
            <v>5068.7999999999993</v>
          </cell>
          <cell r="Z62">
            <v>4939.2</v>
          </cell>
          <cell r="AA62">
            <v>0</v>
          </cell>
          <cell r="AB62">
            <v>4939.2</v>
          </cell>
          <cell r="AC62">
            <v>411.6</v>
          </cell>
          <cell r="AD62">
            <v>95423.039999999994</v>
          </cell>
          <cell r="AE62">
            <v>26019.839999999997</v>
          </cell>
          <cell r="AF62">
            <v>121442.87999999999</v>
          </cell>
        </row>
        <row r="63">
          <cell r="A63">
            <v>116</v>
          </cell>
          <cell r="B63">
            <v>227</v>
          </cell>
          <cell r="C63" t="str">
            <v>Shankar Sharma</v>
          </cell>
          <cell r="D63" t="str">
            <v>Costing Engineer</v>
          </cell>
          <cell r="E63">
            <v>9844</v>
          </cell>
          <cell r="F63">
            <v>10828.4</v>
          </cell>
          <cell r="G63" t="str">
            <v>rr</v>
          </cell>
          <cell r="H63" t="str">
            <v>n</v>
          </cell>
          <cell r="I63" t="str">
            <v>k</v>
          </cell>
          <cell r="J63" t="str">
            <v>y</v>
          </cell>
          <cell r="K63">
            <v>129940.79999999999</v>
          </cell>
          <cell r="L63">
            <v>12994.08</v>
          </cell>
          <cell r="M63">
            <v>25988.16</v>
          </cell>
          <cell r="N63">
            <v>12994.08</v>
          </cell>
          <cell r="P63">
            <v>181917.12</v>
          </cell>
          <cell r="Q63">
            <v>12994.08</v>
          </cell>
          <cell r="R63">
            <v>0</v>
          </cell>
          <cell r="T63">
            <v>50000</v>
          </cell>
          <cell r="U63">
            <v>10000</v>
          </cell>
          <cell r="V63">
            <v>72994.080000000002</v>
          </cell>
          <cell r="W63">
            <v>108923.04</v>
          </cell>
          <cell r="X63">
            <v>93566.399999999994</v>
          </cell>
          <cell r="Y63">
            <v>15356.64</v>
          </cell>
          <cell r="Z63">
            <v>19730.759999999998</v>
          </cell>
          <cell r="AA63">
            <v>1973.076</v>
          </cell>
          <cell r="AB63">
            <v>21703.835999999999</v>
          </cell>
          <cell r="AC63">
            <v>1808.65</v>
          </cell>
          <cell r="AD63">
            <v>160213.28399999999</v>
          </cell>
          <cell r="AE63">
            <v>45479.28</v>
          </cell>
          <cell r="AF63">
            <v>205692.56399999998</v>
          </cell>
        </row>
        <row r="64">
          <cell r="A64">
            <v>117</v>
          </cell>
          <cell r="B64">
            <v>229</v>
          </cell>
          <cell r="C64" t="str">
            <v>Govinda Atreya</v>
          </cell>
          <cell r="D64" t="str">
            <v>Sr.Overseer  (Mechanical)</v>
          </cell>
          <cell r="E64">
            <v>6845</v>
          </cell>
          <cell r="F64">
            <v>7529.5</v>
          </cell>
          <cell r="G64" t="str">
            <v>r</v>
          </cell>
          <cell r="H64" t="str">
            <v>n</v>
          </cell>
          <cell r="I64" t="str">
            <v>k</v>
          </cell>
          <cell r="J64" t="str">
            <v>n</v>
          </cell>
          <cell r="K64">
            <v>90354</v>
          </cell>
          <cell r="L64">
            <v>4517.7</v>
          </cell>
          <cell r="M64">
            <v>18070.8</v>
          </cell>
          <cell r="N64">
            <v>9035.4</v>
          </cell>
          <cell r="P64">
            <v>121977.9</v>
          </cell>
          <cell r="Q64">
            <v>9035.4</v>
          </cell>
          <cell r="R64">
            <v>0</v>
          </cell>
          <cell r="T64">
            <v>40000</v>
          </cell>
          <cell r="U64">
            <v>10000</v>
          </cell>
          <cell r="V64">
            <v>59035.4</v>
          </cell>
          <cell r="W64">
            <v>62942.499999999993</v>
          </cell>
          <cell r="X64">
            <v>52675</v>
          </cell>
          <cell r="Y64">
            <v>10267.499999999993</v>
          </cell>
          <cell r="Z64">
            <v>9441.3749999999982</v>
          </cell>
          <cell r="AA64">
            <v>0</v>
          </cell>
          <cell r="AB64">
            <v>9441.3749999999982</v>
          </cell>
          <cell r="AC64">
            <v>786.78</v>
          </cell>
          <cell r="AD64">
            <v>112536.52499999999</v>
          </cell>
          <cell r="AE64">
            <v>31623.899999999998</v>
          </cell>
          <cell r="AF64">
            <v>144160.42499999999</v>
          </cell>
        </row>
        <row r="65">
          <cell r="A65">
            <v>118</v>
          </cell>
          <cell r="B65">
            <v>231</v>
          </cell>
          <cell r="C65" t="str">
            <v>Deepak Raj Poudel</v>
          </cell>
          <cell r="D65" t="str">
            <v>Overseer III (Electrical)</v>
          </cell>
          <cell r="E65">
            <v>6017</v>
          </cell>
          <cell r="F65">
            <v>6618.7</v>
          </cell>
          <cell r="G65" t="str">
            <v>r</v>
          </cell>
          <cell r="H65" t="str">
            <v>n</v>
          </cell>
          <cell r="I65" t="str">
            <v>k</v>
          </cell>
          <cell r="J65" t="str">
            <v>y</v>
          </cell>
          <cell r="K65">
            <v>79424.399999999994</v>
          </cell>
          <cell r="L65">
            <v>3971.22</v>
          </cell>
          <cell r="M65">
            <v>15884.88</v>
          </cell>
          <cell r="N65">
            <v>7942.44</v>
          </cell>
          <cell r="P65">
            <v>107222.94</v>
          </cell>
          <cell r="Q65">
            <v>7942.44</v>
          </cell>
          <cell r="R65">
            <v>0</v>
          </cell>
          <cell r="T65">
            <v>50000</v>
          </cell>
          <cell r="U65">
            <v>10000</v>
          </cell>
          <cell r="V65">
            <v>67942.44</v>
          </cell>
          <cell r="W65">
            <v>39280.5</v>
          </cell>
          <cell r="X65">
            <v>30255</v>
          </cell>
          <cell r="Y65">
            <v>9025.5</v>
          </cell>
          <cell r="Z65">
            <v>5892.0749999999998</v>
          </cell>
          <cell r="AA65">
            <v>0</v>
          </cell>
          <cell r="AB65">
            <v>5892.0749999999998</v>
          </cell>
          <cell r="AC65">
            <v>491.01</v>
          </cell>
          <cell r="AD65">
            <v>101330.86500000001</v>
          </cell>
          <cell r="AE65">
            <v>27798.539999999994</v>
          </cell>
          <cell r="AF65">
            <v>129129.405</v>
          </cell>
        </row>
        <row r="66">
          <cell r="A66">
            <v>119</v>
          </cell>
          <cell r="B66">
            <v>232</v>
          </cell>
          <cell r="C66" t="str">
            <v>Thari Prasad Dhakal</v>
          </cell>
          <cell r="D66" t="str">
            <v>Overseer III (Mechanical)</v>
          </cell>
          <cell r="E66">
            <v>6017</v>
          </cell>
          <cell r="F66">
            <v>6618.7</v>
          </cell>
          <cell r="G66" t="str">
            <v>r</v>
          </cell>
          <cell r="H66" t="str">
            <v>n</v>
          </cell>
          <cell r="I66" t="str">
            <v>a4</v>
          </cell>
          <cell r="J66" t="str">
            <v>y</v>
          </cell>
          <cell r="K66">
            <v>79424.399999999994</v>
          </cell>
          <cell r="L66">
            <v>3971.22</v>
          </cell>
          <cell r="M66">
            <v>17473.367999999999</v>
          </cell>
          <cell r="N66">
            <v>7942.44</v>
          </cell>
          <cell r="P66">
            <v>108811.42799999999</v>
          </cell>
          <cell r="Q66">
            <v>7942.44</v>
          </cell>
          <cell r="R66">
            <v>0</v>
          </cell>
          <cell r="T66">
            <v>50000</v>
          </cell>
          <cell r="U66">
            <v>10000</v>
          </cell>
          <cell r="V66">
            <v>67942.44</v>
          </cell>
          <cell r="W66">
            <v>40868.987999999983</v>
          </cell>
          <cell r="X66">
            <v>33143.160000000003</v>
          </cell>
          <cell r="Y66">
            <v>7725.8279999999795</v>
          </cell>
          <cell r="Z66">
            <v>6130.3481999999976</v>
          </cell>
          <cell r="AA66">
            <v>0</v>
          </cell>
          <cell r="AB66">
            <v>6130.3481999999976</v>
          </cell>
          <cell r="AC66">
            <v>510.86</v>
          </cell>
          <cell r="AD66">
            <v>102681.07979999999</v>
          </cell>
          <cell r="AE66">
            <v>27798.539999999994</v>
          </cell>
          <cell r="AF66">
            <v>130479.61979999999</v>
          </cell>
        </row>
        <row r="67">
          <cell r="A67">
            <v>120</v>
          </cell>
          <cell r="B67">
            <v>233</v>
          </cell>
          <cell r="C67" t="str">
            <v>Birbal Prasad Chaudhary</v>
          </cell>
          <cell r="D67" t="str">
            <v>Asst Computer Sys. Officer</v>
          </cell>
          <cell r="E67">
            <v>4981</v>
          </cell>
          <cell r="F67">
            <v>5479.1</v>
          </cell>
          <cell r="G67" t="str">
            <v>r</v>
          </cell>
          <cell r="H67" t="str">
            <v>n</v>
          </cell>
          <cell r="I67" t="str">
            <v>k</v>
          </cell>
          <cell r="J67" t="str">
            <v>y</v>
          </cell>
          <cell r="K67">
            <v>65749.200000000012</v>
          </cell>
          <cell r="L67">
            <v>3287.4600000000009</v>
          </cell>
          <cell r="M67">
            <v>13149.840000000004</v>
          </cell>
          <cell r="N67">
            <v>6574.9200000000019</v>
          </cell>
          <cell r="P67">
            <v>88761.420000000013</v>
          </cell>
          <cell r="Q67">
            <v>6574.9200000000019</v>
          </cell>
          <cell r="R67">
            <v>0</v>
          </cell>
          <cell r="T67">
            <v>50000</v>
          </cell>
          <cell r="U67">
            <v>10000</v>
          </cell>
          <cell r="V67">
            <v>66574.92</v>
          </cell>
          <cell r="W67">
            <v>22186.500000000015</v>
          </cell>
          <cell r="X67">
            <v>14715</v>
          </cell>
          <cell r="Y67">
            <v>7471.5000000000146</v>
          </cell>
          <cell r="Z67">
            <v>3327.9750000000022</v>
          </cell>
          <cell r="AA67">
            <v>0</v>
          </cell>
          <cell r="AB67">
            <v>3327.9750000000022</v>
          </cell>
          <cell r="AC67">
            <v>277.33</v>
          </cell>
          <cell r="AD67">
            <v>85433.445000000007</v>
          </cell>
          <cell r="AE67">
            <v>23012.22</v>
          </cell>
          <cell r="AF67">
            <v>108445.66500000001</v>
          </cell>
        </row>
        <row r="68">
          <cell r="A68">
            <v>121</v>
          </cell>
          <cell r="B68">
            <v>234</v>
          </cell>
          <cell r="C68" t="str">
            <v>Phattu Lal Adhikari</v>
          </cell>
          <cell r="D68" t="str">
            <v>Sr. Foreman I (Civil)</v>
          </cell>
          <cell r="E68">
            <v>4795</v>
          </cell>
          <cell r="F68">
            <v>5274.5</v>
          </cell>
          <cell r="G68" t="str">
            <v>n</v>
          </cell>
          <cell r="H68" t="str">
            <v>n</v>
          </cell>
          <cell r="I68" t="str">
            <v>hw</v>
          </cell>
          <cell r="J68" t="str">
            <v>y</v>
          </cell>
          <cell r="K68">
            <v>63294</v>
          </cell>
          <cell r="L68">
            <v>0</v>
          </cell>
          <cell r="M68">
            <v>15823.5</v>
          </cell>
          <cell r="N68">
            <v>6329.4000000000005</v>
          </cell>
          <cell r="P68">
            <v>85446.9</v>
          </cell>
          <cell r="Q68">
            <v>6329.4000000000005</v>
          </cell>
          <cell r="R68">
            <v>0</v>
          </cell>
          <cell r="T68">
            <v>50000</v>
          </cell>
          <cell r="U68">
            <v>10000</v>
          </cell>
          <cell r="V68">
            <v>66329.399999999994</v>
          </cell>
          <cell r="W68">
            <v>19117.5</v>
          </cell>
          <cell r="X68">
            <v>14802</v>
          </cell>
          <cell r="Y68">
            <v>4315.5</v>
          </cell>
          <cell r="Z68">
            <v>2867.625</v>
          </cell>
          <cell r="AA68">
            <v>0</v>
          </cell>
          <cell r="AB68">
            <v>2867.625</v>
          </cell>
          <cell r="AC68">
            <v>238.97</v>
          </cell>
          <cell r="AD68">
            <v>82579.274999999994</v>
          </cell>
          <cell r="AE68">
            <v>22152.899999999998</v>
          </cell>
          <cell r="AF68">
            <v>104732.17499999999</v>
          </cell>
        </row>
        <row r="69">
          <cell r="A69">
            <v>122</v>
          </cell>
          <cell r="B69">
            <v>235</v>
          </cell>
          <cell r="C69" t="str">
            <v>Giri Prasad Rana</v>
          </cell>
          <cell r="D69" t="str">
            <v xml:space="preserve">Sr. Store Keeper </v>
          </cell>
          <cell r="E69">
            <v>4523</v>
          </cell>
          <cell r="F69">
            <v>4975.3</v>
          </cell>
          <cell r="G69" t="str">
            <v>n</v>
          </cell>
          <cell r="H69" t="str">
            <v>n</v>
          </cell>
          <cell r="I69" t="str">
            <v>k</v>
          </cell>
          <cell r="J69" t="str">
            <v>y</v>
          </cell>
          <cell r="K69">
            <v>59703.600000000006</v>
          </cell>
          <cell r="L69">
            <v>0</v>
          </cell>
          <cell r="M69">
            <v>11940.720000000001</v>
          </cell>
          <cell r="N69">
            <v>5970.3600000000006</v>
          </cell>
          <cell r="P69">
            <v>77614.680000000008</v>
          </cell>
          <cell r="Q69">
            <v>5970.3600000000006</v>
          </cell>
          <cell r="R69">
            <v>0</v>
          </cell>
          <cell r="T69">
            <v>50000</v>
          </cell>
          <cell r="U69">
            <v>10000</v>
          </cell>
          <cell r="V69">
            <v>65970.36</v>
          </cell>
          <cell r="W69">
            <v>11644.320000000007</v>
          </cell>
          <cell r="X69">
            <v>5361.52</v>
          </cell>
          <cell r="Y69">
            <v>6282.8000000000065</v>
          </cell>
          <cell r="Z69">
            <v>1746.648000000001</v>
          </cell>
          <cell r="AA69">
            <v>0</v>
          </cell>
          <cell r="AB69">
            <v>1746.648000000001</v>
          </cell>
          <cell r="AC69">
            <v>145.55000000000001</v>
          </cell>
          <cell r="AD69">
            <v>75868.032000000007</v>
          </cell>
          <cell r="AE69">
            <v>20896.260000000002</v>
          </cell>
          <cell r="AF69">
            <v>96764.292000000016</v>
          </cell>
        </row>
        <row r="70">
          <cell r="A70">
            <v>123</v>
          </cell>
          <cell r="B70">
            <v>236</v>
          </cell>
          <cell r="C70" t="str">
            <v>Megh Nath Aryal</v>
          </cell>
          <cell r="D70" t="str">
            <v>Sr Foreman II (Civil)</v>
          </cell>
          <cell r="E70">
            <v>4888</v>
          </cell>
          <cell r="F70">
            <v>5376.8</v>
          </cell>
          <cell r="G70" t="str">
            <v>n</v>
          </cell>
          <cell r="H70" t="str">
            <v>n</v>
          </cell>
          <cell r="I70" t="str">
            <v>a4</v>
          </cell>
          <cell r="J70" t="str">
            <v>y</v>
          </cell>
          <cell r="K70">
            <v>64521.600000000006</v>
          </cell>
          <cell r="L70">
            <v>0</v>
          </cell>
          <cell r="M70">
            <v>14194.752000000002</v>
          </cell>
          <cell r="N70">
            <v>6452.1600000000008</v>
          </cell>
          <cell r="P70">
            <v>85168.512000000017</v>
          </cell>
          <cell r="Q70">
            <v>6452.1600000000008</v>
          </cell>
          <cell r="R70">
            <v>0</v>
          </cell>
          <cell r="T70">
            <v>50000</v>
          </cell>
          <cell r="U70">
            <v>10000</v>
          </cell>
          <cell r="V70">
            <v>66452.160000000003</v>
          </cell>
          <cell r="W70">
            <v>18716.352000000014</v>
          </cell>
          <cell r="X70">
            <v>12733.44</v>
          </cell>
          <cell r="Y70">
            <v>5982.912000000013</v>
          </cell>
          <cell r="Z70">
            <v>2807.4528000000018</v>
          </cell>
          <cell r="AA70">
            <v>0</v>
          </cell>
          <cell r="AB70">
            <v>2807.4528000000018</v>
          </cell>
          <cell r="AC70">
            <v>233.95</v>
          </cell>
          <cell r="AD70">
            <v>82361.059200000018</v>
          </cell>
          <cell r="AE70">
            <v>22582.559999999998</v>
          </cell>
          <cell r="AF70">
            <v>104943.61920000002</v>
          </cell>
        </row>
        <row r="71">
          <cell r="A71">
            <v>124</v>
          </cell>
          <cell r="B71">
            <v>237</v>
          </cell>
          <cell r="C71" t="str">
            <v>Gyan Prasad Gyawali</v>
          </cell>
          <cell r="D71" t="str">
            <v>Asst Costing Officer</v>
          </cell>
          <cell r="E71">
            <v>4237</v>
          </cell>
          <cell r="F71">
            <v>4660.7</v>
          </cell>
          <cell r="G71" t="str">
            <v>n</v>
          </cell>
          <cell r="H71" t="str">
            <v>n</v>
          </cell>
          <cell r="I71" t="str">
            <v>k</v>
          </cell>
          <cell r="J71" t="str">
            <v>y</v>
          </cell>
          <cell r="K71">
            <v>55928.399999999994</v>
          </cell>
          <cell r="L71">
            <v>0</v>
          </cell>
          <cell r="M71">
            <v>11185.68</v>
          </cell>
          <cell r="N71">
            <v>5592.84</v>
          </cell>
          <cell r="P71">
            <v>72706.92</v>
          </cell>
          <cell r="Q71">
            <v>5592.84</v>
          </cell>
          <cell r="R71">
            <v>0</v>
          </cell>
          <cell r="T71">
            <v>50000</v>
          </cell>
          <cell r="U71">
            <v>10000</v>
          </cell>
          <cell r="V71">
            <v>65592.84</v>
          </cell>
          <cell r="W71">
            <v>7114.0800000000017</v>
          </cell>
          <cell r="X71">
            <v>1860.88</v>
          </cell>
          <cell r="Y71">
            <v>5253.2000000000016</v>
          </cell>
          <cell r="Z71">
            <v>1067.1120000000003</v>
          </cell>
          <cell r="AA71">
            <v>0</v>
          </cell>
          <cell r="AB71">
            <v>1067.1120000000003</v>
          </cell>
          <cell r="AC71">
            <v>88.93</v>
          </cell>
          <cell r="AD71">
            <v>71639.808000000005</v>
          </cell>
          <cell r="AE71">
            <v>19574.939999999999</v>
          </cell>
          <cell r="AF71">
            <v>91214.748000000007</v>
          </cell>
        </row>
        <row r="72">
          <cell r="A72">
            <v>125</v>
          </cell>
          <cell r="B72">
            <v>238</v>
          </cell>
          <cell r="C72" t="str">
            <v>Tek Bahadur Disamagar</v>
          </cell>
          <cell r="D72" t="str">
            <v>Foreman II (Civil)</v>
          </cell>
          <cell r="E72">
            <v>4757</v>
          </cell>
          <cell r="F72">
            <v>5232.7</v>
          </cell>
          <cell r="G72" t="str">
            <v>n</v>
          </cell>
          <cell r="H72" t="str">
            <v>n</v>
          </cell>
          <cell r="I72" t="str">
            <v>a2</v>
          </cell>
          <cell r="J72" t="str">
            <v>y</v>
          </cell>
          <cell r="K72">
            <v>62792.399999999994</v>
          </cell>
          <cell r="L72">
            <v>0</v>
          </cell>
          <cell r="M72">
            <v>15070.175999999998</v>
          </cell>
          <cell r="N72">
            <v>6279.24</v>
          </cell>
          <cell r="P72">
            <v>84141.815999999992</v>
          </cell>
          <cell r="Q72">
            <v>6279.24</v>
          </cell>
          <cell r="R72">
            <v>0</v>
          </cell>
          <cell r="T72">
            <v>50000</v>
          </cell>
          <cell r="U72">
            <v>10000</v>
          </cell>
          <cell r="V72">
            <v>66279.239999999991</v>
          </cell>
          <cell r="W72">
            <v>17862.576000000001</v>
          </cell>
          <cell r="X72">
            <v>13067.52</v>
          </cell>
          <cell r="Y72">
            <v>4795.0560000000005</v>
          </cell>
          <cell r="Z72">
            <v>2679.3863999999999</v>
          </cell>
          <cell r="AA72">
            <v>0</v>
          </cell>
          <cell r="AB72">
            <v>2679.3863999999999</v>
          </cell>
          <cell r="AC72">
            <v>223.28</v>
          </cell>
          <cell r="AD72">
            <v>81462.429599999989</v>
          </cell>
          <cell r="AE72">
            <v>21977.339999999997</v>
          </cell>
          <cell r="AF72">
            <v>103439.76959999999</v>
          </cell>
        </row>
        <row r="73">
          <cell r="A73">
            <v>126</v>
          </cell>
          <cell r="B73">
            <v>239</v>
          </cell>
          <cell r="C73" t="str">
            <v>Ram Bahadur Thapa</v>
          </cell>
          <cell r="D73" t="str">
            <v>Foreman II, (Mechanical)</v>
          </cell>
          <cell r="E73">
            <v>4445</v>
          </cell>
          <cell r="F73">
            <v>4889.5</v>
          </cell>
          <cell r="G73" t="str">
            <v>n</v>
          </cell>
          <cell r="H73" t="str">
            <v>n</v>
          </cell>
          <cell r="I73" t="str">
            <v>k</v>
          </cell>
          <cell r="J73" t="str">
            <v>y</v>
          </cell>
          <cell r="K73">
            <v>58674</v>
          </cell>
          <cell r="L73">
            <v>0</v>
          </cell>
          <cell r="M73">
            <v>11734.800000000001</v>
          </cell>
          <cell r="N73">
            <v>5867.4000000000005</v>
          </cell>
          <cell r="P73">
            <v>76276.2</v>
          </cell>
          <cell r="Q73">
            <v>5867.4000000000005</v>
          </cell>
          <cell r="R73">
            <v>0</v>
          </cell>
          <cell r="T73">
            <v>50000</v>
          </cell>
          <cell r="U73">
            <v>10000</v>
          </cell>
          <cell r="V73">
            <v>65867.399999999994</v>
          </cell>
          <cell r="W73">
            <v>10408.800000000003</v>
          </cell>
          <cell r="X73">
            <v>4406.8</v>
          </cell>
          <cell r="Y73">
            <v>6002.0000000000027</v>
          </cell>
          <cell r="Z73">
            <v>1561.3200000000004</v>
          </cell>
          <cell r="AA73">
            <v>0</v>
          </cell>
          <cell r="AB73">
            <v>1561.3200000000004</v>
          </cell>
          <cell r="AC73">
            <v>130.11000000000001</v>
          </cell>
          <cell r="AD73">
            <v>74714.87999999999</v>
          </cell>
          <cell r="AE73">
            <v>20535.899999999998</v>
          </cell>
          <cell r="AF73">
            <v>95250.779999999984</v>
          </cell>
        </row>
        <row r="74">
          <cell r="A74">
            <v>127</v>
          </cell>
          <cell r="B74">
            <v>240</v>
          </cell>
          <cell r="C74" t="str">
            <v>Tek Bahadur Rayamajhi</v>
          </cell>
          <cell r="D74" t="str">
            <v>Sr.Mechanic, Auto</v>
          </cell>
          <cell r="E74">
            <v>4055</v>
          </cell>
          <cell r="F74">
            <v>4460.5</v>
          </cell>
          <cell r="G74" t="str">
            <v>n</v>
          </cell>
          <cell r="H74" t="str">
            <v>n</v>
          </cell>
          <cell r="I74" t="str">
            <v>k</v>
          </cell>
          <cell r="J74" t="str">
            <v>y</v>
          </cell>
          <cell r="K74">
            <v>53526</v>
          </cell>
          <cell r="L74">
            <v>0</v>
          </cell>
          <cell r="M74">
            <v>10705.2</v>
          </cell>
          <cell r="N74">
            <v>5352.6</v>
          </cell>
          <cell r="P74">
            <v>69583.8</v>
          </cell>
          <cell r="Q74">
            <v>5352.6</v>
          </cell>
          <cell r="R74">
            <v>0</v>
          </cell>
          <cell r="T74">
            <v>50000</v>
          </cell>
          <cell r="U74">
            <v>9634.68</v>
          </cell>
          <cell r="V74">
            <v>64987.28</v>
          </cell>
          <cell r="W74">
            <v>4596.5200000000041</v>
          </cell>
          <cell r="X74">
            <v>-366.80000000000291</v>
          </cell>
          <cell r="Y74">
            <v>4963.320000000007</v>
          </cell>
          <cell r="Z74">
            <v>689.47800000000063</v>
          </cell>
          <cell r="AA74">
            <v>0</v>
          </cell>
          <cell r="AB74">
            <v>689.47800000000063</v>
          </cell>
          <cell r="AC74">
            <v>57.46</v>
          </cell>
          <cell r="AD74">
            <v>68894.322</v>
          </cell>
          <cell r="AE74">
            <v>18734.099999999999</v>
          </cell>
          <cell r="AF74">
            <v>87628.421999999991</v>
          </cell>
        </row>
        <row r="75">
          <cell r="A75">
            <v>128</v>
          </cell>
          <cell r="B75">
            <v>251</v>
          </cell>
          <cell r="C75" t="str">
            <v>Prakash Chandra Pradhan</v>
          </cell>
          <cell r="D75" t="str">
            <v>Engineer I</v>
          </cell>
          <cell r="E75">
            <v>7948</v>
          </cell>
          <cell r="F75">
            <v>8742.7999999999993</v>
          </cell>
          <cell r="G75" t="str">
            <v>rr</v>
          </cell>
          <cell r="H75" t="str">
            <v>n</v>
          </cell>
          <cell r="I75" t="str">
            <v>k</v>
          </cell>
          <cell r="J75" t="str">
            <v>y</v>
          </cell>
          <cell r="K75">
            <v>104913.59999999999</v>
          </cell>
          <cell r="L75">
            <v>10491.36</v>
          </cell>
          <cell r="M75">
            <v>20982.720000000001</v>
          </cell>
          <cell r="N75">
            <v>10491.36</v>
          </cell>
          <cell r="P75">
            <v>146879.03999999998</v>
          </cell>
          <cell r="Q75">
            <v>10491.36</v>
          </cell>
          <cell r="R75">
            <v>0</v>
          </cell>
          <cell r="T75">
            <v>50000</v>
          </cell>
          <cell r="U75">
            <v>10000</v>
          </cell>
          <cell r="V75">
            <v>70491.360000000001</v>
          </cell>
          <cell r="W75">
            <v>76387.679999999978</v>
          </cell>
          <cell r="X75">
            <v>63988.800000000003</v>
          </cell>
          <cell r="Y75">
            <v>12398.879999999976</v>
          </cell>
          <cell r="Z75">
            <v>11596.919999999995</v>
          </cell>
          <cell r="AA75">
            <v>1159.6919999999996</v>
          </cell>
          <cell r="AB75">
            <v>12756.611999999994</v>
          </cell>
          <cell r="AC75">
            <v>1063.05</v>
          </cell>
          <cell r="AD75">
            <v>134122.42799999999</v>
          </cell>
          <cell r="AE75">
            <v>36719.759999999995</v>
          </cell>
          <cell r="AF75">
            <v>170842.18799999997</v>
          </cell>
        </row>
        <row r="76">
          <cell r="A76">
            <v>129</v>
          </cell>
          <cell r="B76">
            <v>252</v>
          </cell>
          <cell r="C76" t="str">
            <v>Upendra Shrestha</v>
          </cell>
          <cell r="D76" t="str">
            <v>Quality Control Engineer</v>
          </cell>
          <cell r="E76">
            <v>7825</v>
          </cell>
          <cell r="F76">
            <v>8607.5</v>
          </cell>
          <cell r="G76" t="str">
            <v>r</v>
          </cell>
          <cell r="H76" t="str">
            <v>n</v>
          </cell>
          <cell r="I76" t="str">
            <v>k</v>
          </cell>
          <cell r="J76" t="str">
            <v>y</v>
          </cell>
          <cell r="K76">
            <v>103290</v>
          </cell>
          <cell r="L76">
            <v>5164.5</v>
          </cell>
          <cell r="M76">
            <v>20658</v>
          </cell>
          <cell r="N76">
            <v>10329</v>
          </cell>
          <cell r="P76">
            <v>139441.5</v>
          </cell>
          <cell r="Q76">
            <v>10329</v>
          </cell>
          <cell r="R76">
            <v>0</v>
          </cell>
          <cell r="T76">
            <v>50000</v>
          </cell>
          <cell r="U76">
            <v>10000</v>
          </cell>
          <cell r="V76">
            <v>70329</v>
          </cell>
          <cell r="W76">
            <v>69112.5</v>
          </cell>
          <cell r="X76">
            <v>57375</v>
          </cell>
          <cell r="Y76">
            <v>11737.5</v>
          </cell>
          <cell r="Z76">
            <v>10366.875</v>
          </cell>
          <cell r="AA76">
            <v>0</v>
          </cell>
          <cell r="AB76">
            <v>10366.875</v>
          </cell>
          <cell r="AC76">
            <v>863.91</v>
          </cell>
          <cell r="AD76">
            <v>129074.625</v>
          </cell>
          <cell r="AE76">
            <v>36151.5</v>
          </cell>
          <cell r="AF76">
            <v>165226.125</v>
          </cell>
        </row>
        <row r="77">
          <cell r="A77">
            <v>130</v>
          </cell>
          <cell r="B77">
            <v>253</v>
          </cell>
          <cell r="C77" t="str">
            <v>Nirmal Kumar Kaucha</v>
          </cell>
          <cell r="D77" t="str">
            <v>Overseer III (Auto)</v>
          </cell>
          <cell r="E77">
            <v>5289</v>
          </cell>
          <cell r="F77">
            <v>5817.9</v>
          </cell>
          <cell r="G77" t="str">
            <v>r</v>
          </cell>
          <cell r="H77" t="str">
            <v>n</v>
          </cell>
          <cell r="I77" t="str">
            <v>a2</v>
          </cell>
          <cell r="J77" t="str">
            <v>y</v>
          </cell>
          <cell r="K77">
            <v>69814.799999999988</v>
          </cell>
          <cell r="L77">
            <v>3490.74</v>
          </cell>
          <cell r="M77">
            <v>16755.551999999996</v>
          </cell>
          <cell r="N77">
            <v>6981.48</v>
          </cell>
          <cell r="P77">
            <v>97042.571999999986</v>
          </cell>
          <cell r="Q77">
            <v>6981.48</v>
          </cell>
          <cell r="R77">
            <v>0</v>
          </cell>
          <cell r="T77">
            <v>50000</v>
          </cell>
          <cell r="U77">
            <v>10000</v>
          </cell>
          <cell r="V77">
            <v>66981.48</v>
          </cell>
          <cell r="W77">
            <v>30061.09199999999</v>
          </cell>
          <cell r="X77">
            <v>24412.44</v>
          </cell>
          <cell r="Y77">
            <v>5648.6519999999909</v>
          </cell>
          <cell r="Z77">
            <v>4509.1637999999984</v>
          </cell>
          <cell r="AA77">
            <v>0</v>
          </cell>
          <cell r="AB77">
            <v>4509.1637999999984</v>
          </cell>
          <cell r="AC77">
            <v>375.76</v>
          </cell>
          <cell r="AD77">
            <v>92533.408199999991</v>
          </cell>
          <cell r="AE77">
            <v>24435.179999999997</v>
          </cell>
          <cell r="AF77">
            <v>116968.58819999998</v>
          </cell>
        </row>
        <row r="78">
          <cell r="A78">
            <v>131</v>
          </cell>
          <cell r="B78">
            <v>255</v>
          </cell>
          <cell r="C78" t="str">
            <v>Singh Bahadur Ghising</v>
          </cell>
          <cell r="D78" t="str">
            <v>Sr. Computer Operator</v>
          </cell>
          <cell r="E78">
            <v>3977</v>
          </cell>
          <cell r="F78">
            <v>4374.7</v>
          </cell>
          <cell r="G78" t="str">
            <v>n</v>
          </cell>
          <cell r="H78" t="str">
            <v>n</v>
          </cell>
          <cell r="I78" t="str">
            <v>k</v>
          </cell>
          <cell r="J78" t="str">
            <v>n</v>
          </cell>
          <cell r="K78">
            <v>52496.399999999994</v>
          </cell>
          <cell r="L78">
            <v>0</v>
          </cell>
          <cell r="M78">
            <v>10499.279999999999</v>
          </cell>
          <cell r="N78">
            <v>5249.6399999999994</v>
          </cell>
          <cell r="P78">
            <v>68245.319999999992</v>
          </cell>
          <cell r="Q78">
            <v>5249.6399999999994</v>
          </cell>
          <cell r="R78">
            <v>0</v>
          </cell>
          <cell r="T78">
            <v>40000</v>
          </cell>
          <cell r="U78">
            <v>9449.351999999999</v>
          </cell>
          <cell r="V78">
            <v>54698.991999999998</v>
          </cell>
          <cell r="W78">
            <v>13546.327999999994</v>
          </cell>
          <cell r="X78">
            <v>8678.48</v>
          </cell>
          <cell r="Y78">
            <v>4867.8479999999945</v>
          </cell>
          <cell r="Z78">
            <v>2031.9491999999991</v>
          </cell>
          <cell r="AA78">
            <v>0</v>
          </cell>
          <cell r="AB78">
            <v>2031.9491999999991</v>
          </cell>
          <cell r="AC78">
            <v>169.33</v>
          </cell>
          <cell r="AD78">
            <v>66213.37079999999</v>
          </cell>
          <cell r="AE78">
            <v>18373.739999999998</v>
          </cell>
          <cell r="AF78">
            <v>84587.110799999995</v>
          </cell>
        </row>
        <row r="79">
          <cell r="A79">
            <v>132</v>
          </cell>
          <cell r="B79">
            <v>256</v>
          </cell>
          <cell r="C79" t="str">
            <v>Chandra Rasaily</v>
          </cell>
          <cell r="D79" t="str">
            <v>Sr.Computer Operator</v>
          </cell>
          <cell r="E79">
            <v>3899</v>
          </cell>
          <cell r="F79">
            <v>4288.8999999999996</v>
          </cell>
          <cell r="G79" t="str">
            <v>n</v>
          </cell>
          <cell r="H79" t="str">
            <v>n</v>
          </cell>
          <cell r="I79" t="str">
            <v>k</v>
          </cell>
          <cell r="J79" t="str">
            <v>y</v>
          </cell>
          <cell r="K79">
            <v>51466.799999999996</v>
          </cell>
          <cell r="L79">
            <v>0</v>
          </cell>
          <cell r="M79">
            <v>10293.36</v>
          </cell>
          <cell r="N79">
            <v>5146.68</v>
          </cell>
          <cell r="P79">
            <v>66906.84</v>
          </cell>
          <cell r="Q79">
            <v>5146.68</v>
          </cell>
          <cell r="R79">
            <v>0</v>
          </cell>
          <cell r="T79">
            <v>50000</v>
          </cell>
          <cell r="U79">
            <v>9264.0239999999994</v>
          </cell>
          <cell r="V79">
            <v>64410.703999999998</v>
          </cell>
          <cell r="W79">
            <v>2496.1359999999986</v>
          </cell>
          <cell r="X79">
            <v>-2276.2399999999998</v>
          </cell>
          <cell r="Y79">
            <v>4772.3759999999984</v>
          </cell>
          <cell r="Z79">
            <v>374.4203999999998</v>
          </cell>
          <cell r="AA79">
            <v>0</v>
          </cell>
          <cell r="AB79">
            <v>374.4203999999998</v>
          </cell>
          <cell r="AC79">
            <v>31.2</v>
          </cell>
          <cell r="AD79">
            <v>66532.419599999994</v>
          </cell>
          <cell r="AE79">
            <v>18013.379999999997</v>
          </cell>
          <cell r="AF79">
            <v>84545.799599999998</v>
          </cell>
        </row>
        <row r="80">
          <cell r="A80">
            <v>133</v>
          </cell>
          <cell r="B80">
            <v>257</v>
          </cell>
          <cell r="C80" t="str">
            <v>Lalit Hamal</v>
          </cell>
          <cell r="D80" t="str">
            <v>Overseer II (Electrical)</v>
          </cell>
          <cell r="E80">
            <v>4888</v>
          </cell>
          <cell r="F80">
            <v>5376.8</v>
          </cell>
          <cell r="G80" t="str">
            <v>r</v>
          </cell>
          <cell r="H80" t="str">
            <v>n</v>
          </cell>
          <cell r="I80" t="str">
            <v>k</v>
          </cell>
          <cell r="J80" t="str">
            <v>y</v>
          </cell>
          <cell r="K80">
            <v>64521.600000000006</v>
          </cell>
          <cell r="L80">
            <v>3226.0800000000004</v>
          </cell>
          <cell r="M80">
            <v>12904.320000000002</v>
          </cell>
          <cell r="N80">
            <v>6452.1600000000008</v>
          </cell>
          <cell r="P80">
            <v>87104.16</v>
          </cell>
          <cell r="Q80">
            <v>6452.1600000000008</v>
          </cell>
          <cell r="R80">
            <v>0</v>
          </cell>
          <cell r="T80">
            <v>50000</v>
          </cell>
          <cell r="U80">
            <v>10000</v>
          </cell>
          <cell r="V80">
            <v>66452.160000000003</v>
          </cell>
          <cell r="W80">
            <v>20652</v>
          </cell>
          <cell r="X80">
            <v>13320</v>
          </cell>
          <cell r="Y80">
            <v>7332</v>
          </cell>
          <cell r="Z80">
            <v>3097.7999999999997</v>
          </cell>
          <cell r="AA80">
            <v>0</v>
          </cell>
          <cell r="AB80">
            <v>3097.7999999999997</v>
          </cell>
          <cell r="AC80">
            <v>258.14999999999998</v>
          </cell>
          <cell r="AD80">
            <v>84006.36</v>
          </cell>
          <cell r="AE80">
            <v>22582.559999999998</v>
          </cell>
          <cell r="AF80">
            <v>106588.92</v>
          </cell>
        </row>
        <row r="81">
          <cell r="A81">
            <v>134</v>
          </cell>
          <cell r="B81">
            <v>258</v>
          </cell>
          <cell r="C81" t="str">
            <v>Bijaya Kumar Khatiwada</v>
          </cell>
          <cell r="D81" t="str">
            <v>Overseer III (Civil)</v>
          </cell>
          <cell r="E81">
            <v>5913</v>
          </cell>
          <cell r="F81">
            <v>6504.3</v>
          </cell>
          <cell r="G81" t="str">
            <v>r</v>
          </cell>
          <cell r="H81" t="str">
            <v>n</v>
          </cell>
          <cell r="I81" t="str">
            <v>a4</v>
          </cell>
          <cell r="J81" t="str">
            <v>y</v>
          </cell>
          <cell r="K81">
            <v>78051.600000000006</v>
          </cell>
          <cell r="L81">
            <v>3902.5800000000004</v>
          </cell>
          <cell r="M81">
            <v>17171.352000000003</v>
          </cell>
          <cell r="N81">
            <v>7805.1600000000008</v>
          </cell>
          <cell r="P81">
            <v>106930.69200000001</v>
          </cell>
          <cell r="Q81">
            <v>7805.1600000000008</v>
          </cell>
          <cell r="R81">
            <v>0</v>
          </cell>
          <cell r="T81">
            <v>50000</v>
          </cell>
          <cell r="U81">
            <v>10000</v>
          </cell>
          <cell r="V81">
            <v>67805.16</v>
          </cell>
          <cell r="W81">
            <v>39125.532000000007</v>
          </cell>
          <cell r="X81">
            <v>31533.24</v>
          </cell>
          <cell r="Y81">
            <v>7592.2920000000049</v>
          </cell>
          <cell r="Z81">
            <v>5868.8298000000004</v>
          </cell>
          <cell r="AA81">
            <v>0</v>
          </cell>
          <cell r="AB81">
            <v>5868.8298000000004</v>
          </cell>
          <cell r="AC81">
            <v>489.07</v>
          </cell>
          <cell r="AD81">
            <v>101061.8622</v>
          </cell>
          <cell r="AE81">
            <v>27318.06</v>
          </cell>
          <cell r="AF81">
            <v>128379.9222</v>
          </cell>
        </row>
        <row r="82">
          <cell r="A82">
            <v>135</v>
          </cell>
          <cell r="B82">
            <v>259</v>
          </cell>
          <cell r="C82" t="str">
            <v>Nil Kantha Bhattarai</v>
          </cell>
          <cell r="D82" t="str">
            <v>Foreman II (Civil)</v>
          </cell>
          <cell r="E82">
            <v>3899</v>
          </cell>
          <cell r="F82">
            <v>4288.8999999999996</v>
          </cell>
          <cell r="G82" t="str">
            <v>n</v>
          </cell>
          <cell r="H82" t="str">
            <v>n</v>
          </cell>
          <cell r="I82" t="str">
            <v>k</v>
          </cell>
          <cell r="J82" t="str">
            <v>y</v>
          </cell>
          <cell r="K82">
            <v>51466.799999999996</v>
          </cell>
          <cell r="L82">
            <v>0</v>
          </cell>
          <cell r="M82">
            <v>10293.36</v>
          </cell>
          <cell r="N82">
            <v>5146.68</v>
          </cell>
          <cell r="P82">
            <v>66906.84</v>
          </cell>
          <cell r="Q82">
            <v>5146.68</v>
          </cell>
          <cell r="R82">
            <v>0</v>
          </cell>
          <cell r="T82">
            <v>50000</v>
          </cell>
          <cell r="U82">
            <v>9264.0239999999994</v>
          </cell>
          <cell r="V82">
            <v>64410.703999999998</v>
          </cell>
          <cell r="W82">
            <v>2496.1359999999986</v>
          </cell>
          <cell r="X82">
            <v>-2276.2399999999998</v>
          </cell>
          <cell r="Y82">
            <v>4772.3759999999984</v>
          </cell>
          <cell r="Z82">
            <v>374.4203999999998</v>
          </cell>
          <cell r="AA82">
            <v>0</v>
          </cell>
          <cell r="AB82">
            <v>374.4203999999998</v>
          </cell>
          <cell r="AC82">
            <v>31.2</v>
          </cell>
          <cell r="AD82">
            <v>66532.419599999994</v>
          </cell>
          <cell r="AE82">
            <v>18013.379999999997</v>
          </cell>
          <cell r="AF82">
            <v>84545.799599999998</v>
          </cell>
        </row>
        <row r="83">
          <cell r="A83">
            <v>136</v>
          </cell>
          <cell r="B83">
            <v>260</v>
          </cell>
          <cell r="C83" t="str">
            <v>Ram Prasad Ghimire</v>
          </cell>
          <cell r="D83" t="str">
            <v>Overser II (Mechanical)</v>
          </cell>
          <cell r="E83">
            <v>4888</v>
          </cell>
          <cell r="F83">
            <v>5376.8</v>
          </cell>
          <cell r="G83" t="str">
            <v>r</v>
          </cell>
          <cell r="H83" t="str">
            <v>n</v>
          </cell>
          <cell r="I83" t="str">
            <v>k</v>
          </cell>
          <cell r="J83" t="str">
            <v>n</v>
          </cell>
          <cell r="K83">
            <v>64521.600000000006</v>
          </cell>
          <cell r="L83">
            <v>3226.0800000000004</v>
          </cell>
          <cell r="M83">
            <v>12904.320000000002</v>
          </cell>
          <cell r="N83">
            <v>6452.1600000000008</v>
          </cell>
          <cell r="P83">
            <v>87104.16</v>
          </cell>
          <cell r="Q83">
            <v>6452.1600000000008</v>
          </cell>
          <cell r="R83">
            <v>0</v>
          </cell>
          <cell r="T83">
            <v>40000</v>
          </cell>
          <cell r="U83">
            <v>10000</v>
          </cell>
          <cell r="V83">
            <v>56452.160000000003</v>
          </cell>
          <cell r="W83">
            <v>30652</v>
          </cell>
          <cell r="X83">
            <v>23320</v>
          </cell>
          <cell r="Y83">
            <v>7332</v>
          </cell>
          <cell r="Z83">
            <v>4597.8</v>
          </cell>
          <cell r="AA83">
            <v>0</v>
          </cell>
          <cell r="AB83">
            <v>4597.8</v>
          </cell>
          <cell r="AC83">
            <v>383.15</v>
          </cell>
          <cell r="AD83">
            <v>82506.36</v>
          </cell>
          <cell r="AE83">
            <v>22582.559999999998</v>
          </cell>
          <cell r="AF83">
            <v>105088.92</v>
          </cell>
        </row>
        <row r="84">
          <cell r="A84">
            <v>137</v>
          </cell>
          <cell r="B84">
            <v>261</v>
          </cell>
          <cell r="C84" t="str">
            <v>Som Kumar Rai</v>
          </cell>
          <cell r="D84" t="str">
            <v>Heavy Plant Operator II</v>
          </cell>
          <cell r="E84">
            <v>4991</v>
          </cell>
          <cell r="F84">
            <v>5490.1</v>
          </cell>
          <cell r="G84" t="str">
            <v>n</v>
          </cell>
          <cell r="H84" t="str">
            <v>n</v>
          </cell>
          <cell r="I84" t="str">
            <v>k</v>
          </cell>
          <cell r="J84" t="str">
            <v>y</v>
          </cell>
          <cell r="K84">
            <v>65881.200000000012</v>
          </cell>
          <cell r="L84">
            <v>0</v>
          </cell>
          <cell r="M84">
            <v>13176.240000000003</v>
          </cell>
          <cell r="N84">
            <v>6588.1200000000017</v>
          </cell>
          <cell r="P84">
            <v>85645.560000000012</v>
          </cell>
          <cell r="Q84">
            <v>6588.1200000000017</v>
          </cell>
          <cell r="R84">
            <v>0</v>
          </cell>
          <cell r="T84">
            <v>50000</v>
          </cell>
          <cell r="U84">
            <v>10000</v>
          </cell>
          <cell r="V84">
            <v>66588.12</v>
          </cell>
          <cell r="W84">
            <v>19057.440000000017</v>
          </cell>
          <cell r="X84">
            <v>11870.4</v>
          </cell>
          <cell r="Y84">
            <v>7187.0400000000172</v>
          </cell>
          <cell r="Z84">
            <v>2858.6160000000023</v>
          </cell>
          <cell r="AA84">
            <v>0</v>
          </cell>
          <cell r="AB84">
            <v>2858.6160000000023</v>
          </cell>
          <cell r="AC84">
            <v>238.22</v>
          </cell>
          <cell r="AD84">
            <v>82786.944000000003</v>
          </cell>
          <cell r="AE84">
            <v>23058.420000000002</v>
          </cell>
          <cell r="AF84">
            <v>105845.364</v>
          </cell>
        </row>
        <row r="85">
          <cell r="A85">
            <v>138</v>
          </cell>
          <cell r="B85">
            <v>262</v>
          </cell>
          <cell r="C85" t="str">
            <v>Ram Kishan Chaudhary</v>
          </cell>
          <cell r="D85" t="str">
            <v>Heavy Plant Operator II</v>
          </cell>
          <cell r="E85">
            <v>4523</v>
          </cell>
          <cell r="F85">
            <v>4975.3</v>
          </cell>
          <cell r="G85" t="str">
            <v>n</v>
          </cell>
          <cell r="H85" t="str">
            <v>n</v>
          </cell>
          <cell r="I85" t="str">
            <v>k</v>
          </cell>
          <cell r="J85" t="str">
            <v>y</v>
          </cell>
          <cell r="K85">
            <v>59703.600000000006</v>
          </cell>
          <cell r="L85">
            <v>0</v>
          </cell>
          <cell r="M85">
            <v>11940.720000000001</v>
          </cell>
          <cell r="N85">
            <v>5970.3600000000006</v>
          </cell>
          <cell r="P85">
            <v>77614.680000000008</v>
          </cell>
          <cell r="Q85">
            <v>5970.3600000000006</v>
          </cell>
          <cell r="R85">
            <v>0</v>
          </cell>
          <cell r="T85">
            <v>50000</v>
          </cell>
          <cell r="U85">
            <v>10000</v>
          </cell>
          <cell r="V85">
            <v>65970.36</v>
          </cell>
          <cell r="W85">
            <v>11644.320000000007</v>
          </cell>
          <cell r="X85">
            <v>5361.52</v>
          </cell>
          <cell r="Y85">
            <v>6282.8000000000065</v>
          </cell>
          <cell r="Z85">
            <v>1746.648000000001</v>
          </cell>
          <cell r="AA85">
            <v>0</v>
          </cell>
          <cell r="AB85">
            <v>1746.648000000001</v>
          </cell>
          <cell r="AC85">
            <v>145.55000000000001</v>
          </cell>
          <cell r="AD85">
            <v>75868.032000000007</v>
          </cell>
          <cell r="AE85">
            <v>20896.260000000002</v>
          </cell>
          <cell r="AF85">
            <v>96764.292000000016</v>
          </cell>
        </row>
        <row r="86">
          <cell r="A86">
            <v>139</v>
          </cell>
          <cell r="B86">
            <v>263</v>
          </cell>
          <cell r="C86" t="str">
            <v>Bishnu Prasad Panday</v>
          </cell>
          <cell r="D86" t="str">
            <v>Overseer II (Mechanical)</v>
          </cell>
          <cell r="E86">
            <v>4144</v>
          </cell>
          <cell r="F86">
            <v>4558.3999999999996</v>
          </cell>
          <cell r="G86" t="str">
            <v>r</v>
          </cell>
          <cell r="H86" t="str">
            <v>n</v>
          </cell>
          <cell r="I86" t="str">
            <v>a5</v>
          </cell>
          <cell r="J86" t="str">
            <v>y</v>
          </cell>
          <cell r="K86">
            <v>54700.799999999996</v>
          </cell>
          <cell r="L86">
            <v>2735.04</v>
          </cell>
          <cell r="M86">
            <v>11487.167999999998</v>
          </cell>
          <cell r="N86">
            <v>5470.08</v>
          </cell>
          <cell r="P86">
            <v>74393.087999999989</v>
          </cell>
          <cell r="Q86">
            <v>5470.08</v>
          </cell>
          <cell r="R86">
            <v>0</v>
          </cell>
          <cell r="T86">
            <v>50000</v>
          </cell>
          <cell r="U86">
            <v>10000</v>
          </cell>
          <cell r="V86">
            <v>65470.080000000002</v>
          </cell>
          <cell r="W86">
            <v>8923.0079999999871</v>
          </cell>
          <cell r="X86">
            <v>4104.0639999999985</v>
          </cell>
          <cell r="Y86">
            <v>4818.9439999999886</v>
          </cell>
          <cell r="Z86">
            <v>1338.4511999999979</v>
          </cell>
          <cell r="AA86">
            <v>0</v>
          </cell>
          <cell r="AB86">
            <v>1338.4511999999979</v>
          </cell>
          <cell r="AC86">
            <v>111.54</v>
          </cell>
          <cell r="AD86">
            <v>73054.636799999993</v>
          </cell>
          <cell r="AE86">
            <v>19145.28</v>
          </cell>
          <cell r="AF86">
            <v>92199.916799999992</v>
          </cell>
        </row>
        <row r="87">
          <cell r="A87">
            <v>140</v>
          </cell>
          <cell r="B87">
            <v>264</v>
          </cell>
          <cell r="C87" t="str">
            <v>Parsu Narayan Choudhary</v>
          </cell>
          <cell r="D87" t="str">
            <v>Foreman II (Civil)</v>
          </cell>
          <cell r="E87">
            <v>3821</v>
          </cell>
          <cell r="F87">
            <v>4203.1000000000004</v>
          </cell>
          <cell r="G87" t="str">
            <v>n</v>
          </cell>
          <cell r="H87" t="str">
            <v>n</v>
          </cell>
          <cell r="I87" t="str">
            <v>a1</v>
          </cell>
          <cell r="J87" t="str">
            <v>y</v>
          </cell>
          <cell r="K87">
            <v>50437.200000000004</v>
          </cell>
          <cell r="L87">
            <v>0</v>
          </cell>
          <cell r="M87">
            <v>12609.300000000001</v>
          </cell>
          <cell r="N87">
            <v>5043.7200000000012</v>
          </cell>
          <cell r="P87">
            <v>68090.22</v>
          </cell>
          <cell r="Q87">
            <v>5043.7200000000012</v>
          </cell>
          <cell r="R87">
            <v>0</v>
          </cell>
          <cell r="T87">
            <v>50000</v>
          </cell>
          <cell r="U87">
            <v>9456.9750000000004</v>
          </cell>
          <cell r="V87">
            <v>64500.695</v>
          </cell>
          <cell r="W87">
            <v>3589.5250000000015</v>
          </cell>
          <cell r="X87">
            <v>666.4600000000064</v>
          </cell>
          <cell r="Y87">
            <v>2923.0649999999951</v>
          </cell>
          <cell r="Z87">
            <v>538.42875000000015</v>
          </cell>
          <cell r="AA87">
            <v>0</v>
          </cell>
          <cell r="AB87">
            <v>538.42875000000015</v>
          </cell>
          <cell r="AC87">
            <v>44.87</v>
          </cell>
          <cell r="AD87">
            <v>67551.791249999995</v>
          </cell>
          <cell r="AE87">
            <v>17653.02</v>
          </cell>
          <cell r="AF87">
            <v>85204.811249999999</v>
          </cell>
        </row>
        <row r="88">
          <cell r="A88">
            <v>141</v>
          </cell>
          <cell r="B88">
            <v>266</v>
          </cell>
          <cell r="C88" t="str">
            <v>Govinda Giri</v>
          </cell>
          <cell r="D88" t="str">
            <v>Overseer II (Carpentary)</v>
          </cell>
          <cell r="E88">
            <v>4888</v>
          </cell>
          <cell r="F88">
            <v>5376.8</v>
          </cell>
          <cell r="G88" t="str">
            <v>n</v>
          </cell>
          <cell r="H88" t="str">
            <v>n</v>
          </cell>
          <cell r="I88" t="str">
            <v>k</v>
          </cell>
          <cell r="J88" t="str">
            <v>y</v>
          </cell>
          <cell r="K88">
            <v>64521.600000000006</v>
          </cell>
          <cell r="L88">
            <v>0</v>
          </cell>
          <cell r="M88">
            <v>12904.320000000002</v>
          </cell>
          <cell r="N88">
            <v>6452.1600000000008</v>
          </cell>
          <cell r="P88">
            <v>83878.080000000016</v>
          </cell>
          <cell r="Q88">
            <v>6452.1600000000008</v>
          </cell>
          <cell r="R88">
            <v>0</v>
          </cell>
          <cell r="T88">
            <v>50000</v>
          </cell>
          <cell r="U88">
            <v>10000</v>
          </cell>
          <cell r="V88">
            <v>66452.160000000003</v>
          </cell>
          <cell r="W88">
            <v>17425.920000000013</v>
          </cell>
          <cell r="X88">
            <v>10387.200000000001</v>
          </cell>
          <cell r="Y88">
            <v>7038.7200000000121</v>
          </cell>
          <cell r="Z88">
            <v>2613.8880000000017</v>
          </cell>
          <cell r="AA88">
            <v>0</v>
          </cell>
          <cell r="AB88">
            <v>2613.8880000000017</v>
          </cell>
          <cell r="AC88">
            <v>217.82</v>
          </cell>
          <cell r="AD88">
            <v>81264.19200000001</v>
          </cell>
          <cell r="AE88">
            <v>22582.559999999998</v>
          </cell>
          <cell r="AF88">
            <v>103846.75200000001</v>
          </cell>
        </row>
        <row r="89">
          <cell r="A89">
            <v>142</v>
          </cell>
          <cell r="B89">
            <v>267</v>
          </cell>
          <cell r="C89" t="str">
            <v>Keshav Raj Poudel</v>
          </cell>
          <cell r="D89" t="str">
            <v>Overseer II (Carpentry)</v>
          </cell>
          <cell r="E89">
            <v>5353</v>
          </cell>
          <cell r="F89">
            <v>5888.3</v>
          </cell>
          <cell r="G89" t="str">
            <v>n</v>
          </cell>
          <cell r="H89" t="str">
            <v>n</v>
          </cell>
          <cell r="I89" t="str">
            <v>k</v>
          </cell>
          <cell r="J89" t="str">
            <v>y</v>
          </cell>
          <cell r="K89">
            <v>70659.600000000006</v>
          </cell>
          <cell r="L89">
            <v>0</v>
          </cell>
          <cell r="M89">
            <v>14131.920000000002</v>
          </cell>
          <cell r="N89">
            <v>7065.9600000000009</v>
          </cell>
          <cell r="P89">
            <v>91857.48000000001</v>
          </cell>
          <cell r="Q89">
            <v>7065.9600000000009</v>
          </cell>
          <cell r="R89">
            <v>0</v>
          </cell>
          <cell r="T89">
            <v>50000</v>
          </cell>
          <cell r="U89">
            <v>10000</v>
          </cell>
          <cell r="V89">
            <v>67065.959999999992</v>
          </cell>
          <cell r="W89">
            <v>24791.520000000019</v>
          </cell>
          <cell r="X89">
            <v>17083.2</v>
          </cell>
          <cell r="Y89">
            <v>7708.3200000000179</v>
          </cell>
          <cell r="Z89">
            <v>3718.7280000000028</v>
          </cell>
          <cell r="AA89">
            <v>0</v>
          </cell>
          <cell r="AB89">
            <v>3718.7280000000028</v>
          </cell>
          <cell r="AC89">
            <v>309.89</v>
          </cell>
          <cell r="AD89">
            <v>88138.752000000008</v>
          </cell>
          <cell r="AE89">
            <v>24730.859999999997</v>
          </cell>
          <cell r="AF89">
            <v>112869.61200000001</v>
          </cell>
        </row>
        <row r="90">
          <cell r="A90">
            <v>143</v>
          </cell>
          <cell r="B90">
            <v>268</v>
          </cell>
          <cell r="C90" t="str">
            <v>Kamal Thapaliya</v>
          </cell>
          <cell r="D90" t="str">
            <v>Asst. Purchasr Officer</v>
          </cell>
          <cell r="E90">
            <v>4144</v>
          </cell>
          <cell r="F90">
            <v>4558.3999999999996</v>
          </cell>
          <cell r="G90" t="str">
            <v>n</v>
          </cell>
          <cell r="H90" t="str">
            <v>n</v>
          </cell>
          <cell r="I90" t="str">
            <v>k</v>
          </cell>
          <cell r="J90" t="str">
            <v>y</v>
          </cell>
          <cell r="K90">
            <v>54700.799999999996</v>
          </cell>
          <cell r="L90">
            <v>0</v>
          </cell>
          <cell r="M90">
            <v>10940.16</v>
          </cell>
          <cell r="N90">
            <v>5470.08</v>
          </cell>
          <cell r="P90">
            <v>71111.039999999994</v>
          </cell>
          <cell r="Q90">
            <v>5470.08</v>
          </cell>
          <cell r="R90">
            <v>0</v>
          </cell>
          <cell r="S90">
            <v>6725</v>
          </cell>
          <cell r="T90">
            <v>50000</v>
          </cell>
          <cell r="U90">
            <v>9846.1439999999984</v>
          </cell>
          <cell r="V90">
            <v>72041.224000000002</v>
          </cell>
          <cell r="W90">
            <v>0</v>
          </cell>
          <cell r="X90">
            <v>-6002.44</v>
          </cell>
          <cell r="Y90">
            <v>6002.44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71111.039999999994</v>
          </cell>
          <cell r="AE90">
            <v>19145.28</v>
          </cell>
          <cell r="AF90">
            <v>90256.319999999992</v>
          </cell>
        </row>
        <row r="91">
          <cell r="A91">
            <v>144</v>
          </cell>
          <cell r="B91">
            <v>269</v>
          </cell>
          <cell r="C91" t="str">
            <v>Ramesh Bhandari</v>
          </cell>
          <cell r="D91" t="str">
            <v>Overseer II  (Mechanical)</v>
          </cell>
          <cell r="E91">
            <v>4237</v>
          </cell>
          <cell r="F91">
            <v>4660.7</v>
          </cell>
          <cell r="G91" t="str">
            <v>n</v>
          </cell>
          <cell r="H91" t="str">
            <v>n</v>
          </cell>
          <cell r="I91" t="str">
            <v>k</v>
          </cell>
          <cell r="J91" t="str">
            <v>n</v>
          </cell>
          <cell r="K91">
            <v>55928.399999999994</v>
          </cell>
          <cell r="L91">
            <v>0</v>
          </cell>
          <cell r="M91">
            <v>11185.68</v>
          </cell>
          <cell r="N91">
            <v>5592.84</v>
          </cell>
          <cell r="P91">
            <v>72706.92</v>
          </cell>
          <cell r="Q91">
            <v>5592.84</v>
          </cell>
          <cell r="R91">
            <v>0</v>
          </cell>
          <cell r="T91">
            <v>40000</v>
          </cell>
          <cell r="U91">
            <v>10000</v>
          </cell>
          <cell r="V91">
            <v>55592.84</v>
          </cell>
          <cell r="W91">
            <v>17114.080000000002</v>
          </cell>
          <cell r="X91">
            <v>11860.88</v>
          </cell>
          <cell r="Y91">
            <v>5253.2000000000025</v>
          </cell>
          <cell r="Z91">
            <v>2567.1120000000001</v>
          </cell>
          <cell r="AA91">
            <v>0</v>
          </cell>
          <cell r="AB91">
            <v>2567.1120000000001</v>
          </cell>
          <cell r="AC91">
            <v>213.93</v>
          </cell>
          <cell r="AD91">
            <v>70139.808000000005</v>
          </cell>
          <cell r="AE91">
            <v>19574.939999999999</v>
          </cell>
          <cell r="AF91">
            <v>89714.748000000007</v>
          </cell>
        </row>
        <row r="92">
          <cell r="A92">
            <v>145</v>
          </cell>
          <cell r="B92">
            <v>270</v>
          </cell>
          <cell r="C92" t="str">
            <v>Bishnu Bahadur Kshetri</v>
          </cell>
          <cell r="D92" t="str">
            <v>Overseer I (Auto Mechanical)</v>
          </cell>
          <cell r="E92">
            <v>4144</v>
          </cell>
          <cell r="F92">
            <v>4558.3999999999996</v>
          </cell>
          <cell r="G92" t="str">
            <v>r</v>
          </cell>
          <cell r="H92" t="str">
            <v>n</v>
          </cell>
          <cell r="I92" t="str">
            <v>a3</v>
          </cell>
          <cell r="J92" t="str">
            <v>n</v>
          </cell>
          <cell r="K92">
            <v>54700.799999999996</v>
          </cell>
          <cell r="L92">
            <v>2735.04</v>
          </cell>
          <cell r="M92">
            <v>13128.191999999999</v>
          </cell>
          <cell r="N92">
            <v>5470.08</v>
          </cell>
          <cell r="P92">
            <v>76034.111999999994</v>
          </cell>
          <cell r="Q92">
            <v>5470.08</v>
          </cell>
          <cell r="R92">
            <v>0</v>
          </cell>
          <cell r="T92">
            <v>40000</v>
          </cell>
          <cell r="U92">
            <v>10000</v>
          </cell>
          <cell r="V92">
            <v>55470.080000000002</v>
          </cell>
          <cell r="W92">
            <v>20564.031999999992</v>
          </cell>
          <cell r="X92">
            <v>15372.128000000004</v>
          </cell>
          <cell r="Y92">
            <v>5191.9039999999877</v>
          </cell>
          <cell r="Z92">
            <v>3084.6047999999987</v>
          </cell>
          <cell r="AA92">
            <v>0</v>
          </cell>
          <cell r="AB92">
            <v>3084.6047999999987</v>
          </cell>
          <cell r="AC92">
            <v>257.05</v>
          </cell>
          <cell r="AD92">
            <v>72949.507199999993</v>
          </cell>
          <cell r="AE92">
            <v>19145.28</v>
          </cell>
          <cell r="AF92">
            <v>92094.787199999992</v>
          </cell>
        </row>
        <row r="93">
          <cell r="A93">
            <v>146</v>
          </cell>
          <cell r="B93">
            <v>271</v>
          </cell>
          <cell r="C93" t="str">
            <v>Keshar Bahadur Kandangwa</v>
          </cell>
          <cell r="D93" t="str">
            <v>Engineering Geologist I</v>
          </cell>
          <cell r="E93">
            <v>7632</v>
          </cell>
          <cell r="F93">
            <v>8395.2000000000007</v>
          </cell>
          <cell r="G93" t="str">
            <v>r</v>
          </cell>
          <cell r="H93" t="str">
            <v>n</v>
          </cell>
          <cell r="I93" t="str">
            <v>a4</v>
          </cell>
          <cell r="J93" t="str">
            <v>n</v>
          </cell>
          <cell r="K93">
            <v>100742.40000000001</v>
          </cell>
          <cell r="L93">
            <v>5037.1200000000008</v>
          </cell>
          <cell r="M93">
            <v>22163.328000000001</v>
          </cell>
          <cell r="N93">
            <v>10074.240000000002</v>
          </cell>
          <cell r="P93">
            <v>138017.08800000002</v>
          </cell>
          <cell r="Q93">
            <v>10074.240000000002</v>
          </cell>
          <cell r="R93">
            <v>0</v>
          </cell>
          <cell r="T93">
            <v>40000</v>
          </cell>
          <cell r="U93">
            <v>10000</v>
          </cell>
          <cell r="V93">
            <v>60074.240000000005</v>
          </cell>
          <cell r="W93">
            <v>77942.848000000013</v>
          </cell>
          <cell r="X93">
            <v>68143.360000000001</v>
          </cell>
          <cell r="Y93">
            <v>9799.4880000000121</v>
          </cell>
          <cell r="Z93">
            <v>11985.712000000003</v>
          </cell>
          <cell r="AA93">
            <v>1198.5712000000003</v>
          </cell>
          <cell r="AB93">
            <v>13184.283200000003</v>
          </cell>
          <cell r="AC93">
            <v>1098.69</v>
          </cell>
          <cell r="AD93">
            <v>124832.80480000001</v>
          </cell>
          <cell r="AE93">
            <v>35259.840000000004</v>
          </cell>
          <cell r="AF93">
            <v>160092.64480000001</v>
          </cell>
        </row>
        <row r="94">
          <cell r="A94">
            <v>147</v>
          </cell>
          <cell r="B94">
            <v>272</v>
          </cell>
          <cell r="C94" t="str">
            <v>Pushmakhar Dhakal</v>
          </cell>
          <cell r="D94" t="str">
            <v xml:space="preserve">Senior Overseer </v>
          </cell>
          <cell r="E94">
            <v>6985</v>
          </cell>
          <cell r="F94">
            <v>7683.5</v>
          </cell>
          <cell r="G94" t="str">
            <v>r</v>
          </cell>
          <cell r="H94" t="str">
            <v>n</v>
          </cell>
          <cell r="I94" t="str">
            <v>k</v>
          </cell>
          <cell r="J94" t="str">
            <v>y</v>
          </cell>
          <cell r="K94">
            <v>92202</v>
          </cell>
          <cell r="L94">
            <v>4610.1000000000004</v>
          </cell>
          <cell r="M94">
            <v>18440.400000000001</v>
          </cell>
          <cell r="N94">
            <v>9220.2000000000007</v>
          </cell>
          <cell r="P94">
            <v>124472.70000000001</v>
          </cell>
          <cell r="Q94">
            <v>9220.2000000000007</v>
          </cell>
          <cell r="R94">
            <v>0</v>
          </cell>
          <cell r="T94">
            <v>50000</v>
          </cell>
          <cell r="U94">
            <v>10000</v>
          </cell>
          <cell r="V94">
            <v>69220.2</v>
          </cell>
          <cell r="W94">
            <v>55252.500000000015</v>
          </cell>
          <cell r="X94">
            <v>44775</v>
          </cell>
          <cell r="Y94">
            <v>10477.500000000015</v>
          </cell>
          <cell r="Z94">
            <v>8287.8750000000018</v>
          </cell>
          <cell r="AA94">
            <v>0</v>
          </cell>
          <cell r="AB94">
            <v>8287.8750000000018</v>
          </cell>
          <cell r="AC94">
            <v>690.66</v>
          </cell>
          <cell r="AD94">
            <v>116184.82500000001</v>
          </cell>
          <cell r="AE94">
            <v>32270.699999999997</v>
          </cell>
          <cell r="AF94">
            <v>148455.52500000002</v>
          </cell>
        </row>
        <row r="95">
          <cell r="A95">
            <v>148</v>
          </cell>
          <cell r="B95">
            <v>273</v>
          </cell>
          <cell r="C95" t="str">
            <v>Prasanna Man Shrestha</v>
          </cell>
          <cell r="D95" t="str">
            <v>Environment Officer</v>
          </cell>
          <cell r="E95">
            <v>7545</v>
          </cell>
          <cell r="F95">
            <v>8299.5</v>
          </cell>
          <cell r="G95" t="str">
            <v>r</v>
          </cell>
          <cell r="H95" t="str">
            <v>n</v>
          </cell>
          <cell r="I95" t="str">
            <v>k</v>
          </cell>
          <cell r="J95" t="str">
            <v>n</v>
          </cell>
          <cell r="K95">
            <v>99594</v>
          </cell>
          <cell r="L95">
            <v>4979.7000000000007</v>
          </cell>
          <cell r="M95">
            <v>19918.800000000003</v>
          </cell>
          <cell r="N95">
            <v>9959.4000000000015</v>
          </cell>
          <cell r="P95">
            <v>134451.90000000002</v>
          </cell>
          <cell r="Q95">
            <v>9959.4000000000015</v>
          </cell>
          <cell r="R95">
            <v>0</v>
          </cell>
          <cell r="T95">
            <v>40000</v>
          </cell>
          <cell r="U95">
            <v>10000</v>
          </cell>
          <cell r="V95">
            <v>59959.4</v>
          </cell>
          <cell r="W95">
            <v>74492.500000000029</v>
          </cell>
          <cell r="X95">
            <v>63175</v>
          </cell>
          <cell r="Y95">
            <v>11317.500000000029</v>
          </cell>
          <cell r="Z95">
            <v>11173.875000000004</v>
          </cell>
          <cell r="AA95">
            <v>0</v>
          </cell>
          <cell r="AB95">
            <v>11173.875000000004</v>
          </cell>
          <cell r="AC95">
            <v>931.16</v>
          </cell>
          <cell r="AD95">
            <v>123278.02500000002</v>
          </cell>
          <cell r="AE95">
            <v>34857.899999999994</v>
          </cell>
          <cell r="AF95">
            <v>158135.92500000002</v>
          </cell>
        </row>
        <row r="96">
          <cell r="A96">
            <v>149</v>
          </cell>
          <cell r="B96">
            <v>274</v>
          </cell>
          <cell r="C96" t="str">
            <v>Mitra Lal Bhandari</v>
          </cell>
          <cell r="D96" t="str">
            <v>Overseer II (Mechanical)</v>
          </cell>
          <cell r="E96">
            <v>4609</v>
          </cell>
          <cell r="F96">
            <v>5069.8999999999996</v>
          </cell>
          <cell r="G96" t="str">
            <v>r</v>
          </cell>
          <cell r="H96" t="str">
            <v>n</v>
          </cell>
          <cell r="I96" t="str">
            <v>hw</v>
          </cell>
          <cell r="J96" t="str">
            <v>y</v>
          </cell>
          <cell r="K96">
            <v>60838.799999999996</v>
          </cell>
          <cell r="L96">
            <v>3041.94</v>
          </cell>
          <cell r="M96">
            <v>15209.699999999999</v>
          </cell>
          <cell r="N96">
            <v>6083.88</v>
          </cell>
          <cell r="P96">
            <v>85174.319999999992</v>
          </cell>
          <cell r="Q96">
            <v>6083.88</v>
          </cell>
          <cell r="R96">
            <v>0</v>
          </cell>
          <cell r="T96">
            <v>50000</v>
          </cell>
          <cell r="U96">
            <v>10000</v>
          </cell>
          <cell r="V96">
            <v>66083.88</v>
          </cell>
          <cell r="W96">
            <v>19090.439999999988</v>
          </cell>
          <cell r="X96">
            <v>14665.8</v>
          </cell>
          <cell r="Y96">
            <v>4424.6399999999885</v>
          </cell>
          <cell r="Z96">
            <v>2863.565999999998</v>
          </cell>
          <cell r="AA96">
            <v>0</v>
          </cell>
          <cell r="AB96">
            <v>2863.565999999998</v>
          </cell>
          <cell r="AC96">
            <v>238.63</v>
          </cell>
          <cell r="AD96">
            <v>82310.754000000001</v>
          </cell>
          <cell r="AE96">
            <v>21293.579999999994</v>
          </cell>
          <cell r="AF96">
            <v>103604.334</v>
          </cell>
        </row>
        <row r="97">
          <cell r="A97">
            <v>150</v>
          </cell>
          <cell r="B97">
            <v>276</v>
          </cell>
          <cell r="C97" t="str">
            <v>Durga Prasad Basyal</v>
          </cell>
          <cell r="D97" t="str">
            <v>Engineering Geologist</v>
          </cell>
          <cell r="E97">
            <v>7405</v>
          </cell>
          <cell r="F97">
            <v>8145.5</v>
          </cell>
          <cell r="G97" t="str">
            <v>r</v>
          </cell>
          <cell r="H97" t="str">
            <v>n</v>
          </cell>
          <cell r="I97" t="str">
            <v>a1</v>
          </cell>
          <cell r="J97" t="str">
            <v>n</v>
          </cell>
          <cell r="K97">
            <v>97746</v>
          </cell>
          <cell r="L97">
            <v>4887.3</v>
          </cell>
          <cell r="M97">
            <v>24436.5</v>
          </cell>
          <cell r="N97">
            <v>9774.6</v>
          </cell>
          <cell r="P97">
            <v>136844.4</v>
          </cell>
          <cell r="Q97">
            <v>9774.6</v>
          </cell>
          <cell r="R97">
            <v>0</v>
          </cell>
          <cell r="T97">
            <v>40000</v>
          </cell>
          <cell r="U97">
            <v>10000</v>
          </cell>
          <cell r="V97">
            <v>59774.6</v>
          </cell>
          <cell r="W97">
            <v>77069.799999999988</v>
          </cell>
          <cell r="X97">
            <v>69961</v>
          </cell>
          <cell r="Y97">
            <v>7108.7999999999884</v>
          </cell>
          <cell r="Z97">
            <v>11767.449999999997</v>
          </cell>
          <cell r="AA97">
            <v>1176.7449999999997</v>
          </cell>
          <cell r="AB97">
            <v>12944.194999999996</v>
          </cell>
          <cell r="AC97">
            <v>1078.68</v>
          </cell>
          <cell r="AD97">
            <v>123900.205</v>
          </cell>
          <cell r="AE97">
            <v>34211.1</v>
          </cell>
          <cell r="AF97">
            <v>158111.30499999999</v>
          </cell>
        </row>
        <row r="98">
          <cell r="A98">
            <v>151</v>
          </cell>
          <cell r="B98">
            <v>277</v>
          </cell>
          <cell r="C98" t="str">
            <v>Basudev Sharma Guragain</v>
          </cell>
          <cell r="D98" t="str">
            <v>Sr Ele Overseer</v>
          </cell>
          <cell r="E98">
            <v>7405</v>
          </cell>
          <cell r="F98">
            <v>8145.5</v>
          </cell>
          <cell r="G98" t="str">
            <v>r</v>
          </cell>
          <cell r="H98" t="str">
            <v>n</v>
          </cell>
          <cell r="I98" t="str">
            <v>k</v>
          </cell>
          <cell r="J98" t="str">
            <v>y</v>
          </cell>
          <cell r="K98">
            <v>97746</v>
          </cell>
          <cell r="L98">
            <v>4887.3</v>
          </cell>
          <cell r="M98">
            <v>19549.2</v>
          </cell>
          <cell r="N98">
            <v>9774.6</v>
          </cell>
          <cell r="P98">
            <v>131957.1</v>
          </cell>
          <cell r="Q98">
            <v>9774.6</v>
          </cell>
          <cell r="R98">
            <v>0</v>
          </cell>
          <cell r="T98">
            <v>50000</v>
          </cell>
          <cell r="U98">
            <v>10000</v>
          </cell>
          <cell r="V98">
            <v>69774.600000000006</v>
          </cell>
          <cell r="W98">
            <v>62182.5</v>
          </cell>
          <cell r="X98">
            <v>51075</v>
          </cell>
          <cell r="Y98">
            <v>11107.5</v>
          </cell>
          <cell r="Z98">
            <v>9327.375</v>
          </cell>
          <cell r="AA98">
            <v>0</v>
          </cell>
          <cell r="AB98">
            <v>9327.375</v>
          </cell>
          <cell r="AC98">
            <v>777.28</v>
          </cell>
          <cell r="AD98">
            <v>122629.72500000001</v>
          </cell>
          <cell r="AE98">
            <v>34211.1</v>
          </cell>
          <cell r="AF98">
            <v>156840.82500000001</v>
          </cell>
        </row>
        <row r="99">
          <cell r="A99">
            <v>152</v>
          </cell>
          <cell r="B99">
            <v>278</v>
          </cell>
          <cell r="C99" t="str">
            <v>Gyan Bahadur Karki</v>
          </cell>
          <cell r="D99" t="str">
            <v>Assist Engineer (Civil)</v>
          </cell>
          <cell r="E99">
            <v>7685</v>
          </cell>
          <cell r="F99">
            <v>8453.5</v>
          </cell>
          <cell r="G99" t="str">
            <v>r</v>
          </cell>
          <cell r="H99" t="str">
            <v>n</v>
          </cell>
          <cell r="I99" t="str">
            <v>a1</v>
          </cell>
          <cell r="J99" t="str">
            <v>y</v>
          </cell>
          <cell r="K99">
            <v>101442</v>
          </cell>
          <cell r="L99">
            <v>5072.1000000000004</v>
          </cell>
          <cell r="M99">
            <v>25360.5</v>
          </cell>
          <cell r="N99">
            <v>10144.200000000001</v>
          </cell>
          <cell r="P99">
            <v>142018.79999999999</v>
          </cell>
          <cell r="Q99">
            <v>10144.200000000001</v>
          </cell>
          <cell r="R99">
            <v>0</v>
          </cell>
          <cell r="T99">
            <v>50000</v>
          </cell>
          <cell r="U99">
            <v>10000</v>
          </cell>
          <cell r="V99">
            <v>70144.2</v>
          </cell>
          <cell r="W99">
            <v>71874.599999999991</v>
          </cell>
          <cell r="X99">
            <v>64497</v>
          </cell>
          <cell r="Y99">
            <v>7377.5999999999913</v>
          </cell>
          <cell r="Z99">
            <v>10781.189999999999</v>
          </cell>
          <cell r="AA99">
            <v>0</v>
          </cell>
          <cell r="AB99">
            <v>10781.189999999999</v>
          </cell>
          <cell r="AC99">
            <v>898.43</v>
          </cell>
          <cell r="AD99">
            <v>131237.60999999999</v>
          </cell>
          <cell r="AE99">
            <v>35504.699999999997</v>
          </cell>
          <cell r="AF99">
            <v>166742.31</v>
          </cell>
        </row>
        <row r="100">
          <cell r="A100">
            <v>153</v>
          </cell>
          <cell r="B100">
            <v>279</v>
          </cell>
          <cell r="C100" t="str">
            <v>Birendra Malla Thakuri</v>
          </cell>
          <cell r="D100" t="str">
            <v>Senior Cashier</v>
          </cell>
          <cell r="E100">
            <v>3977</v>
          </cell>
          <cell r="F100">
            <v>4374.7</v>
          </cell>
          <cell r="G100" t="str">
            <v>n</v>
          </cell>
          <cell r="H100" t="str">
            <v>n</v>
          </cell>
          <cell r="I100" t="str">
            <v>k</v>
          </cell>
          <cell r="J100" t="str">
            <v>y</v>
          </cell>
          <cell r="K100">
            <v>52496.399999999994</v>
          </cell>
          <cell r="L100">
            <v>0</v>
          </cell>
          <cell r="M100">
            <v>10499.279999999999</v>
          </cell>
          <cell r="N100">
            <v>5249.6399999999994</v>
          </cell>
          <cell r="P100">
            <v>68245.319999999992</v>
          </cell>
          <cell r="Q100">
            <v>5249.6399999999994</v>
          </cell>
          <cell r="R100">
            <v>0</v>
          </cell>
          <cell r="T100">
            <v>50000</v>
          </cell>
          <cell r="U100">
            <v>9449.351999999999</v>
          </cell>
          <cell r="V100">
            <v>64698.991999999998</v>
          </cell>
          <cell r="W100">
            <v>3546.3279999999941</v>
          </cell>
          <cell r="X100">
            <v>-1321.52</v>
          </cell>
          <cell r="Y100">
            <v>4867.8479999999945</v>
          </cell>
          <cell r="Z100">
            <v>531.94919999999911</v>
          </cell>
          <cell r="AA100">
            <v>0</v>
          </cell>
          <cell r="AB100">
            <v>531.94919999999911</v>
          </cell>
          <cell r="AC100">
            <v>44.33</v>
          </cell>
          <cell r="AD100">
            <v>67713.37079999999</v>
          </cell>
          <cell r="AE100">
            <v>18373.739999999998</v>
          </cell>
          <cell r="AF100">
            <v>86087.110799999995</v>
          </cell>
        </row>
        <row r="101">
          <cell r="A101">
            <v>154</v>
          </cell>
          <cell r="B101">
            <v>280</v>
          </cell>
          <cell r="C101" t="str">
            <v>Indra Bahadur Dhakal</v>
          </cell>
          <cell r="D101" t="str">
            <v>Asst. Personnel Officer</v>
          </cell>
          <cell r="E101">
            <v>4981</v>
          </cell>
          <cell r="F101">
            <v>5479.1</v>
          </cell>
          <cell r="G101" t="str">
            <v>r</v>
          </cell>
          <cell r="H101" t="str">
            <v>y</v>
          </cell>
          <cell r="I101" t="str">
            <v>k</v>
          </cell>
          <cell r="J101" t="str">
            <v>y</v>
          </cell>
          <cell r="K101">
            <v>65749.200000000012</v>
          </cell>
          <cell r="L101">
            <v>3287.4600000000009</v>
          </cell>
          <cell r="M101">
            <v>13149.840000000004</v>
          </cell>
          <cell r="N101">
            <v>6574.9200000000019</v>
          </cell>
          <cell r="P101">
            <v>88761.420000000013</v>
          </cell>
          <cell r="Q101">
            <v>6574.9200000000019</v>
          </cell>
          <cell r="R101">
            <v>6574.9200000000019</v>
          </cell>
          <cell r="T101">
            <v>50000</v>
          </cell>
          <cell r="U101">
            <v>10000</v>
          </cell>
          <cell r="V101">
            <v>73149.84</v>
          </cell>
          <cell r="W101">
            <v>15611.580000000016</v>
          </cell>
          <cell r="X101">
            <v>8737.8000000000175</v>
          </cell>
          <cell r="Y101">
            <v>6873.7799999999988</v>
          </cell>
          <cell r="Z101">
            <v>2341.7370000000024</v>
          </cell>
          <cell r="AA101">
            <v>0</v>
          </cell>
          <cell r="AB101">
            <v>2341.7370000000024</v>
          </cell>
          <cell r="AC101">
            <v>195.14</v>
          </cell>
          <cell r="AD101">
            <v>86419.683000000005</v>
          </cell>
          <cell r="AE101">
            <v>23012.22</v>
          </cell>
          <cell r="AF101">
            <v>109431.90300000001</v>
          </cell>
        </row>
        <row r="102">
          <cell r="A102">
            <v>155</v>
          </cell>
          <cell r="B102">
            <v>282</v>
          </cell>
          <cell r="C102" t="str">
            <v>Nar Bahadur Siris</v>
          </cell>
          <cell r="D102" t="str">
            <v>Operator III/ Mechanic II (Auto)</v>
          </cell>
          <cell r="E102">
            <v>3603</v>
          </cell>
          <cell r="F102">
            <v>3963.3</v>
          </cell>
          <cell r="G102" t="str">
            <v>n</v>
          </cell>
          <cell r="H102" t="str">
            <v>n</v>
          </cell>
          <cell r="I102" t="str">
            <v>a4</v>
          </cell>
          <cell r="J102" t="str">
            <v>y</v>
          </cell>
          <cell r="K102">
            <v>47559.600000000006</v>
          </cell>
          <cell r="L102">
            <v>0</v>
          </cell>
          <cell r="M102">
            <v>10463.112000000001</v>
          </cell>
          <cell r="N102">
            <v>4755.9600000000009</v>
          </cell>
          <cell r="P102">
            <v>62778.672000000006</v>
          </cell>
          <cell r="Q102">
            <v>4755.9600000000009</v>
          </cell>
          <cell r="R102">
            <v>0</v>
          </cell>
          <cell r="T102">
            <v>50000</v>
          </cell>
          <cell r="U102">
            <v>8703.4068000000007</v>
          </cell>
          <cell r="V102">
            <v>63459.366800000003</v>
          </cell>
          <cell r="W102">
            <v>0</v>
          </cell>
          <cell r="X102">
            <v>-4429.2560000000012</v>
          </cell>
          <cell r="Y102">
            <v>4429.2560000000012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62778.672000000006</v>
          </cell>
          <cell r="AE102">
            <v>16645.86</v>
          </cell>
          <cell r="AF102">
            <v>79424.532000000007</v>
          </cell>
        </row>
        <row r="103">
          <cell r="A103">
            <v>156</v>
          </cell>
          <cell r="B103">
            <v>283</v>
          </cell>
          <cell r="C103" t="str">
            <v>Bel Bahadur Sunakharimagar</v>
          </cell>
          <cell r="D103" t="str">
            <v>Driller III/Ganger</v>
          </cell>
          <cell r="E103">
            <v>4242</v>
          </cell>
          <cell r="F103">
            <v>4666.2</v>
          </cell>
          <cell r="G103" t="str">
            <v>n</v>
          </cell>
          <cell r="H103" t="str">
            <v>n</v>
          </cell>
          <cell r="I103" t="str">
            <v>a2</v>
          </cell>
          <cell r="J103" t="str">
            <v>y</v>
          </cell>
          <cell r="K103">
            <v>55994.399999999994</v>
          </cell>
          <cell r="L103">
            <v>0</v>
          </cell>
          <cell r="M103">
            <v>13438.655999999997</v>
          </cell>
          <cell r="N103">
            <v>5599.44</v>
          </cell>
          <cell r="P103">
            <v>75032.495999999985</v>
          </cell>
          <cell r="Q103">
            <v>5599.44</v>
          </cell>
          <cell r="R103">
            <v>0</v>
          </cell>
          <cell r="T103">
            <v>50000</v>
          </cell>
          <cell r="U103">
            <v>10000</v>
          </cell>
          <cell r="V103">
            <v>65599.44</v>
          </cell>
          <cell r="W103">
            <v>9433.0559999999823</v>
          </cell>
          <cell r="X103">
            <v>5383.5520000000033</v>
          </cell>
          <cell r="Y103">
            <v>4049.503999999979</v>
          </cell>
          <cell r="Z103">
            <v>1414.9583999999973</v>
          </cell>
          <cell r="AA103">
            <v>0</v>
          </cell>
          <cell r="AB103">
            <v>1414.9583999999973</v>
          </cell>
          <cell r="AC103">
            <v>117.91</v>
          </cell>
          <cell r="AD103">
            <v>73617.537599999981</v>
          </cell>
          <cell r="AE103">
            <v>19598.039999999997</v>
          </cell>
          <cell r="AF103">
            <v>93215.577599999975</v>
          </cell>
        </row>
        <row r="104">
          <cell r="A104">
            <v>157</v>
          </cell>
          <cell r="B104">
            <v>284</v>
          </cell>
          <cell r="C104" t="str">
            <v>Dillu Prasad Adhikari</v>
          </cell>
          <cell r="D104" t="str">
            <v>Driller III/Shotcreter II/Ganger</v>
          </cell>
          <cell r="E104">
            <v>4171</v>
          </cell>
          <cell r="F104">
            <v>4588.1000000000004</v>
          </cell>
          <cell r="G104" t="str">
            <v>n</v>
          </cell>
          <cell r="H104" t="str">
            <v>n</v>
          </cell>
          <cell r="I104" t="str">
            <v>a2</v>
          </cell>
          <cell r="J104" t="str">
            <v>y</v>
          </cell>
          <cell r="K104">
            <v>55057.200000000004</v>
          </cell>
          <cell r="L104">
            <v>0</v>
          </cell>
          <cell r="M104">
            <v>13213.728000000001</v>
          </cell>
          <cell r="N104">
            <v>5505.7200000000012</v>
          </cell>
          <cell r="P104">
            <v>73776.648000000016</v>
          </cell>
          <cell r="Q104">
            <v>5505.7200000000012</v>
          </cell>
          <cell r="R104">
            <v>0</v>
          </cell>
          <cell r="T104">
            <v>50000</v>
          </cell>
          <cell r="U104">
            <v>10000</v>
          </cell>
          <cell r="V104">
            <v>65505.72</v>
          </cell>
          <cell r="W104">
            <v>8270.9280000000144</v>
          </cell>
          <cell r="X104">
            <v>4456.5760000000082</v>
          </cell>
          <cell r="Y104">
            <v>3814.3520000000062</v>
          </cell>
          <cell r="Z104">
            <v>1240.6392000000021</v>
          </cell>
          <cell r="AA104">
            <v>0</v>
          </cell>
          <cell r="AB104">
            <v>1240.6392000000021</v>
          </cell>
          <cell r="AC104">
            <v>103.39</v>
          </cell>
          <cell r="AD104">
            <v>72536.008800000011</v>
          </cell>
          <cell r="AE104">
            <v>19270.02</v>
          </cell>
          <cell r="AF104">
            <v>91806.028800000015</v>
          </cell>
        </row>
        <row r="105">
          <cell r="A105">
            <v>158</v>
          </cell>
          <cell r="B105">
            <v>285</v>
          </cell>
          <cell r="C105" t="str">
            <v>Rishimuni Bajracharya</v>
          </cell>
          <cell r="D105" t="str">
            <v>Senior Mechanic(Auto)</v>
          </cell>
          <cell r="E105">
            <v>4289</v>
          </cell>
          <cell r="F105">
            <v>4717.8999999999996</v>
          </cell>
          <cell r="G105" t="str">
            <v>n</v>
          </cell>
          <cell r="H105" t="str">
            <v>n</v>
          </cell>
          <cell r="I105" t="str">
            <v>a4</v>
          </cell>
          <cell r="J105" t="str">
            <v>y</v>
          </cell>
          <cell r="K105">
            <v>56614.799999999996</v>
          </cell>
          <cell r="L105">
            <v>0</v>
          </cell>
          <cell r="M105">
            <v>12455.255999999999</v>
          </cell>
          <cell r="N105">
            <v>5661.48</v>
          </cell>
          <cell r="P105">
            <v>74731.535999999993</v>
          </cell>
          <cell r="Q105">
            <v>5661.48</v>
          </cell>
          <cell r="R105">
            <v>0</v>
          </cell>
          <cell r="T105">
            <v>50000</v>
          </cell>
          <cell r="U105">
            <v>10000</v>
          </cell>
          <cell r="V105">
            <v>65661.48</v>
          </cell>
          <cell r="W105">
            <v>9070.0559999999969</v>
          </cell>
          <cell r="X105">
            <v>4247.2719999999972</v>
          </cell>
          <cell r="Y105">
            <v>4822.7839999999997</v>
          </cell>
          <cell r="Z105">
            <v>1360.5083999999995</v>
          </cell>
          <cell r="AA105">
            <v>0</v>
          </cell>
          <cell r="AB105">
            <v>1360.5083999999995</v>
          </cell>
          <cell r="AC105">
            <v>113.38</v>
          </cell>
          <cell r="AD105">
            <v>73371.027599999987</v>
          </cell>
          <cell r="AE105">
            <v>19815.18</v>
          </cell>
          <cell r="AF105">
            <v>93186.207599999994</v>
          </cell>
        </row>
        <row r="106">
          <cell r="A106">
            <v>159</v>
          </cell>
          <cell r="B106">
            <v>286</v>
          </cell>
          <cell r="C106" t="str">
            <v>Bel Bahadur Susling</v>
          </cell>
          <cell r="D106" t="str">
            <v>Heavy Plant Operator I</v>
          </cell>
          <cell r="E106">
            <v>3390</v>
          </cell>
          <cell r="F106">
            <v>3729</v>
          </cell>
          <cell r="G106" t="str">
            <v>n</v>
          </cell>
          <cell r="H106" t="str">
            <v>n</v>
          </cell>
          <cell r="I106" t="str">
            <v>a2</v>
          </cell>
          <cell r="J106" t="str">
            <v>y</v>
          </cell>
          <cell r="K106">
            <v>44748</v>
          </cell>
          <cell r="L106">
            <v>0</v>
          </cell>
          <cell r="M106">
            <v>10739.52</v>
          </cell>
          <cell r="N106">
            <v>4474.8</v>
          </cell>
          <cell r="P106">
            <v>59962.32</v>
          </cell>
          <cell r="Q106">
            <v>4474.8</v>
          </cell>
          <cell r="R106">
            <v>0</v>
          </cell>
          <cell r="T106">
            <v>50000</v>
          </cell>
          <cell r="U106">
            <v>8323.1279999999988</v>
          </cell>
          <cell r="V106">
            <v>62797.928</v>
          </cell>
          <cell r="W106">
            <v>0</v>
          </cell>
          <cell r="X106">
            <v>-5740.16</v>
          </cell>
          <cell r="Y106">
            <v>5740.16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59962.32</v>
          </cell>
          <cell r="AE106">
            <v>15661.8</v>
          </cell>
          <cell r="AF106">
            <v>75624.12</v>
          </cell>
        </row>
        <row r="107">
          <cell r="A107">
            <v>160</v>
          </cell>
          <cell r="B107">
            <v>287</v>
          </cell>
          <cell r="C107" t="str">
            <v>Buddha Bahadur Thapa</v>
          </cell>
          <cell r="D107" t="str">
            <v>Senior Mechanic (Auto)</v>
          </cell>
          <cell r="E107">
            <v>3665</v>
          </cell>
          <cell r="F107">
            <v>4031.5</v>
          </cell>
          <cell r="G107" t="str">
            <v>n</v>
          </cell>
          <cell r="H107" t="str">
            <v>n</v>
          </cell>
          <cell r="I107" t="str">
            <v>k</v>
          </cell>
          <cell r="J107" t="str">
            <v>y</v>
          </cell>
          <cell r="K107">
            <v>48378</v>
          </cell>
          <cell r="L107">
            <v>0</v>
          </cell>
          <cell r="M107">
            <v>9675.6</v>
          </cell>
          <cell r="N107">
            <v>4837.8</v>
          </cell>
          <cell r="P107">
            <v>62891.4</v>
          </cell>
          <cell r="Q107">
            <v>4837.8</v>
          </cell>
          <cell r="R107">
            <v>0</v>
          </cell>
          <cell r="T107">
            <v>50000</v>
          </cell>
          <cell r="U107">
            <v>8708.0400000000009</v>
          </cell>
          <cell r="V107">
            <v>63545.840000000004</v>
          </cell>
          <cell r="W107">
            <v>0</v>
          </cell>
          <cell r="X107">
            <v>-5140.3999999999996</v>
          </cell>
          <cell r="Y107">
            <v>5140.3999999999996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62891.4</v>
          </cell>
          <cell r="AE107">
            <v>16932.3</v>
          </cell>
          <cell r="AF107">
            <v>79823.7</v>
          </cell>
        </row>
        <row r="108">
          <cell r="A108">
            <v>161</v>
          </cell>
          <cell r="B108">
            <v>288</v>
          </cell>
          <cell r="C108" t="str">
            <v>Mahendra Prasad Rijal</v>
          </cell>
          <cell r="D108" t="str">
            <v>Overseer III (Mechanical)</v>
          </cell>
          <cell r="E108">
            <v>5081</v>
          </cell>
          <cell r="F108">
            <v>5589.1</v>
          </cell>
          <cell r="G108" t="str">
            <v>r</v>
          </cell>
          <cell r="H108" t="str">
            <v>n</v>
          </cell>
          <cell r="I108" t="str">
            <v>k</v>
          </cell>
          <cell r="J108" t="str">
            <v>y</v>
          </cell>
          <cell r="K108">
            <v>67069.200000000012</v>
          </cell>
          <cell r="L108">
            <v>3353.4600000000009</v>
          </cell>
          <cell r="M108">
            <v>13413.840000000004</v>
          </cell>
          <cell r="N108">
            <v>6706.9200000000019</v>
          </cell>
          <cell r="P108">
            <v>90543.420000000013</v>
          </cell>
          <cell r="Q108">
            <v>6706.9200000000019</v>
          </cell>
          <cell r="R108">
            <v>0</v>
          </cell>
          <cell r="T108">
            <v>50000</v>
          </cell>
          <cell r="U108">
            <v>10000</v>
          </cell>
          <cell r="V108">
            <v>66706.92</v>
          </cell>
          <cell r="W108">
            <v>23836.500000000015</v>
          </cell>
          <cell r="X108">
            <v>16215</v>
          </cell>
          <cell r="Y108">
            <v>7621.5000000000146</v>
          </cell>
          <cell r="Z108">
            <v>3575.4750000000022</v>
          </cell>
          <cell r="AA108">
            <v>0</v>
          </cell>
          <cell r="AB108">
            <v>3575.4750000000022</v>
          </cell>
          <cell r="AC108">
            <v>297.95999999999998</v>
          </cell>
          <cell r="AD108">
            <v>86967.945000000007</v>
          </cell>
          <cell r="AE108">
            <v>23474.22</v>
          </cell>
          <cell r="AF108">
            <v>110442.16500000001</v>
          </cell>
        </row>
        <row r="109">
          <cell r="A109">
            <v>162</v>
          </cell>
          <cell r="B109">
            <v>289</v>
          </cell>
          <cell r="C109" t="str">
            <v>Mohan Poudel</v>
          </cell>
          <cell r="D109" t="str">
            <v>Senior Mechanic (Auto)</v>
          </cell>
          <cell r="E109">
            <v>4133</v>
          </cell>
          <cell r="F109">
            <v>4546.3</v>
          </cell>
          <cell r="G109" t="str">
            <v>n</v>
          </cell>
          <cell r="H109" t="str">
            <v>n</v>
          </cell>
          <cell r="I109" t="str">
            <v>a2</v>
          </cell>
          <cell r="J109" t="str">
            <v>y</v>
          </cell>
          <cell r="K109">
            <v>54555.600000000006</v>
          </cell>
          <cell r="L109">
            <v>0</v>
          </cell>
          <cell r="M109">
            <v>13093.344000000001</v>
          </cell>
          <cell r="N109">
            <v>5455.5600000000013</v>
          </cell>
          <cell r="P109">
            <v>73104.504000000015</v>
          </cell>
          <cell r="Q109">
            <v>5455.5600000000013</v>
          </cell>
          <cell r="R109">
            <v>0</v>
          </cell>
          <cell r="T109">
            <v>50000</v>
          </cell>
          <cell r="U109">
            <v>10000</v>
          </cell>
          <cell r="V109">
            <v>65455.56</v>
          </cell>
          <cell r="W109">
            <v>7648.9440000000177</v>
          </cell>
          <cell r="X109">
            <v>3960.4480000000112</v>
          </cell>
          <cell r="Y109">
            <v>3688.4960000000065</v>
          </cell>
          <cell r="Z109">
            <v>1147.3416000000027</v>
          </cell>
          <cell r="AA109">
            <v>0</v>
          </cell>
          <cell r="AB109">
            <v>1147.3416000000027</v>
          </cell>
          <cell r="AC109">
            <v>95.61</v>
          </cell>
          <cell r="AD109">
            <v>71957.162400000016</v>
          </cell>
          <cell r="AE109">
            <v>19094.46</v>
          </cell>
          <cell r="AF109">
            <v>91051.622400000022</v>
          </cell>
        </row>
        <row r="110">
          <cell r="A110">
            <v>163</v>
          </cell>
          <cell r="B110">
            <v>290</v>
          </cell>
          <cell r="C110" t="str">
            <v>Tilak Thapa</v>
          </cell>
          <cell r="D110" t="str">
            <v>Equipment Service Officer</v>
          </cell>
          <cell r="E110">
            <v>5913</v>
          </cell>
          <cell r="F110">
            <v>6504.3</v>
          </cell>
          <cell r="G110" t="str">
            <v>r</v>
          </cell>
          <cell r="H110" t="str">
            <v>n</v>
          </cell>
          <cell r="I110" t="str">
            <v>k</v>
          </cell>
          <cell r="J110" t="str">
            <v>y</v>
          </cell>
          <cell r="K110">
            <v>78051.600000000006</v>
          </cell>
          <cell r="L110">
            <v>3902.5800000000004</v>
          </cell>
          <cell r="M110">
            <v>15610.320000000002</v>
          </cell>
          <cell r="N110">
            <v>7805.1600000000008</v>
          </cell>
          <cell r="P110">
            <v>105369.66</v>
          </cell>
          <cell r="Q110">
            <v>7805.1600000000008</v>
          </cell>
          <cell r="R110">
            <v>0</v>
          </cell>
          <cell r="T110">
            <v>50000</v>
          </cell>
          <cell r="U110">
            <v>10000</v>
          </cell>
          <cell r="V110">
            <v>67805.16</v>
          </cell>
          <cell r="W110">
            <v>37564.5</v>
          </cell>
          <cell r="X110">
            <v>28695</v>
          </cell>
          <cell r="Y110">
            <v>8869.5</v>
          </cell>
          <cell r="Z110">
            <v>5634.6750000000002</v>
          </cell>
          <cell r="AA110">
            <v>0</v>
          </cell>
          <cell r="AB110">
            <v>5634.6750000000002</v>
          </cell>
          <cell r="AC110">
            <v>469.56</v>
          </cell>
          <cell r="AD110">
            <v>99734.985000000001</v>
          </cell>
          <cell r="AE110">
            <v>27318.06</v>
          </cell>
          <cell r="AF110">
            <v>127053.045</v>
          </cell>
        </row>
        <row r="111">
          <cell r="A111">
            <v>164</v>
          </cell>
          <cell r="B111">
            <v>291</v>
          </cell>
          <cell r="C111" t="str">
            <v>Kamal Prasad Tharu</v>
          </cell>
          <cell r="D111" t="str">
            <v>Heavy Plant Operator II</v>
          </cell>
          <cell r="E111">
            <v>4211</v>
          </cell>
          <cell r="F111">
            <v>4632.1000000000004</v>
          </cell>
          <cell r="G111" t="str">
            <v>n</v>
          </cell>
          <cell r="H111" t="str">
            <v>n</v>
          </cell>
          <cell r="I111" t="str">
            <v>k</v>
          </cell>
          <cell r="J111" t="str">
            <v>y</v>
          </cell>
          <cell r="K111">
            <v>55585.200000000004</v>
          </cell>
          <cell r="L111">
            <v>0</v>
          </cell>
          <cell r="M111">
            <v>11117.04</v>
          </cell>
          <cell r="N111">
            <v>5558.52</v>
          </cell>
          <cell r="P111">
            <v>72260.760000000009</v>
          </cell>
          <cell r="Q111">
            <v>5558.52</v>
          </cell>
          <cell r="R111">
            <v>0</v>
          </cell>
          <cell r="T111">
            <v>50000</v>
          </cell>
          <cell r="U111">
            <v>10000</v>
          </cell>
          <cell r="V111">
            <v>65558.52</v>
          </cell>
          <cell r="W111">
            <v>6702.2400000000052</v>
          </cell>
          <cell r="X111">
            <v>1542.6400000000067</v>
          </cell>
          <cell r="Y111">
            <v>5159.5999999999985</v>
          </cell>
          <cell r="Z111">
            <v>1005.3360000000007</v>
          </cell>
          <cell r="AA111">
            <v>0</v>
          </cell>
          <cell r="AB111">
            <v>1005.3360000000007</v>
          </cell>
          <cell r="AC111">
            <v>83.78</v>
          </cell>
          <cell r="AD111">
            <v>71255.424000000014</v>
          </cell>
          <cell r="AE111">
            <v>19454.82</v>
          </cell>
          <cell r="AF111">
            <v>90710.244000000006</v>
          </cell>
        </row>
        <row r="112">
          <cell r="A112">
            <v>165</v>
          </cell>
          <cell r="B112">
            <v>292</v>
          </cell>
          <cell r="C112" t="str">
            <v>Gaj Bahadur Thapa</v>
          </cell>
          <cell r="D112" t="str">
            <v>Foreman II (Civil)</v>
          </cell>
          <cell r="E112">
            <v>4289</v>
          </cell>
          <cell r="F112">
            <v>4717.8999999999996</v>
          </cell>
          <cell r="G112" t="str">
            <v>n</v>
          </cell>
          <cell r="H112" t="str">
            <v>n</v>
          </cell>
          <cell r="I112" t="str">
            <v>a2</v>
          </cell>
          <cell r="J112" t="str">
            <v>y</v>
          </cell>
          <cell r="K112">
            <v>56614.799999999996</v>
          </cell>
          <cell r="L112">
            <v>0</v>
          </cell>
          <cell r="M112">
            <v>13587.551999999998</v>
          </cell>
          <cell r="N112">
            <v>5661.48</v>
          </cell>
          <cell r="P112">
            <v>75863.831999999995</v>
          </cell>
          <cell r="Q112">
            <v>5661.48</v>
          </cell>
          <cell r="R112">
            <v>0</v>
          </cell>
          <cell r="T112">
            <v>50000</v>
          </cell>
          <cell r="U112">
            <v>10000</v>
          </cell>
          <cell r="V112">
            <v>65661.48</v>
          </cell>
          <cell r="W112">
            <v>10202.351999999999</v>
          </cell>
          <cell r="X112">
            <v>5997.1839999999938</v>
          </cell>
          <cell r="Y112">
            <v>4205.1680000000051</v>
          </cell>
          <cell r="Z112">
            <v>1530.3527999999999</v>
          </cell>
          <cell r="AA112">
            <v>0</v>
          </cell>
          <cell r="AB112">
            <v>1530.3527999999999</v>
          </cell>
          <cell r="AC112">
            <v>127.53</v>
          </cell>
          <cell r="AD112">
            <v>74333.479200000002</v>
          </cell>
          <cell r="AE112">
            <v>19815.18</v>
          </cell>
          <cell r="AF112">
            <v>94148.659199999995</v>
          </cell>
        </row>
        <row r="113">
          <cell r="A113">
            <v>166</v>
          </cell>
          <cell r="B113">
            <v>293</v>
          </cell>
          <cell r="C113" t="str">
            <v>Mukunda Singh Lama</v>
          </cell>
          <cell r="D113" t="str">
            <v>Foreman I,(Batching)</v>
          </cell>
          <cell r="E113">
            <v>3390</v>
          </cell>
          <cell r="F113">
            <v>3729</v>
          </cell>
          <cell r="G113" t="str">
            <v>n</v>
          </cell>
          <cell r="H113" t="str">
            <v>n</v>
          </cell>
          <cell r="I113" t="str">
            <v>a2</v>
          </cell>
          <cell r="J113" t="str">
            <v>y</v>
          </cell>
          <cell r="K113">
            <v>44748</v>
          </cell>
          <cell r="L113">
            <v>0</v>
          </cell>
          <cell r="M113">
            <v>10739.52</v>
          </cell>
          <cell r="N113">
            <v>4474.8</v>
          </cell>
          <cell r="P113">
            <v>59962.32</v>
          </cell>
          <cell r="Q113">
            <v>4474.8</v>
          </cell>
          <cell r="R113">
            <v>0</v>
          </cell>
          <cell r="T113">
            <v>50000</v>
          </cell>
          <cell r="U113">
            <v>8323.1279999999988</v>
          </cell>
          <cell r="V113">
            <v>62797.928</v>
          </cell>
          <cell r="W113">
            <v>0</v>
          </cell>
          <cell r="X113">
            <v>-5740.16</v>
          </cell>
          <cell r="Y113">
            <v>5740.16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59962.32</v>
          </cell>
          <cell r="AE113">
            <v>15661.8</v>
          </cell>
          <cell r="AF113">
            <v>75624.12</v>
          </cell>
        </row>
        <row r="114">
          <cell r="A114">
            <v>167</v>
          </cell>
          <cell r="B114">
            <v>294</v>
          </cell>
          <cell r="C114" t="str">
            <v>Amrit Bahadur Rana</v>
          </cell>
          <cell r="D114" t="str">
            <v>CMA II</v>
          </cell>
          <cell r="E114">
            <v>5069</v>
          </cell>
          <cell r="F114">
            <v>5575.9</v>
          </cell>
          <cell r="G114" t="str">
            <v>n</v>
          </cell>
          <cell r="H114" t="str">
            <v>n</v>
          </cell>
          <cell r="I114" t="str">
            <v>k</v>
          </cell>
          <cell r="J114" t="str">
            <v>y</v>
          </cell>
          <cell r="K114">
            <v>66910.799999999988</v>
          </cell>
          <cell r="L114">
            <v>0</v>
          </cell>
          <cell r="M114">
            <v>13382.159999999998</v>
          </cell>
          <cell r="N114">
            <v>6691.079999999999</v>
          </cell>
          <cell r="P114">
            <v>86984.039999999979</v>
          </cell>
          <cell r="Q114">
            <v>6691.079999999999</v>
          </cell>
          <cell r="R114">
            <v>0</v>
          </cell>
          <cell r="T114">
            <v>50000</v>
          </cell>
          <cell r="U114">
            <v>10000</v>
          </cell>
          <cell r="V114">
            <v>66691.08</v>
          </cell>
          <cell r="W114">
            <v>20292.959999999977</v>
          </cell>
          <cell r="X114">
            <v>12993.6</v>
          </cell>
          <cell r="Y114">
            <v>7299.3599999999769</v>
          </cell>
          <cell r="Z114">
            <v>3043.9439999999963</v>
          </cell>
          <cell r="AA114">
            <v>0</v>
          </cell>
          <cell r="AB114">
            <v>3043.9439999999963</v>
          </cell>
          <cell r="AC114">
            <v>253.66</v>
          </cell>
          <cell r="AD114">
            <v>83940.095999999976</v>
          </cell>
          <cell r="AE114">
            <v>23418.78</v>
          </cell>
          <cell r="AF114">
            <v>107358.87599999997</v>
          </cell>
        </row>
        <row r="115">
          <cell r="A115">
            <v>168</v>
          </cell>
          <cell r="B115">
            <v>310</v>
          </cell>
          <cell r="C115" t="str">
            <v>Kanchha  Bahadur  Jirel</v>
          </cell>
          <cell r="D115" t="str">
            <v>Adit 3 Site-in-Charge</v>
          </cell>
          <cell r="E115">
            <v>7965</v>
          </cell>
          <cell r="F115">
            <v>8761.5</v>
          </cell>
          <cell r="G115" t="str">
            <v>rrr</v>
          </cell>
          <cell r="H115" t="str">
            <v>n</v>
          </cell>
          <cell r="I115" t="str">
            <v>a3</v>
          </cell>
          <cell r="J115" t="str">
            <v>y</v>
          </cell>
          <cell r="K115">
            <v>105138</v>
          </cell>
          <cell r="L115">
            <v>15770.699999999999</v>
          </cell>
          <cell r="M115">
            <v>25233.119999999999</v>
          </cell>
          <cell r="N115">
            <v>10513.800000000001</v>
          </cell>
          <cell r="P115">
            <v>156655.62</v>
          </cell>
          <cell r="Q115">
            <v>10513.800000000001</v>
          </cell>
          <cell r="R115">
            <v>0</v>
          </cell>
          <cell r="T115">
            <v>50000</v>
          </cell>
          <cell r="U115">
            <v>10000</v>
          </cell>
          <cell r="V115">
            <v>70513.8</v>
          </cell>
          <cell r="W115">
            <v>86141.819999999992</v>
          </cell>
          <cell r="X115">
            <v>74767.8</v>
          </cell>
          <cell r="Y115">
            <v>11374.01999999999</v>
          </cell>
          <cell r="Z115">
            <v>14035.454999999998</v>
          </cell>
          <cell r="AA115">
            <v>1403.5454999999999</v>
          </cell>
          <cell r="AB115">
            <v>15439.000499999998</v>
          </cell>
          <cell r="AC115">
            <v>1286.58</v>
          </cell>
          <cell r="AD115">
            <v>141216.6195</v>
          </cell>
          <cell r="AE115">
            <v>36798.299999999996</v>
          </cell>
          <cell r="AF115">
            <v>178014.91949999999</v>
          </cell>
        </row>
        <row r="116">
          <cell r="A116">
            <v>169</v>
          </cell>
          <cell r="B116">
            <v>311</v>
          </cell>
          <cell r="C116" t="str">
            <v>Som Sagar Shrestha</v>
          </cell>
          <cell r="D116" t="str">
            <v>Materials Manager</v>
          </cell>
          <cell r="E116">
            <v>10160</v>
          </cell>
          <cell r="F116">
            <v>11176</v>
          </cell>
          <cell r="G116" t="str">
            <v>rrr</v>
          </cell>
          <cell r="H116" t="str">
            <v>n</v>
          </cell>
          <cell r="I116" t="str">
            <v>k</v>
          </cell>
          <cell r="J116" t="str">
            <v>y</v>
          </cell>
          <cell r="K116">
            <v>134112</v>
          </cell>
          <cell r="L116">
            <v>20116.8</v>
          </cell>
          <cell r="M116">
            <v>26822.400000000001</v>
          </cell>
          <cell r="N116">
            <v>13411.2</v>
          </cell>
          <cell r="P116">
            <v>194462.40000000002</v>
          </cell>
          <cell r="Q116">
            <v>13411.2</v>
          </cell>
          <cell r="R116">
            <v>0</v>
          </cell>
          <cell r="T116">
            <v>50000</v>
          </cell>
          <cell r="U116">
            <v>10000</v>
          </cell>
          <cell r="V116">
            <v>73411.199999999997</v>
          </cell>
          <cell r="W116">
            <v>121051.20000000003</v>
          </cell>
          <cell r="X116">
            <v>104592</v>
          </cell>
          <cell r="Y116">
            <v>16459.200000000026</v>
          </cell>
          <cell r="Z116">
            <v>22762.800000000007</v>
          </cell>
          <cell r="AA116">
            <v>2276.2800000000007</v>
          </cell>
          <cell r="AB116">
            <v>25039.080000000009</v>
          </cell>
          <cell r="AC116">
            <v>2086.59</v>
          </cell>
          <cell r="AD116">
            <v>169423.32</v>
          </cell>
          <cell r="AE116">
            <v>46939.199999999997</v>
          </cell>
          <cell r="AF116">
            <v>216362.52000000002</v>
          </cell>
        </row>
        <row r="117">
          <cell r="A117">
            <v>170</v>
          </cell>
          <cell r="B117">
            <v>312</v>
          </cell>
          <cell r="C117" t="str">
            <v>Mahendra Lal Shakya</v>
          </cell>
          <cell r="D117" t="str">
            <v>Asst. Personnel Officer</v>
          </cell>
          <cell r="E117">
            <v>4144</v>
          </cell>
          <cell r="F117">
            <v>4558.3999999999996</v>
          </cell>
          <cell r="G117" t="str">
            <v>n</v>
          </cell>
          <cell r="H117" t="str">
            <v>n</v>
          </cell>
          <cell r="I117" t="str">
            <v>hw</v>
          </cell>
          <cell r="J117" t="str">
            <v>n</v>
          </cell>
          <cell r="K117">
            <v>54700.799999999996</v>
          </cell>
          <cell r="L117">
            <v>0</v>
          </cell>
          <cell r="M117">
            <v>13675.199999999999</v>
          </cell>
          <cell r="N117">
            <v>5470.08</v>
          </cell>
          <cell r="P117">
            <v>73846.079999999987</v>
          </cell>
          <cell r="Q117">
            <v>5470.08</v>
          </cell>
          <cell r="R117">
            <v>0</v>
          </cell>
          <cell r="T117">
            <v>40000</v>
          </cell>
          <cell r="U117">
            <v>10000</v>
          </cell>
          <cell r="V117">
            <v>55470.080000000002</v>
          </cell>
          <cell r="W117">
            <v>18375.999999999985</v>
          </cell>
          <cell r="X117">
            <v>14949.44</v>
          </cell>
          <cell r="Y117">
            <v>3426.5599999999849</v>
          </cell>
          <cell r="Z117">
            <v>2756.3999999999978</v>
          </cell>
          <cell r="AA117">
            <v>0</v>
          </cell>
          <cell r="AB117">
            <v>2756.3999999999978</v>
          </cell>
          <cell r="AC117">
            <v>229.7</v>
          </cell>
          <cell r="AD117">
            <v>71089.679999999993</v>
          </cell>
          <cell r="AE117">
            <v>19145.28</v>
          </cell>
          <cell r="AF117">
            <v>90234.959999999992</v>
          </cell>
        </row>
        <row r="118">
          <cell r="A118">
            <v>171</v>
          </cell>
          <cell r="B118">
            <v>313</v>
          </cell>
          <cell r="C118" t="str">
            <v>Roshan Kumar Thapa</v>
          </cell>
          <cell r="D118" t="str">
            <v>Spareparts Engineer</v>
          </cell>
          <cell r="E118">
            <v>7825</v>
          </cell>
          <cell r="F118">
            <v>8607.5</v>
          </cell>
          <cell r="G118" t="str">
            <v>rr</v>
          </cell>
          <cell r="H118" t="str">
            <v>n</v>
          </cell>
          <cell r="I118" t="str">
            <v>k</v>
          </cell>
          <cell r="J118" t="str">
            <v>y</v>
          </cell>
          <cell r="K118">
            <v>103290</v>
          </cell>
          <cell r="L118">
            <v>10329</v>
          </cell>
          <cell r="M118">
            <v>20658</v>
          </cell>
          <cell r="N118">
            <v>10329</v>
          </cell>
          <cell r="P118">
            <v>144606</v>
          </cell>
          <cell r="Q118">
            <v>10329</v>
          </cell>
          <cell r="R118">
            <v>0</v>
          </cell>
          <cell r="T118">
            <v>50000</v>
          </cell>
          <cell r="U118">
            <v>10000</v>
          </cell>
          <cell r="V118">
            <v>70329</v>
          </cell>
          <cell r="W118">
            <v>74277</v>
          </cell>
          <cell r="X118">
            <v>62070</v>
          </cell>
          <cell r="Y118">
            <v>12207</v>
          </cell>
          <cell r="Z118">
            <v>11141.55</v>
          </cell>
          <cell r="AA118">
            <v>0</v>
          </cell>
          <cell r="AB118">
            <v>11141.55</v>
          </cell>
          <cell r="AC118">
            <v>928.46</v>
          </cell>
          <cell r="AD118">
            <v>133464.45000000001</v>
          </cell>
          <cell r="AE118">
            <v>36151.5</v>
          </cell>
          <cell r="AF118">
            <v>169615.95</v>
          </cell>
        </row>
        <row r="119">
          <cell r="A119">
            <v>172</v>
          </cell>
          <cell r="B119">
            <v>314</v>
          </cell>
          <cell r="C119" t="str">
            <v>Bijesh Lal Amatya</v>
          </cell>
          <cell r="D119" t="str">
            <v>Civil Overseer III</v>
          </cell>
          <cell r="E119">
            <v>6017</v>
          </cell>
          <cell r="F119">
            <v>6618.7</v>
          </cell>
          <cell r="G119" t="str">
            <v>r</v>
          </cell>
          <cell r="H119" t="str">
            <v>n</v>
          </cell>
          <cell r="I119" t="str">
            <v>a5</v>
          </cell>
          <cell r="J119" t="str">
            <v>y</v>
          </cell>
          <cell r="K119">
            <v>79424.399999999994</v>
          </cell>
          <cell r="L119">
            <v>3971.22</v>
          </cell>
          <cell r="M119">
            <v>16679.124</v>
          </cell>
          <cell r="N119">
            <v>7942.44</v>
          </cell>
          <cell r="P119">
            <v>108017.18399999999</v>
          </cell>
          <cell r="Q119">
            <v>7942.44</v>
          </cell>
          <cell r="R119">
            <v>0</v>
          </cell>
          <cell r="T119">
            <v>50000</v>
          </cell>
          <cell r="U119">
            <v>10000</v>
          </cell>
          <cell r="V119">
            <v>67942.44</v>
          </cell>
          <cell r="W119">
            <v>40074.743999999992</v>
          </cell>
          <cell r="X119">
            <v>32421.119999999999</v>
          </cell>
          <cell r="Y119">
            <v>7653.6239999999925</v>
          </cell>
          <cell r="Z119">
            <v>6011.2115999999987</v>
          </cell>
          <cell r="AA119">
            <v>0</v>
          </cell>
          <cell r="AB119">
            <v>6011.2115999999987</v>
          </cell>
          <cell r="AC119">
            <v>500.93</v>
          </cell>
          <cell r="AD119">
            <v>102005.9724</v>
          </cell>
          <cell r="AE119">
            <v>27798.539999999994</v>
          </cell>
          <cell r="AF119">
            <v>129804.51239999999</v>
          </cell>
        </row>
        <row r="120">
          <cell r="A120">
            <v>173</v>
          </cell>
          <cell r="B120">
            <v>315</v>
          </cell>
          <cell r="C120" t="str">
            <v>Ram Kaji Neupane</v>
          </cell>
          <cell r="D120" t="str">
            <v>Electrical Overseer II</v>
          </cell>
          <cell r="E120">
            <v>5809</v>
          </cell>
          <cell r="F120">
            <v>6389.9</v>
          </cell>
          <cell r="G120" t="str">
            <v>r</v>
          </cell>
          <cell r="H120" t="str">
            <v>n</v>
          </cell>
          <cell r="I120" t="str">
            <v>a4</v>
          </cell>
          <cell r="J120" t="str">
            <v>y</v>
          </cell>
          <cell r="K120">
            <v>76678.799999999988</v>
          </cell>
          <cell r="L120">
            <v>3833.9399999999996</v>
          </cell>
          <cell r="M120">
            <v>16869.335999999999</v>
          </cell>
          <cell r="N120">
            <v>7667.8799999999992</v>
          </cell>
          <cell r="P120">
            <v>105049.95599999999</v>
          </cell>
          <cell r="Q120">
            <v>7667.8799999999992</v>
          </cell>
          <cell r="R120">
            <v>0</v>
          </cell>
          <cell r="T120">
            <v>50000</v>
          </cell>
          <cell r="U120">
            <v>10000</v>
          </cell>
          <cell r="V120">
            <v>67667.88</v>
          </cell>
          <cell r="W120">
            <v>37382.075999999986</v>
          </cell>
          <cell r="X120">
            <v>29923.32</v>
          </cell>
          <cell r="Y120">
            <v>7458.7559999999867</v>
          </cell>
          <cell r="Z120">
            <v>5607.3113999999978</v>
          </cell>
          <cell r="AA120">
            <v>0</v>
          </cell>
          <cell r="AB120">
            <v>5607.3113999999978</v>
          </cell>
          <cell r="AC120">
            <v>467.28</v>
          </cell>
          <cell r="AD120">
            <v>99442.6446</v>
          </cell>
          <cell r="AE120">
            <v>26837.579999999994</v>
          </cell>
          <cell r="AF120">
            <v>126280.22459999999</v>
          </cell>
        </row>
        <row r="121">
          <cell r="A121">
            <v>174</v>
          </cell>
          <cell r="B121">
            <v>316</v>
          </cell>
          <cell r="C121" t="str">
            <v>Krishna Prasad Panta</v>
          </cell>
          <cell r="D121" t="str">
            <v>Asst Logistics Officer</v>
          </cell>
          <cell r="E121">
            <v>4330</v>
          </cell>
          <cell r="F121">
            <v>4763</v>
          </cell>
          <cell r="G121" t="str">
            <v>n</v>
          </cell>
          <cell r="H121" t="str">
            <v>n</v>
          </cell>
          <cell r="I121" t="str">
            <v>a2</v>
          </cell>
          <cell r="J121" t="str">
            <v>y</v>
          </cell>
          <cell r="K121">
            <v>57156</v>
          </cell>
          <cell r="L121">
            <v>0</v>
          </cell>
          <cell r="M121">
            <v>13717.439999999999</v>
          </cell>
          <cell r="N121">
            <v>5715.6</v>
          </cell>
          <cell r="P121">
            <v>76589.040000000008</v>
          </cell>
          <cell r="Q121">
            <v>5715.6</v>
          </cell>
          <cell r="R121">
            <v>0</v>
          </cell>
          <cell r="S121">
            <v>3500</v>
          </cell>
          <cell r="T121">
            <v>50000</v>
          </cell>
          <cell r="U121">
            <v>10000</v>
          </cell>
          <cell r="V121">
            <v>69215.600000000006</v>
          </cell>
          <cell r="W121">
            <v>7373.4400000000023</v>
          </cell>
          <cell r="X121">
            <v>3032.48</v>
          </cell>
          <cell r="Y121">
            <v>4340.9600000000028</v>
          </cell>
          <cell r="Z121">
            <v>1106.0160000000003</v>
          </cell>
          <cell r="AA121">
            <v>0</v>
          </cell>
          <cell r="AB121">
            <v>1106.0160000000003</v>
          </cell>
          <cell r="AC121">
            <v>92.17</v>
          </cell>
          <cell r="AD121">
            <v>75483.024000000005</v>
          </cell>
          <cell r="AE121">
            <v>20004.599999999999</v>
          </cell>
          <cell r="AF121">
            <v>95487.624000000011</v>
          </cell>
        </row>
        <row r="122">
          <cell r="A122">
            <v>175</v>
          </cell>
          <cell r="B122">
            <v>317</v>
          </cell>
          <cell r="C122" t="str">
            <v>Surya Bahadur Maharjan</v>
          </cell>
          <cell r="D122" t="str">
            <v>Asst Logistics Officer</v>
          </cell>
          <cell r="E122">
            <v>4330</v>
          </cell>
          <cell r="F122">
            <v>4763</v>
          </cell>
          <cell r="G122" t="str">
            <v>n</v>
          </cell>
          <cell r="H122" t="str">
            <v>n</v>
          </cell>
          <cell r="I122" t="str">
            <v>a4</v>
          </cell>
          <cell r="J122" t="str">
            <v>y</v>
          </cell>
          <cell r="K122">
            <v>57156</v>
          </cell>
          <cell r="L122">
            <v>0</v>
          </cell>
          <cell r="M122">
            <v>12574.32</v>
          </cell>
          <cell r="N122">
            <v>5715.6</v>
          </cell>
          <cell r="P122">
            <v>75445.919999999998</v>
          </cell>
          <cell r="Q122">
            <v>5715.6</v>
          </cell>
          <cell r="R122">
            <v>0</v>
          </cell>
          <cell r="T122">
            <v>50000</v>
          </cell>
          <cell r="U122">
            <v>10000</v>
          </cell>
          <cell r="V122">
            <v>65715.600000000006</v>
          </cell>
          <cell r="W122">
            <v>9730.3199999999924</v>
          </cell>
          <cell r="X122">
            <v>4765.84</v>
          </cell>
          <cell r="Y122">
            <v>4964.4799999999923</v>
          </cell>
          <cell r="Z122">
            <v>1459.5479999999989</v>
          </cell>
          <cell r="AA122">
            <v>0</v>
          </cell>
          <cell r="AB122">
            <v>1459.5479999999989</v>
          </cell>
          <cell r="AC122">
            <v>121.63</v>
          </cell>
          <cell r="AD122">
            <v>73986.372000000003</v>
          </cell>
          <cell r="AE122">
            <v>20004.599999999999</v>
          </cell>
          <cell r="AF122">
            <v>93990.972000000009</v>
          </cell>
        </row>
        <row r="123">
          <cell r="A123">
            <v>176</v>
          </cell>
          <cell r="B123">
            <v>318</v>
          </cell>
          <cell r="C123" t="str">
            <v>Nanda Bahadur Pun</v>
          </cell>
          <cell r="D123" t="str">
            <v>Foreman</v>
          </cell>
          <cell r="E123">
            <v>4757</v>
          </cell>
          <cell r="F123">
            <v>5232.7</v>
          </cell>
          <cell r="G123" t="str">
            <v>n</v>
          </cell>
          <cell r="H123" t="str">
            <v>n</v>
          </cell>
          <cell r="I123" t="str">
            <v>k</v>
          </cell>
          <cell r="J123" t="str">
            <v>y</v>
          </cell>
          <cell r="K123">
            <v>62792.399999999994</v>
          </cell>
          <cell r="L123">
            <v>0</v>
          </cell>
          <cell r="M123">
            <v>12558.48</v>
          </cell>
          <cell r="N123">
            <v>6279.24</v>
          </cell>
          <cell r="P123">
            <v>81630.12</v>
          </cell>
          <cell r="Q123">
            <v>6279.24</v>
          </cell>
          <cell r="R123">
            <v>0</v>
          </cell>
          <cell r="T123">
            <v>50000</v>
          </cell>
          <cell r="U123">
            <v>10000</v>
          </cell>
          <cell r="V123">
            <v>66279.239999999991</v>
          </cell>
          <cell r="W123">
            <v>15350.880000000005</v>
          </cell>
          <cell r="X123">
            <v>8500.7999999999993</v>
          </cell>
          <cell r="Y123">
            <v>6850.0800000000054</v>
          </cell>
          <cell r="Z123">
            <v>2302.6320000000005</v>
          </cell>
          <cell r="AA123">
            <v>0</v>
          </cell>
          <cell r="AB123">
            <v>2302.6320000000005</v>
          </cell>
          <cell r="AC123">
            <v>191.89</v>
          </cell>
          <cell r="AD123">
            <v>79327.487999999998</v>
          </cell>
          <cell r="AE123">
            <v>21977.339999999997</v>
          </cell>
          <cell r="AF123">
            <v>101304.82799999999</v>
          </cell>
        </row>
        <row r="124">
          <cell r="A124">
            <v>177</v>
          </cell>
          <cell r="B124">
            <v>319</v>
          </cell>
          <cell r="C124" t="str">
            <v>Lila Ballav Bhattarai</v>
          </cell>
          <cell r="D124" t="str">
            <v>Foreman II (Civil)</v>
          </cell>
          <cell r="E124">
            <v>4523</v>
          </cell>
          <cell r="F124">
            <v>4975.3</v>
          </cell>
          <cell r="G124" t="str">
            <v>n</v>
          </cell>
          <cell r="H124" t="str">
            <v>n</v>
          </cell>
          <cell r="I124" t="str">
            <v>a3</v>
          </cell>
          <cell r="J124" t="str">
            <v>y</v>
          </cell>
          <cell r="K124">
            <v>59703.600000000006</v>
          </cell>
          <cell r="L124">
            <v>0</v>
          </cell>
          <cell r="M124">
            <v>14328.864000000001</v>
          </cell>
          <cell r="N124">
            <v>5970.3600000000006</v>
          </cell>
          <cell r="P124">
            <v>80002.824000000008</v>
          </cell>
          <cell r="Q124">
            <v>5970.3600000000006</v>
          </cell>
          <cell r="R124">
            <v>0</v>
          </cell>
          <cell r="T124">
            <v>50000</v>
          </cell>
          <cell r="U124">
            <v>10000</v>
          </cell>
          <cell r="V124">
            <v>65970.36</v>
          </cell>
          <cell r="W124">
            <v>14032.464000000007</v>
          </cell>
          <cell r="X124">
            <v>8387.76</v>
          </cell>
          <cell r="Y124">
            <v>5644.704000000007</v>
          </cell>
          <cell r="Z124">
            <v>2104.8696000000009</v>
          </cell>
          <cell r="AA124">
            <v>0</v>
          </cell>
          <cell r="AB124">
            <v>2104.8696000000009</v>
          </cell>
          <cell r="AC124">
            <v>175.41</v>
          </cell>
          <cell r="AD124">
            <v>77897.954400000002</v>
          </cell>
          <cell r="AE124">
            <v>20896.260000000002</v>
          </cell>
          <cell r="AF124">
            <v>98794.214399999997</v>
          </cell>
        </row>
        <row r="125">
          <cell r="A125">
            <v>178</v>
          </cell>
          <cell r="B125">
            <v>320</v>
          </cell>
          <cell r="C125" t="str">
            <v>Jaman Singh Vishwakarma</v>
          </cell>
          <cell r="D125" t="str">
            <v>Foreman I (Civil_</v>
          </cell>
          <cell r="E125">
            <v>3899</v>
          </cell>
          <cell r="F125">
            <v>4288.8999999999996</v>
          </cell>
          <cell r="G125" t="str">
            <v>n</v>
          </cell>
          <cell r="H125" t="str">
            <v>n</v>
          </cell>
          <cell r="I125" t="str">
            <v>a4</v>
          </cell>
          <cell r="J125" t="str">
            <v>y</v>
          </cell>
          <cell r="K125">
            <v>51466.799999999996</v>
          </cell>
          <cell r="L125">
            <v>0</v>
          </cell>
          <cell r="M125">
            <v>11322.696</v>
          </cell>
          <cell r="N125">
            <v>5146.68</v>
          </cell>
          <cell r="P125">
            <v>67936.175999999992</v>
          </cell>
          <cell r="Q125">
            <v>5146.68</v>
          </cell>
          <cell r="R125">
            <v>0</v>
          </cell>
          <cell r="T125">
            <v>50000</v>
          </cell>
          <cell r="U125">
            <v>9418.4243999999981</v>
          </cell>
          <cell r="V125">
            <v>64565.104399999997</v>
          </cell>
          <cell r="W125">
            <v>3371.0715999999957</v>
          </cell>
          <cell r="X125">
            <v>-685.44800000000396</v>
          </cell>
          <cell r="Y125">
            <v>4056.5195999999996</v>
          </cell>
          <cell r="Z125">
            <v>505.66073999999935</v>
          </cell>
          <cell r="AA125">
            <v>0</v>
          </cell>
          <cell r="AB125">
            <v>505.66073999999935</v>
          </cell>
          <cell r="AC125">
            <v>42.14</v>
          </cell>
          <cell r="AD125">
            <v>67430.515259999986</v>
          </cell>
          <cell r="AE125">
            <v>18013.379999999997</v>
          </cell>
          <cell r="AF125">
            <v>85443.89525999999</v>
          </cell>
        </row>
        <row r="126">
          <cell r="A126">
            <v>179</v>
          </cell>
          <cell r="B126">
            <v>321</v>
          </cell>
          <cell r="C126" t="str">
            <v>Dol Bahadur Kunwar</v>
          </cell>
          <cell r="D126" t="str">
            <v>Senior Account Clerk</v>
          </cell>
          <cell r="E126">
            <v>3821</v>
          </cell>
          <cell r="F126">
            <v>4203.1000000000004</v>
          </cell>
          <cell r="G126" t="str">
            <v>n</v>
          </cell>
          <cell r="H126" t="str">
            <v>n</v>
          </cell>
          <cell r="I126" t="str">
            <v>hw</v>
          </cell>
          <cell r="J126" t="str">
            <v>y</v>
          </cell>
          <cell r="K126">
            <v>50437.200000000004</v>
          </cell>
          <cell r="L126">
            <v>0</v>
          </cell>
          <cell r="M126">
            <v>12609.300000000001</v>
          </cell>
          <cell r="N126">
            <v>5043.7200000000012</v>
          </cell>
          <cell r="P126">
            <v>68090.22</v>
          </cell>
          <cell r="Q126">
            <v>5043.7200000000012</v>
          </cell>
          <cell r="R126">
            <v>0</v>
          </cell>
          <cell r="T126">
            <v>50000</v>
          </cell>
          <cell r="U126">
            <v>9456.9750000000004</v>
          </cell>
          <cell r="V126">
            <v>64500.695</v>
          </cell>
          <cell r="W126">
            <v>3589.5250000000015</v>
          </cell>
          <cell r="X126">
            <v>666.4600000000064</v>
          </cell>
          <cell r="Y126">
            <v>2923.0649999999951</v>
          </cell>
          <cell r="Z126">
            <v>538.42875000000015</v>
          </cell>
          <cell r="AA126">
            <v>0</v>
          </cell>
          <cell r="AB126">
            <v>538.42875000000015</v>
          </cell>
          <cell r="AC126">
            <v>44.87</v>
          </cell>
          <cell r="AD126">
            <v>67551.791249999995</v>
          </cell>
          <cell r="AE126">
            <v>17653.02</v>
          </cell>
          <cell r="AF126">
            <v>85204.811249999999</v>
          </cell>
        </row>
        <row r="127">
          <cell r="A127">
            <v>180</v>
          </cell>
          <cell r="B127">
            <v>322</v>
          </cell>
          <cell r="C127" t="str">
            <v>Ram Autar Mahato</v>
          </cell>
          <cell r="D127" t="str">
            <v xml:space="preserve">Sr Stores Clerk </v>
          </cell>
          <cell r="E127">
            <v>3743</v>
          </cell>
          <cell r="F127">
            <v>4117.3</v>
          </cell>
          <cell r="G127" t="str">
            <v>n</v>
          </cell>
          <cell r="H127" t="str">
            <v>n</v>
          </cell>
          <cell r="I127" t="str">
            <v>k</v>
          </cell>
          <cell r="J127" t="str">
            <v>y</v>
          </cell>
          <cell r="K127">
            <v>49407.600000000006</v>
          </cell>
          <cell r="L127">
            <v>0</v>
          </cell>
          <cell r="M127">
            <v>9881.5200000000023</v>
          </cell>
          <cell r="N127">
            <v>4940.7600000000011</v>
          </cell>
          <cell r="P127">
            <v>64229.880000000005</v>
          </cell>
          <cell r="Q127">
            <v>4940.7600000000011</v>
          </cell>
          <cell r="R127">
            <v>0</v>
          </cell>
          <cell r="T127">
            <v>50000</v>
          </cell>
          <cell r="U127">
            <v>8893.3680000000004</v>
          </cell>
          <cell r="V127">
            <v>63834.128000000004</v>
          </cell>
          <cell r="W127">
            <v>395.75200000000041</v>
          </cell>
          <cell r="X127">
            <v>-4185.679999999993</v>
          </cell>
          <cell r="Y127">
            <v>4581.4319999999934</v>
          </cell>
          <cell r="Z127">
            <v>59.362800000000057</v>
          </cell>
          <cell r="AA127">
            <v>0</v>
          </cell>
          <cell r="AB127">
            <v>59.362800000000057</v>
          </cell>
          <cell r="AC127">
            <v>4.95</v>
          </cell>
          <cell r="AD127">
            <v>64170.517200000002</v>
          </cell>
          <cell r="AE127">
            <v>17292.66</v>
          </cell>
          <cell r="AF127">
            <v>81463.177200000006</v>
          </cell>
        </row>
        <row r="128">
          <cell r="A128">
            <v>181</v>
          </cell>
          <cell r="B128">
            <v>323</v>
          </cell>
          <cell r="C128" t="str">
            <v>Dilli Ram Parajuli</v>
          </cell>
          <cell r="D128" t="str">
            <v>Sr Accounts Clerk</v>
          </cell>
          <cell r="E128">
            <v>3509</v>
          </cell>
          <cell r="F128">
            <v>3859.9</v>
          </cell>
          <cell r="G128" t="str">
            <v>n</v>
          </cell>
          <cell r="H128" t="str">
            <v>n</v>
          </cell>
          <cell r="I128" t="str">
            <v>a4</v>
          </cell>
          <cell r="J128" t="str">
            <v>y</v>
          </cell>
          <cell r="K128">
            <v>46318.8</v>
          </cell>
          <cell r="L128">
            <v>0</v>
          </cell>
          <cell r="M128">
            <v>10190.136</v>
          </cell>
          <cell r="N128">
            <v>4631.88</v>
          </cell>
          <cell r="P128">
            <v>61140.816000000006</v>
          </cell>
          <cell r="Q128">
            <v>4631.88</v>
          </cell>
          <cell r="R128">
            <v>0</v>
          </cell>
          <cell r="T128">
            <v>50000</v>
          </cell>
          <cell r="U128">
            <v>8476.340400000001</v>
          </cell>
          <cell r="V128">
            <v>63108.220399999998</v>
          </cell>
          <cell r="W128">
            <v>0</v>
          </cell>
          <cell r="X128">
            <v>-5618.1680000000051</v>
          </cell>
          <cell r="Y128">
            <v>5618.1680000000051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61140.816000000006</v>
          </cell>
          <cell r="AE128">
            <v>16211.579999999998</v>
          </cell>
          <cell r="AF128">
            <v>77352.396000000008</v>
          </cell>
        </row>
        <row r="129">
          <cell r="A129">
            <v>182</v>
          </cell>
          <cell r="B129">
            <v>324</v>
          </cell>
          <cell r="C129" t="str">
            <v>Kul Giri</v>
          </cell>
          <cell r="D129" t="str">
            <v xml:space="preserve">Sr. Store Keeper </v>
          </cell>
          <cell r="E129">
            <v>3509</v>
          </cell>
          <cell r="F129">
            <v>3859.9</v>
          </cell>
          <cell r="G129" t="str">
            <v>n</v>
          </cell>
          <cell r="H129" t="str">
            <v>n</v>
          </cell>
          <cell r="I129" t="str">
            <v>k</v>
          </cell>
          <cell r="J129" t="str">
            <v>y</v>
          </cell>
          <cell r="K129">
            <v>46318.8</v>
          </cell>
          <cell r="L129">
            <v>0</v>
          </cell>
          <cell r="M129">
            <v>9263.76</v>
          </cell>
          <cell r="N129">
            <v>4631.88</v>
          </cell>
          <cell r="P129">
            <v>60214.44</v>
          </cell>
          <cell r="Q129">
            <v>4631.88</v>
          </cell>
          <cell r="R129">
            <v>0</v>
          </cell>
          <cell r="T129">
            <v>50000</v>
          </cell>
          <cell r="U129">
            <v>8337.384</v>
          </cell>
          <cell r="V129">
            <v>62969.263999999996</v>
          </cell>
          <cell r="W129">
            <v>0</v>
          </cell>
          <cell r="X129">
            <v>-7049.84</v>
          </cell>
          <cell r="Y129">
            <v>7049.84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60214.44</v>
          </cell>
          <cell r="AE129">
            <v>16211.579999999998</v>
          </cell>
          <cell r="AF129">
            <v>76426.02</v>
          </cell>
        </row>
        <row r="130">
          <cell r="A130">
            <v>183</v>
          </cell>
          <cell r="B130">
            <v>325</v>
          </cell>
          <cell r="C130" t="str">
            <v>Nar Bahadur Thapa</v>
          </cell>
          <cell r="D130" t="str">
            <v>Senior Machanic , (General)</v>
          </cell>
          <cell r="E130">
            <v>4211</v>
          </cell>
          <cell r="F130">
            <v>4632.1000000000004</v>
          </cell>
          <cell r="G130" t="str">
            <v>n</v>
          </cell>
          <cell r="H130" t="str">
            <v>n</v>
          </cell>
          <cell r="I130" t="str">
            <v>k</v>
          </cell>
          <cell r="J130" t="str">
            <v>y</v>
          </cell>
          <cell r="K130">
            <v>55585.200000000004</v>
          </cell>
          <cell r="L130">
            <v>0</v>
          </cell>
          <cell r="M130">
            <v>11117.04</v>
          </cell>
          <cell r="N130">
            <v>5558.52</v>
          </cell>
          <cell r="P130">
            <v>72260.760000000009</v>
          </cell>
          <cell r="Q130">
            <v>5558.52</v>
          </cell>
          <cell r="R130">
            <v>0</v>
          </cell>
          <cell r="T130">
            <v>50000</v>
          </cell>
          <cell r="U130">
            <v>10000</v>
          </cell>
          <cell r="V130">
            <v>65558.52</v>
          </cell>
          <cell r="W130">
            <v>6702.2400000000052</v>
          </cell>
          <cell r="X130">
            <v>1542.6400000000067</v>
          </cell>
          <cell r="Y130">
            <v>5159.5999999999985</v>
          </cell>
          <cell r="Z130">
            <v>1005.3360000000007</v>
          </cell>
          <cell r="AA130">
            <v>0</v>
          </cell>
          <cell r="AB130">
            <v>1005.3360000000007</v>
          </cell>
          <cell r="AC130">
            <v>83.78</v>
          </cell>
          <cell r="AD130">
            <v>71255.424000000014</v>
          </cell>
          <cell r="AE130">
            <v>19454.82</v>
          </cell>
          <cell r="AF130">
            <v>90710.244000000006</v>
          </cell>
        </row>
        <row r="131">
          <cell r="A131">
            <v>184</v>
          </cell>
          <cell r="B131">
            <v>326</v>
          </cell>
          <cell r="C131" t="str">
            <v>Tejendra Bahadur Budha</v>
          </cell>
          <cell r="D131" t="str">
            <v>Foreman II(Civil)</v>
          </cell>
          <cell r="E131">
            <v>4133</v>
          </cell>
          <cell r="F131">
            <v>4546.3</v>
          </cell>
          <cell r="G131" t="str">
            <v>n</v>
          </cell>
          <cell r="H131" t="str">
            <v>n</v>
          </cell>
          <cell r="I131" t="str">
            <v>a3</v>
          </cell>
          <cell r="J131" t="str">
            <v>y</v>
          </cell>
          <cell r="K131">
            <v>54555.600000000006</v>
          </cell>
          <cell r="L131">
            <v>0</v>
          </cell>
          <cell r="M131">
            <v>13093.344000000001</v>
          </cell>
          <cell r="N131">
            <v>5455.5600000000013</v>
          </cell>
          <cell r="P131">
            <v>73104.504000000015</v>
          </cell>
          <cell r="Q131">
            <v>5455.5600000000013</v>
          </cell>
          <cell r="R131">
            <v>0</v>
          </cell>
          <cell r="T131">
            <v>50000</v>
          </cell>
          <cell r="U131">
            <v>10000</v>
          </cell>
          <cell r="V131">
            <v>65455.56</v>
          </cell>
          <cell r="W131">
            <v>7648.9440000000177</v>
          </cell>
          <cell r="X131">
            <v>3117.3159999999989</v>
          </cell>
          <cell r="Y131">
            <v>4531.6280000000188</v>
          </cell>
          <cell r="Z131">
            <v>1147.3416000000027</v>
          </cell>
          <cell r="AA131">
            <v>0</v>
          </cell>
          <cell r="AB131">
            <v>1147.3416000000027</v>
          </cell>
          <cell r="AC131">
            <v>95.61</v>
          </cell>
          <cell r="AD131">
            <v>71957.162400000016</v>
          </cell>
          <cell r="AE131">
            <v>19094.46</v>
          </cell>
          <cell r="AF131">
            <v>91051.622400000022</v>
          </cell>
        </row>
        <row r="132">
          <cell r="A132">
            <v>185</v>
          </cell>
          <cell r="B132">
            <v>327</v>
          </cell>
          <cell r="C132" t="str">
            <v>Iman Singh Tamang</v>
          </cell>
          <cell r="D132" t="str">
            <v>Foreman I</v>
          </cell>
          <cell r="E132">
            <v>4029</v>
          </cell>
          <cell r="F132">
            <v>4431.8999999999996</v>
          </cell>
          <cell r="G132" t="str">
            <v>n</v>
          </cell>
          <cell r="H132" t="str">
            <v>n</v>
          </cell>
          <cell r="I132" t="str">
            <v>a4</v>
          </cell>
          <cell r="J132" t="str">
            <v>y</v>
          </cell>
          <cell r="K132">
            <v>53182.799999999996</v>
          </cell>
          <cell r="L132">
            <v>0</v>
          </cell>
          <cell r="M132">
            <v>11700.215999999999</v>
          </cell>
          <cell r="N132">
            <v>5318.28</v>
          </cell>
          <cell r="P132">
            <v>70201.296000000002</v>
          </cell>
          <cell r="Q132">
            <v>5318.28</v>
          </cell>
          <cell r="R132">
            <v>0</v>
          </cell>
          <cell r="T132">
            <v>50000</v>
          </cell>
          <cell r="U132">
            <v>9732.4524000000001</v>
          </cell>
          <cell r="V132">
            <v>65050.732400000001</v>
          </cell>
          <cell r="W132">
            <v>5150.5636000000013</v>
          </cell>
          <cell r="X132">
            <v>958.791999999994</v>
          </cell>
          <cell r="Y132">
            <v>4191.7716000000073</v>
          </cell>
          <cell r="Z132">
            <v>772.58454000000017</v>
          </cell>
          <cell r="AA132">
            <v>0</v>
          </cell>
          <cell r="AB132">
            <v>772.58454000000017</v>
          </cell>
          <cell r="AC132">
            <v>64.38</v>
          </cell>
          <cell r="AD132">
            <v>69428.711460000006</v>
          </cell>
          <cell r="AE132">
            <v>18613.979999999996</v>
          </cell>
          <cell r="AF132">
            <v>88042.691460000002</v>
          </cell>
        </row>
        <row r="133">
          <cell r="A133">
            <v>186</v>
          </cell>
          <cell r="B133">
            <v>328</v>
          </cell>
          <cell r="C133" t="str">
            <v>Bhim Bahadur Poudel</v>
          </cell>
          <cell r="D133" t="str">
            <v>Sefety Inspector</v>
          </cell>
          <cell r="E133">
            <v>3958</v>
          </cell>
          <cell r="F133">
            <v>4353.8</v>
          </cell>
          <cell r="G133" t="str">
            <v>n</v>
          </cell>
          <cell r="H133" t="str">
            <v>n</v>
          </cell>
          <cell r="I133" t="str">
            <v>k</v>
          </cell>
          <cell r="J133" t="str">
            <v>y</v>
          </cell>
          <cell r="K133">
            <v>52245.600000000006</v>
          </cell>
          <cell r="L133">
            <v>0</v>
          </cell>
          <cell r="M133">
            <v>10449.120000000003</v>
          </cell>
          <cell r="N133">
            <v>5224.5600000000013</v>
          </cell>
          <cell r="P133">
            <v>67919.280000000013</v>
          </cell>
          <cell r="Q133">
            <v>5224.5600000000013</v>
          </cell>
          <cell r="R133">
            <v>0</v>
          </cell>
          <cell r="T133">
            <v>50000</v>
          </cell>
          <cell r="U133">
            <v>9404.2080000000024</v>
          </cell>
          <cell r="V133">
            <v>64628.767999999996</v>
          </cell>
          <cell r="W133">
            <v>3290.512000000017</v>
          </cell>
          <cell r="X133">
            <v>-1554.0799999999945</v>
          </cell>
          <cell r="Y133">
            <v>4844.5920000000115</v>
          </cell>
          <cell r="Z133">
            <v>493.57680000000255</v>
          </cell>
          <cell r="AA133">
            <v>0</v>
          </cell>
          <cell r="AB133">
            <v>493.57680000000255</v>
          </cell>
          <cell r="AC133">
            <v>41.13</v>
          </cell>
          <cell r="AD133">
            <v>67425.703200000018</v>
          </cell>
          <cell r="AE133">
            <v>18285.96</v>
          </cell>
          <cell r="AF133">
            <v>85711.66320000001</v>
          </cell>
        </row>
        <row r="134">
          <cell r="A134">
            <v>187</v>
          </cell>
          <cell r="B134">
            <v>329</v>
          </cell>
          <cell r="C134" t="str">
            <v>Chandra Kanta Bhattarai</v>
          </cell>
          <cell r="D134" t="str">
            <v>Foreman I (Civil)</v>
          </cell>
          <cell r="E134">
            <v>3674</v>
          </cell>
          <cell r="F134">
            <v>4041.4</v>
          </cell>
          <cell r="G134" t="str">
            <v>n</v>
          </cell>
          <cell r="H134" t="str">
            <v>n</v>
          </cell>
          <cell r="I134" t="str">
            <v>a4</v>
          </cell>
          <cell r="J134" t="str">
            <v>y</v>
          </cell>
          <cell r="K134">
            <v>48496.800000000003</v>
          </cell>
          <cell r="L134">
            <v>0</v>
          </cell>
          <cell r="M134">
            <v>10669.296</v>
          </cell>
          <cell r="N134">
            <v>4849.68</v>
          </cell>
          <cell r="P134">
            <v>64015.776000000005</v>
          </cell>
          <cell r="Q134">
            <v>4849.68</v>
          </cell>
          <cell r="R134">
            <v>0</v>
          </cell>
          <cell r="T134">
            <v>50000</v>
          </cell>
          <cell r="U134">
            <v>8874.9144000000015</v>
          </cell>
          <cell r="V134">
            <v>63724.594400000002</v>
          </cell>
          <cell r="W134">
            <v>291.18160000000353</v>
          </cell>
          <cell r="X134">
            <v>-3531.2480000000069</v>
          </cell>
          <cell r="Y134">
            <v>3822.4296000000104</v>
          </cell>
          <cell r="Z134">
            <v>43.677240000000531</v>
          </cell>
          <cell r="AA134">
            <v>0</v>
          </cell>
          <cell r="AB134">
            <v>43.677240000000531</v>
          </cell>
          <cell r="AC134">
            <v>3.64</v>
          </cell>
          <cell r="AD134">
            <v>63972.098760000008</v>
          </cell>
          <cell r="AE134">
            <v>16973.88</v>
          </cell>
          <cell r="AF134">
            <v>80945.978760000013</v>
          </cell>
        </row>
        <row r="135">
          <cell r="A135">
            <v>188</v>
          </cell>
          <cell r="B135">
            <v>330</v>
          </cell>
          <cell r="C135" t="str">
            <v>Bhim Lal Kafle</v>
          </cell>
          <cell r="D135" t="str">
            <v>Store Keeper IV</v>
          </cell>
          <cell r="E135">
            <v>3603</v>
          </cell>
          <cell r="F135">
            <v>3963.3</v>
          </cell>
          <cell r="G135" t="str">
            <v>n</v>
          </cell>
          <cell r="H135" t="str">
            <v>n</v>
          </cell>
          <cell r="I135" t="str">
            <v>a2</v>
          </cell>
          <cell r="J135" t="str">
            <v>y</v>
          </cell>
          <cell r="K135">
            <v>47559.600000000006</v>
          </cell>
          <cell r="L135">
            <v>0</v>
          </cell>
          <cell r="M135">
            <v>11414.304</v>
          </cell>
          <cell r="N135">
            <v>4755.9600000000009</v>
          </cell>
          <cell r="P135">
            <v>63729.864000000009</v>
          </cell>
          <cell r="Q135">
            <v>4755.9600000000009</v>
          </cell>
          <cell r="R135">
            <v>0</v>
          </cell>
          <cell r="T135">
            <v>50000</v>
          </cell>
          <cell r="U135">
            <v>8846.0856000000022</v>
          </cell>
          <cell r="V135">
            <v>63602.045599999998</v>
          </cell>
          <cell r="W135">
            <v>127.81840000001102</v>
          </cell>
          <cell r="X135">
            <v>-2959.2319999999963</v>
          </cell>
          <cell r="Y135">
            <v>3087.0504000000074</v>
          </cell>
          <cell r="Z135">
            <v>19.172760000001652</v>
          </cell>
          <cell r="AA135">
            <v>0</v>
          </cell>
          <cell r="AB135">
            <v>19.172760000001652</v>
          </cell>
          <cell r="AC135">
            <v>1.6</v>
          </cell>
          <cell r="AD135">
            <v>63710.691240000007</v>
          </cell>
          <cell r="AE135">
            <v>16645.86</v>
          </cell>
          <cell r="AF135">
            <v>80356.551240000001</v>
          </cell>
        </row>
        <row r="136">
          <cell r="A136">
            <v>189</v>
          </cell>
          <cell r="B136">
            <v>331</v>
          </cell>
          <cell r="C136" t="str">
            <v>Tej Bir Sirish Magar</v>
          </cell>
          <cell r="D136" t="str">
            <v>Foreman I (Civil)</v>
          </cell>
          <cell r="E136">
            <v>3603</v>
          </cell>
          <cell r="F136">
            <v>3963.3</v>
          </cell>
          <cell r="G136" t="str">
            <v>n</v>
          </cell>
          <cell r="H136" t="str">
            <v>n</v>
          </cell>
          <cell r="I136" t="str">
            <v>a4</v>
          </cell>
          <cell r="J136" t="str">
            <v>y</v>
          </cell>
          <cell r="K136">
            <v>47559.600000000006</v>
          </cell>
          <cell r="L136">
            <v>0</v>
          </cell>
          <cell r="M136">
            <v>10463.112000000001</v>
          </cell>
          <cell r="N136">
            <v>4755.9600000000009</v>
          </cell>
          <cell r="P136">
            <v>62778.672000000006</v>
          </cell>
          <cell r="Q136">
            <v>4755.9600000000009</v>
          </cell>
          <cell r="R136">
            <v>0</v>
          </cell>
          <cell r="T136">
            <v>50000</v>
          </cell>
          <cell r="U136">
            <v>8703.4068000000007</v>
          </cell>
          <cell r="V136">
            <v>63459.366800000003</v>
          </cell>
          <cell r="W136">
            <v>0</v>
          </cell>
          <cell r="X136">
            <v>-4429.2560000000012</v>
          </cell>
          <cell r="Y136">
            <v>4429.2560000000012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62778.672000000006</v>
          </cell>
          <cell r="AE136">
            <v>16645.86</v>
          </cell>
          <cell r="AF136">
            <v>79424.532000000007</v>
          </cell>
        </row>
        <row r="137">
          <cell r="A137">
            <v>190</v>
          </cell>
          <cell r="B137">
            <v>332</v>
          </cell>
          <cell r="C137" t="str">
            <v>Gurje Budhathoki</v>
          </cell>
          <cell r="D137" t="str">
            <v>Foreman I (Civil)</v>
          </cell>
          <cell r="E137">
            <v>3603</v>
          </cell>
          <cell r="F137">
            <v>3963.3</v>
          </cell>
          <cell r="G137" t="str">
            <v>n</v>
          </cell>
          <cell r="H137" t="str">
            <v>n</v>
          </cell>
          <cell r="I137" t="str">
            <v>a4</v>
          </cell>
          <cell r="J137" t="str">
            <v>y</v>
          </cell>
          <cell r="K137">
            <v>47559.600000000006</v>
          </cell>
          <cell r="L137">
            <v>0</v>
          </cell>
          <cell r="M137">
            <v>10463.112000000001</v>
          </cell>
          <cell r="N137">
            <v>4755.9600000000009</v>
          </cell>
          <cell r="P137">
            <v>62778.672000000006</v>
          </cell>
          <cell r="Q137">
            <v>4755.9600000000009</v>
          </cell>
          <cell r="R137">
            <v>0</v>
          </cell>
          <cell r="T137">
            <v>50000</v>
          </cell>
          <cell r="U137">
            <v>8703.4068000000007</v>
          </cell>
          <cell r="V137">
            <v>63459.366800000003</v>
          </cell>
          <cell r="W137">
            <v>0</v>
          </cell>
          <cell r="X137">
            <v>-4429.2560000000012</v>
          </cell>
          <cell r="Y137">
            <v>4429.2560000000012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62778.672000000006</v>
          </cell>
          <cell r="AE137">
            <v>16645.86</v>
          </cell>
          <cell r="AF137">
            <v>79424.532000000007</v>
          </cell>
        </row>
        <row r="138">
          <cell r="A138">
            <v>191</v>
          </cell>
          <cell r="B138">
            <v>333</v>
          </cell>
          <cell r="C138" t="str">
            <v>Chhannu Ram Mahato</v>
          </cell>
          <cell r="D138" t="str">
            <v>Foreman I (Civil)</v>
          </cell>
          <cell r="E138">
            <v>3461</v>
          </cell>
          <cell r="F138">
            <v>3807.1</v>
          </cell>
          <cell r="G138" t="str">
            <v>n</v>
          </cell>
          <cell r="H138" t="str">
            <v>n</v>
          </cell>
          <cell r="I138" t="str">
            <v>a4</v>
          </cell>
          <cell r="J138" t="str">
            <v>y</v>
          </cell>
          <cell r="K138">
            <v>45685.2</v>
          </cell>
          <cell r="L138">
            <v>0</v>
          </cell>
          <cell r="M138">
            <v>10050.743999999999</v>
          </cell>
          <cell r="N138">
            <v>4568.5199999999995</v>
          </cell>
          <cell r="P138">
            <v>60304.463999999993</v>
          </cell>
          <cell r="Q138">
            <v>4568.5199999999995</v>
          </cell>
          <cell r="R138">
            <v>0</v>
          </cell>
          <cell r="T138">
            <v>50000</v>
          </cell>
          <cell r="U138">
            <v>8360.391599999999</v>
          </cell>
          <cell r="V138">
            <v>62928.911599999992</v>
          </cell>
          <cell r="W138">
            <v>0</v>
          </cell>
          <cell r="X138">
            <v>-6225.2719999999972</v>
          </cell>
          <cell r="Y138">
            <v>6225.2719999999972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60304.463999999993</v>
          </cell>
          <cell r="AE138">
            <v>15989.82</v>
          </cell>
          <cell r="AF138">
            <v>76294.283999999985</v>
          </cell>
        </row>
        <row r="139">
          <cell r="A139">
            <v>192</v>
          </cell>
          <cell r="B139">
            <v>334</v>
          </cell>
          <cell r="C139" t="str">
            <v>Sukdeb Dhakal</v>
          </cell>
          <cell r="D139" t="str">
            <v>Storekeeper IV</v>
          </cell>
          <cell r="E139">
            <v>3390</v>
          </cell>
          <cell r="F139">
            <v>3729</v>
          </cell>
          <cell r="G139" t="str">
            <v>n</v>
          </cell>
          <cell r="H139" t="str">
            <v>n</v>
          </cell>
          <cell r="I139" t="str">
            <v>a4</v>
          </cell>
          <cell r="J139" t="str">
            <v>y</v>
          </cell>
          <cell r="K139">
            <v>44748</v>
          </cell>
          <cell r="L139">
            <v>0</v>
          </cell>
          <cell r="M139">
            <v>9844.56</v>
          </cell>
          <cell r="N139">
            <v>4474.8</v>
          </cell>
          <cell r="P139">
            <v>59067.360000000001</v>
          </cell>
          <cell r="Q139">
            <v>4474.8</v>
          </cell>
          <cell r="R139">
            <v>0</v>
          </cell>
          <cell r="T139">
            <v>50000</v>
          </cell>
          <cell r="U139">
            <v>8188.8839999999991</v>
          </cell>
          <cell r="V139">
            <v>62663.684000000001</v>
          </cell>
          <cell r="W139">
            <v>0</v>
          </cell>
          <cell r="X139">
            <v>-7123.28</v>
          </cell>
          <cell r="Y139">
            <v>7123.28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59067.360000000001</v>
          </cell>
          <cell r="AE139">
            <v>15661.8</v>
          </cell>
          <cell r="AF139">
            <v>74729.16</v>
          </cell>
        </row>
        <row r="140">
          <cell r="A140">
            <v>193</v>
          </cell>
          <cell r="B140">
            <v>335</v>
          </cell>
          <cell r="C140" t="str">
            <v>Jhagman Roka Magar</v>
          </cell>
          <cell r="D140" t="str">
            <v>Mason III</v>
          </cell>
          <cell r="E140">
            <v>3319</v>
          </cell>
          <cell r="F140">
            <v>3650.9</v>
          </cell>
          <cell r="G140" t="str">
            <v>n</v>
          </cell>
          <cell r="H140" t="str">
            <v>n</v>
          </cell>
          <cell r="I140" t="str">
            <v>hw</v>
          </cell>
          <cell r="J140" t="str">
            <v>y</v>
          </cell>
          <cell r="K140">
            <v>43810.8</v>
          </cell>
          <cell r="L140">
            <v>0</v>
          </cell>
          <cell r="M140">
            <v>10952.7</v>
          </cell>
          <cell r="N140">
            <v>4381.0800000000008</v>
          </cell>
          <cell r="P140">
            <v>59144.58</v>
          </cell>
          <cell r="Q140">
            <v>4381.0800000000008</v>
          </cell>
          <cell r="R140">
            <v>0</v>
          </cell>
          <cell r="T140">
            <v>50000</v>
          </cell>
          <cell r="U140">
            <v>8214.5249999999996</v>
          </cell>
          <cell r="V140">
            <v>62595.605000000003</v>
          </cell>
          <cell r="W140">
            <v>0</v>
          </cell>
          <cell r="X140">
            <v>-5990.06</v>
          </cell>
          <cell r="Y140">
            <v>5990.06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59144.58</v>
          </cell>
          <cell r="AE140">
            <v>15333.78</v>
          </cell>
          <cell r="AF140">
            <v>74478.36</v>
          </cell>
        </row>
        <row r="141">
          <cell r="A141">
            <v>194</v>
          </cell>
          <cell r="B141">
            <v>336</v>
          </cell>
          <cell r="C141" t="str">
            <v>Shyam Lal Tharu</v>
          </cell>
          <cell r="D141" t="str">
            <v>Mechanic II  (Auto)</v>
          </cell>
          <cell r="E141">
            <v>3248</v>
          </cell>
          <cell r="F141">
            <v>3572.8</v>
          </cell>
          <cell r="G141" t="str">
            <v>n</v>
          </cell>
          <cell r="H141" t="str">
            <v>n</v>
          </cell>
          <cell r="I141" t="str">
            <v>a4</v>
          </cell>
          <cell r="J141" t="str">
            <v>y</v>
          </cell>
          <cell r="K141">
            <v>42873.600000000006</v>
          </cell>
          <cell r="L141">
            <v>0</v>
          </cell>
          <cell r="M141">
            <v>9432.1920000000009</v>
          </cell>
          <cell r="N141">
            <v>4287.3600000000006</v>
          </cell>
          <cell r="P141">
            <v>56593.152000000009</v>
          </cell>
          <cell r="Q141">
            <v>4287.3600000000006</v>
          </cell>
          <cell r="R141">
            <v>0</v>
          </cell>
          <cell r="T141">
            <v>50000</v>
          </cell>
          <cell r="U141">
            <v>7845.8688000000011</v>
          </cell>
          <cell r="V141">
            <v>62133.228800000004</v>
          </cell>
          <cell r="W141">
            <v>0</v>
          </cell>
          <cell r="X141">
            <v>-8919.2960000000021</v>
          </cell>
          <cell r="Y141">
            <v>8919.2960000000021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56593.152000000009</v>
          </cell>
          <cell r="AE141">
            <v>15005.76</v>
          </cell>
          <cell r="AF141">
            <v>71598.912000000011</v>
          </cell>
        </row>
        <row r="142">
          <cell r="A142">
            <v>195</v>
          </cell>
          <cell r="B142">
            <v>337</v>
          </cell>
          <cell r="C142" t="str">
            <v>Tika Ram Bhusal</v>
          </cell>
          <cell r="D142" t="str">
            <v>Store Keeper IV</v>
          </cell>
          <cell r="E142">
            <v>3106</v>
          </cell>
          <cell r="F142">
            <v>3416.6</v>
          </cell>
          <cell r="G142" t="str">
            <v>n</v>
          </cell>
          <cell r="H142" t="str">
            <v>n</v>
          </cell>
          <cell r="I142" t="str">
            <v>k</v>
          </cell>
          <cell r="J142" t="str">
            <v>y</v>
          </cell>
          <cell r="K142">
            <v>40999.199999999997</v>
          </cell>
          <cell r="L142">
            <v>0</v>
          </cell>
          <cell r="M142">
            <v>8199.84</v>
          </cell>
          <cell r="N142">
            <v>4099.92</v>
          </cell>
          <cell r="P142">
            <v>53298.96</v>
          </cell>
          <cell r="Q142">
            <v>4099.92</v>
          </cell>
          <cell r="R142">
            <v>0</v>
          </cell>
          <cell r="T142">
            <v>50000</v>
          </cell>
          <cell r="U142">
            <v>7379.8559999999998</v>
          </cell>
          <cell r="V142">
            <v>61479.775999999998</v>
          </cell>
          <cell r="W142">
            <v>0</v>
          </cell>
          <cell r="X142">
            <v>-11982.56</v>
          </cell>
          <cell r="Y142">
            <v>11982.56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53298.96</v>
          </cell>
          <cell r="AE142">
            <v>14349.72</v>
          </cell>
          <cell r="AF142">
            <v>67648.679999999993</v>
          </cell>
        </row>
        <row r="143">
          <cell r="A143">
            <v>196</v>
          </cell>
          <cell r="B143">
            <v>338</v>
          </cell>
          <cell r="C143" t="str">
            <v>Dil Kumar Thapa</v>
          </cell>
          <cell r="D143" t="str">
            <v>Mechanic II/Operator III</v>
          </cell>
          <cell r="E143">
            <v>3106</v>
          </cell>
          <cell r="F143">
            <v>3416.6</v>
          </cell>
          <cell r="G143" t="str">
            <v>n</v>
          </cell>
          <cell r="H143" t="str">
            <v>n</v>
          </cell>
          <cell r="I143" t="str">
            <v>k</v>
          </cell>
          <cell r="J143" t="str">
            <v>y</v>
          </cell>
          <cell r="K143">
            <v>40999.199999999997</v>
          </cell>
          <cell r="L143">
            <v>0</v>
          </cell>
          <cell r="M143">
            <v>8199.84</v>
          </cell>
          <cell r="N143">
            <v>4099.92</v>
          </cell>
          <cell r="P143">
            <v>53298.96</v>
          </cell>
          <cell r="Q143">
            <v>4099.92</v>
          </cell>
          <cell r="R143">
            <v>0</v>
          </cell>
          <cell r="T143">
            <v>50000</v>
          </cell>
          <cell r="U143">
            <v>7379.8559999999998</v>
          </cell>
          <cell r="V143">
            <v>61479.775999999998</v>
          </cell>
          <cell r="W143">
            <v>0</v>
          </cell>
          <cell r="X143">
            <v>-11982.56</v>
          </cell>
          <cell r="Y143">
            <v>11982.56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53298.96</v>
          </cell>
          <cell r="AE143">
            <v>14349.72</v>
          </cell>
          <cell r="AF143">
            <v>67648.679999999993</v>
          </cell>
        </row>
        <row r="144">
          <cell r="AB144">
            <v>881570.2084299993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L-52"/>
      <sheetName val="Sale Register"/>
      <sheetName val="Sale Register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</sheetNames>
    <sheetDataSet>
      <sheetData sheetId="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 &amp; L Dept"/>
      <sheetName val="P &amp; L Dept II"/>
      <sheetName val="P &amp; L Dept III"/>
      <sheetName val="Dept COS"/>
      <sheetName val="PL"/>
    </sheetNames>
    <sheetDataSet>
      <sheetData sheetId="0"/>
      <sheetData sheetId="1"/>
      <sheetData sheetId="2"/>
      <sheetData sheetId="3"/>
      <sheetData sheetId="4">
        <row r="64">
          <cell r="D64">
            <v>201021558.97</v>
          </cell>
        </row>
      </sheetData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48">
          <cell r="F48">
            <v>17.044477450929843</v>
          </cell>
        </row>
        <row r="49">
          <cell r="F49">
            <v>11.405668733392382</v>
          </cell>
        </row>
        <row r="51">
          <cell r="F51">
            <v>18.826273558499722</v>
          </cell>
        </row>
        <row r="52">
          <cell r="F52">
            <v>18.126888217522659</v>
          </cell>
        </row>
      </sheetData>
      <sheetData sheetId="4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tar"/>
      <sheetName val="Har"/>
      <sheetName val="Raja"/>
      <sheetName val="U.P."/>
      <sheetName val="Delhi"/>
      <sheetName val="Chandigarh"/>
      <sheetName val="Haryana "/>
      <sheetName val="J&amp;  K"/>
      <sheetName val="Rajasthan."/>
      <sheetName val="Uttaranchal"/>
      <sheetName val="Punjab"/>
      <sheetName val="HP"/>
      <sheetName val="Mumbai"/>
      <sheetName val="Mumbai Brihan's"/>
      <sheetName val="MUC-TIL"/>
      <sheetName val="MUC-TIL (2)"/>
      <sheetName val="MUC- Ajanta"/>
      <sheetName val="MUC-Brihan's"/>
      <sheetName val="GOA"/>
      <sheetName val="Daman"/>
      <sheetName val="M.P."/>
      <sheetName val="Chattisgarh"/>
      <sheetName val="Bihar"/>
      <sheetName val="Jharkhand"/>
      <sheetName val="Arunachal Pradesh"/>
      <sheetName val="Tripura"/>
      <sheetName val="Nagaland "/>
      <sheetName val="West Bengal"/>
      <sheetName val="Sikkim"/>
      <sheetName val="Sikkim-8PM NEW FORMAT - RADICO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45">
          <cell r="F45">
            <v>14.942681014125155</v>
          </cell>
        </row>
      </sheetData>
      <sheetData sheetId="4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Chattisgarh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6">
          <cell r="F6">
            <v>9.6619976491777351</v>
          </cell>
        </row>
        <row r="11">
          <cell r="F11">
            <v>15.690060946723207</v>
          </cell>
        </row>
        <row r="12">
          <cell r="F12">
            <v>17.137236669766139</v>
          </cell>
        </row>
        <row r="13">
          <cell r="F13">
            <v>12.852519761854101</v>
          </cell>
        </row>
        <row r="14">
          <cell r="F14">
            <v>10.29877902253144</v>
          </cell>
        </row>
        <row r="15">
          <cell r="F15">
            <v>17.655812545715943</v>
          </cell>
        </row>
        <row r="16">
          <cell r="F16">
            <v>45.740423098913666</v>
          </cell>
        </row>
        <row r="17">
          <cell r="F17">
            <v>25.079053538327337</v>
          </cell>
        </row>
      </sheetData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30">
          <cell r="F30">
            <v>2.5706001008572867</v>
          </cell>
        </row>
      </sheetData>
      <sheetData sheetId="4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tar"/>
      <sheetName val="Har"/>
      <sheetName val="Raja"/>
      <sheetName val="U.P."/>
      <sheetName val="Delhi"/>
      <sheetName val="Chandigarh"/>
      <sheetName val="Haryana "/>
      <sheetName val="J&amp;  K"/>
      <sheetName val="Rajasthan."/>
      <sheetName val="Uttaranchal"/>
      <sheetName val="Punjab"/>
      <sheetName val="HP"/>
      <sheetName val="Mumbai"/>
      <sheetName val="Mumbai Brihan's"/>
      <sheetName val="MUC-TIL"/>
      <sheetName val="MUC-TIL (2)"/>
      <sheetName val="MUC- Ajanta"/>
      <sheetName val="MUC-Brihan's"/>
      <sheetName val="GOA"/>
      <sheetName val="Daman"/>
      <sheetName val="M.P."/>
      <sheetName val="Chattisgarh"/>
      <sheetName val="Bihar"/>
      <sheetName val="Jharkhand"/>
      <sheetName val="Arunachal Pradesh"/>
      <sheetName val="Tripura"/>
      <sheetName val="Nagaland "/>
      <sheetName val="West Bengal"/>
      <sheetName val="Sikkim"/>
      <sheetName val="Sikkim-8PM NEW FORMAT - RADICO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41">
          <cell r="F41">
            <v>10.800906375774613</v>
          </cell>
        </row>
      </sheetData>
      <sheetData sheetId="4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3">
          <cell r="F23">
            <v>58.614564831261099</v>
          </cell>
        </row>
      </sheetData>
      <sheetData sheetId="4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31">
          <cell r="F31">
            <v>10.079227173058625</v>
          </cell>
        </row>
      </sheetData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Assam"/>
      <sheetName val="Overdue Assam"/>
      <sheetName val="Primary"/>
      <sheetName val="Apr to Aug 07"/>
      <sheetName val="Pending CN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"/>
      <sheetName val="U.P."/>
      <sheetName val="Uttar"/>
      <sheetName val="Delhi"/>
      <sheetName val="Har"/>
      <sheetName val="Chandigarh"/>
      <sheetName val="Haryana "/>
      <sheetName val="J&amp;K"/>
      <sheetName val="Rajasthan"/>
      <sheetName val="Raja"/>
      <sheetName val="Uttaranchal"/>
      <sheetName val="Punjab"/>
      <sheetName val="HP"/>
      <sheetName val="Mumbai"/>
      <sheetName val="Mumbai Brihan's"/>
      <sheetName val="MUC-TIL"/>
      <sheetName val="MUC- Ajanta"/>
      <sheetName val="MUC-Brihan's"/>
      <sheetName val="GOA"/>
      <sheetName val="Daman"/>
      <sheetName val="M.P."/>
      <sheetName val="Bihar"/>
      <sheetName val="Jharkhand"/>
      <sheetName val="Arunachal Pradesh"/>
      <sheetName val="Tripura"/>
      <sheetName val="Nagaland "/>
      <sheetName val="West Bengal"/>
      <sheetName val="Sikkim"/>
      <sheetName val="Meghalaya"/>
      <sheetName val="Assam"/>
      <sheetName val="Andhra Pradesh"/>
      <sheetName val="Karnataka"/>
      <sheetName val="Kerala-Rampur"/>
      <sheetName val="Kerala-Rajasthan"/>
      <sheetName val="Kerla- Brihans"/>
      <sheetName val="Orissa"/>
      <sheetName val="Pondichery"/>
      <sheetName val="Andaman"/>
      <sheetName val="tamiln"/>
      <sheetName val="Freight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36">
          <cell r="F36">
            <v>16.267553784688012</v>
          </cell>
        </row>
      </sheetData>
      <sheetData sheetId="4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 summary"/>
      <sheetName val="TT55535"/>
      <sheetName val="TT54579"/>
      <sheetName val="TT52411"/>
      <sheetName val="TT53723"/>
      <sheetName val="TT13411"/>
      <sheetName val="TT13400"/>
      <sheetName val="TT13402"/>
      <sheetName val="TT13394"/>
      <sheetName val="TT13354"/>
      <sheetName val="TT13356"/>
      <sheetName val="TT53462"/>
      <sheetName val="TTDP1319-12"/>
      <sheetName val="TT13274"/>
      <sheetName val="TT13264"/>
      <sheetName val="TT51980"/>
      <sheetName val="DD54164"/>
      <sheetName val="DD52645"/>
      <sheetName val="LC10218"/>
      <sheetName val="LC10150"/>
      <sheetName val="LC10136"/>
      <sheetName val="LC10068"/>
      <sheetName val="LC160"/>
      <sheetName val="LC9976"/>
      <sheetName val="LC161"/>
      <sheetName val="LC9764"/>
      <sheetName val="LC9862"/>
      <sheetName val="LC040"/>
      <sheetName val="LC0274"/>
      <sheetName val="LC9677"/>
      <sheetName val="LC9590"/>
      <sheetName val="LC022"/>
      <sheetName val="LC1119"/>
      <sheetName val="LC9443"/>
      <sheetName val="BS Sch"/>
    </sheetNames>
    <sheetDataSet>
      <sheetData sheetId="0"/>
      <sheetData sheetId="1">
        <row r="27">
          <cell r="F27">
            <v>450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"/>
      <sheetName val="tax"/>
      <sheetName val="Auditor's Adjustment"/>
      <sheetName val="Capital Adequacy (2)"/>
      <sheetName val="comp bs"/>
      <sheetName val="comp pl"/>
      <sheetName val="CF"/>
      <sheetName val="Income Tax_1 "/>
      <sheetName val="LLP 066.067 (2)"/>
      <sheetName val="068.3.32 trail"/>
      <sheetName val="deffered tax"/>
      <sheetName val="BS"/>
      <sheetName val="PL "/>
      <sheetName val="Funds"/>
      <sheetName val="Cash Flow"/>
      <sheetName val="PL App"/>
      <sheetName val="Change Equity"/>
      <sheetName val="1"/>
      <sheetName val="0.5 share"/>
      <sheetName val="2-3"/>
      <sheetName val="4-5"/>
      <sheetName val="6-8"/>
      <sheetName val="9-11"/>
      <sheetName val="12"/>
      <sheetName val="12.2"/>
      <sheetName val="13"/>
      <sheetName val="LLP 066.067"/>
      <sheetName val="final LLp"/>
      <sheetName val="final LLp (2)"/>
      <sheetName val="13KA"/>
      <sheetName val="14"/>
      <sheetName val="15-16"/>
      <sheetName val="16ka-17"/>
      <sheetName val="18"/>
      <sheetName val="19"/>
      <sheetName val="20-21"/>
      <sheetName val="22-23"/>
      <sheetName val="24"/>
      <sheetName val="25-26"/>
      <sheetName val="27-28"/>
      <sheetName val="28Ka-29"/>
      <sheetName val="30"/>
      <sheetName val="30Ka"/>
      <sheetName val="Capital Adequacy"/>
      <sheetName val="31"/>
      <sheetName val="4.34"/>
      <sheetName val="4.35"/>
      <sheetName val="accounting dep fixed assets"/>
      <sheetName val="tax depn"/>
      <sheetName val="Income statement"/>
      <sheetName val="An5"/>
      <sheetName val="An2"/>
      <sheetName val="Anx 10 page 1 "/>
      <sheetName val="Anx 10 page 2 "/>
      <sheetName val="Anx 13"/>
      <sheetName val="Sheet1"/>
      <sheetName val="Sheet2"/>
      <sheetName val="Sheet3"/>
      <sheetName val="Calculation of Income"/>
      <sheetName val="Annexure 4"/>
      <sheetName val="Annexure 3"/>
      <sheetName val="Annexure-2"/>
      <sheetName val="Annexure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  <sheetName val="Trail Balance"/>
      <sheetName val="Deffered Tax"/>
      <sheetName val="Change in equity"/>
      <sheetName val="Cash Flow "/>
      <sheetName val="schedule.1-5"/>
      <sheetName val="Fixed Assets"/>
      <sheetName val="Tax Comutation New "/>
      <sheetName val="Anx 5"/>
      <sheetName val="Anx 2"/>
      <sheetName val="Anx 10 page 1 "/>
      <sheetName val="Anx 10 page 2 "/>
      <sheetName val="Tax Dep"/>
      <sheetName val="ADD BACK DETAILS"/>
      <sheetName val="Tax Sheet "/>
      <sheetName val="B-Sheet &amp; Detail"/>
      <sheetName val="rentpd"/>
      <sheetName val="Calculation Of Income "/>
      <sheetName val="cashflow"/>
      <sheetName val="Reclass BS 2006"/>
      <sheetName val="BS"/>
      <sheetName val="4.18"/>
      <sheetName val="4.1"/>
      <sheetName val="AllCons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 16-7-2010"/>
      <sheetName val="Balance Sheet"/>
      <sheetName val="Deffered Tax"/>
      <sheetName val="Cash flow "/>
      <sheetName val="Share Capital"/>
      <sheetName val="Dep"/>
      <sheetName val="Change in equity"/>
      <sheetName val="Details of Fixed Assets"/>
      <sheetName val="Calculation Of Income "/>
      <sheetName val="Anx 5"/>
      <sheetName val="Anx 2"/>
      <sheetName val="Anx 10 page 1 "/>
      <sheetName val="Anx 10 page 2 "/>
      <sheetName val="Anex 13"/>
      <sheetName val="Add Back"/>
      <sheetName val="Annx 5"/>
      <sheetName val="annx2"/>
      <sheetName val=" Tax Depreciation"/>
      <sheetName val="Purchase Details"/>
      <sheetName val="Closing Stock_066_067"/>
      <sheetName val="Service Income"/>
      <sheetName val="Anex 13 Detail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on't Delete"/>
      <sheetName val="Balance Sheet"/>
    </sheetNames>
    <sheetDataSet>
      <sheetData sheetId="0" refreshError="1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 partly All 25"/>
      <sheetName val="KHP Partly All 26"/>
      <sheetName val="Modi Partly All 27"/>
      <sheetName val="HH all Alow inc sal 28"/>
      <sheetName val="KHP  All Allow inc sal 29"/>
      <sheetName val="Modi  All Allow inc sal 30"/>
      <sheetName val="Summary of Old and New"/>
      <sheetName val="salary5657"/>
      <sheetName val="Ind.for Old"/>
      <sheetName val="Ind for New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>
        <row r="1">
          <cell r="A1" t="str">
            <v>Idno</v>
          </cell>
          <cell r="B1" t="str">
            <v>Name</v>
          </cell>
          <cell r="C1" t="str">
            <v>Basic</v>
          </cell>
          <cell r="D1" t="str">
            <v>DA</v>
          </cell>
          <cell r="E1" t="str">
            <v>RA</v>
          </cell>
          <cell r="F1" t="str">
            <v>Location</v>
          </cell>
        </row>
        <row r="2">
          <cell r="A2">
            <v>101</v>
          </cell>
          <cell r="B2" t="str">
            <v>Kehar Singh Gurung</v>
          </cell>
          <cell r="C2">
            <v>14304</v>
          </cell>
          <cell r="D2">
            <v>0</v>
          </cell>
          <cell r="E2">
            <v>15</v>
          </cell>
          <cell r="F2" t="str">
            <v>HO</v>
          </cell>
        </row>
        <row r="3">
          <cell r="A3">
            <v>102</v>
          </cell>
          <cell r="B3" t="str">
            <v>Tilak Rana</v>
          </cell>
          <cell r="C3">
            <v>7548</v>
          </cell>
          <cell r="D3">
            <v>0</v>
          </cell>
          <cell r="E3">
            <v>10</v>
          </cell>
          <cell r="F3" t="str">
            <v>Modi JV</v>
          </cell>
        </row>
        <row r="4">
          <cell r="A4">
            <v>104</v>
          </cell>
          <cell r="B4" t="str">
            <v>Kedar Nath Nyaupane</v>
          </cell>
          <cell r="C4">
            <v>7844</v>
          </cell>
          <cell r="D4">
            <v>0</v>
          </cell>
          <cell r="E4">
            <v>10</v>
          </cell>
          <cell r="F4" t="str">
            <v>HO</v>
          </cell>
        </row>
        <row r="5">
          <cell r="A5">
            <v>105</v>
          </cell>
          <cell r="B5" t="str">
            <v>Dil Bdr Shrestha</v>
          </cell>
          <cell r="C5">
            <v>17313</v>
          </cell>
          <cell r="D5">
            <v>0</v>
          </cell>
          <cell r="E5">
            <v>25</v>
          </cell>
          <cell r="F5" t="str">
            <v>Tsho Rolpa</v>
          </cell>
        </row>
        <row r="6">
          <cell r="A6">
            <v>106</v>
          </cell>
          <cell r="B6" t="str">
            <v>Prem Sing Thapa</v>
          </cell>
          <cell r="C6">
            <v>14481</v>
          </cell>
          <cell r="D6">
            <v>0</v>
          </cell>
          <cell r="E6">
            <v>15</v>
          </cell>
          <cell r="F6" t="str">
            <v>Khimti</v>
          </cell>
        </row>
        <row r="7">
          <cell r="A7">
            <v>107</v>
          </cell>
          <cell r="B7" t="str">
            <v>Jiwan Lama</v>
          </cell>
          <cell r="C7">
            <v>10948</v>
          </cell>
          <cell r="D7">
            <v>0</v>
          </cell>
          <cell r="E7">
            <v>15</v>
          </cell>
          <cell r="F7" t="str">
            <v>Khimti</v>
          </cell>
        </row>
        <row r="8">
          <cell r="A8">
            <v>109</v>
          </cell>
          <cell r="B8" t="str">
            <v>Kamal Basnet</v>
          </cell>
          <cell r="C8">
            <v>10948</v>
          </cell>
          <cell r="D8">
            <v>0</v>
          </cell>
          <cell r="E8">
            <v>25</v>
          </cell>
          <cell r="F8" t="str">
            <v>Modi TL</v>
          </cell>
        </row>
        <row r="9">
          <cell r="A9">
            <v>111</v>
          </cell>
          <cell r="B9" t="str">
            <v>Netra Bahadur Bhandari</v>
          </cell>
          <cell r="C9">
            <v>8245</v>
          </cell>
          <cell r="D9">
            <v>0</v>
          </cell>
          <cell r="E9">
            <v>0</v>
          </cell>
          <cell r="F9" t="str">
            <v>Khimti</v>
          </cell>
        </row>
        <row r="10">
          <cell r="A10">
            <v>112</v>
          </cell>
          <cell r="B10" t="str">
            <v>Krishna Psd Shrestha</v>
          </cell>
          <cell r="C10">
            <v>7362</v>
          </cell>
          <cell r="D10">
            <v>0</v>
          </cell>
          <cell r="E10">
            <v>0</v>
          </cell>
          <cell r="F10" t="str">
            <v>Daunne</v>
          </cell>
        </row>
        <row r="11">
          <cell r="A11">
            <v>113</v>
          </cell>
          <cell r="B11" t="str">
            <v>Sukra Bdr Sinjali</v>
          </cell>
          <cell r="C11">
            <v>6372</v>
          </cell>
          <cell r="D11">
            <v>0</v>
          </cell>
          <cell r="E11">
            <v>0</v>
          </cell>
          <cell r="F11" t="str">
            <v>Modi JV</v>
          </cell>
        </row>
        <row r="12">
          <cell r="A12">
            <v>116</v>
          </cell>
          <cell r="B12" t="str">
            <v>Babu Lal Sharma</v>
          </cell>
          <cell r="C12">
            <v>6174</v>
          </cell>
          <cell r="D12">
            <v>0</v>
          </cell>
          <cell r="E12">
            <v>0</v>
          </cell>
          <cell r="F12" t="str">
            <v>Khimti</v>
          </cell>
        </row>
        <row r="13">
          <cell r="A13">
            <v>118</v>
          </cell>
          <cell r="B13" t="str">
            <v>Chandra Bahadur Gurung</v>
          </cell>
          <cell r="C13">
            <v>4790</v>
          </cell>
          <cell r="D13">
            <v>150</v>
          </cell>
          <cell r="E13">
            <v>0</v>
          </cell>
          <cell r="F13" t="str">
            <v>Khimti</v>
          </cell>
        </row>
        <row r="14">
          <cell r="A14">
            <v>119</v>
          </cell>
          <cell r="B14" t="str">
            <v>Shiva Bahadur Karki</v>
          </cell>
          <cell r="C14">
            <v>10780</v>
          </cell>
          <cell r="D14">
            <v>0</v>
          </cell>
          <cell r="E14">
            <v>15</v>
          </cell>
          <cell r="F14" t="str">
            <v>Khimti</v>
          </cell>
        </row>
        <row r="15">
          <cell r="A15">
            <v>120</v>
          </cell>
          <cell r="B15" t="str">
            <v>Bhim Bahadur Thapa</v>
          </cell>
          <cell r="C15">
            <v>4940</v>
          </cell>
          <cell r="D15">
            <v>150</v>
          </cell>
          <cell r="E15">
            <v>0</v>
          </cell>
          <cell r="F15" t="str">
            <v>Khimti</v>
          </cell>
        </row>
        <row r="16">
          <cell r="A16">
            <v>121</v>
          </cell>
          <cell r="B16" t="str">
            <v>Tej Bahadur Thapa</v>
          </cell>
          <cell r="C16">
            <v>4415</v>
          </cell>
          <cell r="D16">
            <v>150</v>
          </cell>
          <cell r="E16">
            <v>0</v>
          </cell>
          <cell r="F16" t="str">
            <v>Khimti</v>
          </cell>
        </row>
        <row r="17">
          <cell r="A17">
            <v>122</v>
          </cell>
          <cell r="B17" t="str">
            <v>Tirth Man Chhantel</v>
          </cell>
          <cell r="C17">
            <v>4964</v>
          </cell>
          <cell r="D17">
            <v>0</v>
          </cell>
          <cell r="E17">
            <v>0</v>
          </cell>
          <cell r="F17" t="str">
            <v>Khimti</v>
          </cell>
        </row>
        <row r="18">
          <cell r="A18">
            <v>123</v>
          </cell>
          <cell r="B18" t="str">
            <v>Kali Ram BK</v>
          </cell>
          <cell r="C18">
            <v>4265</v>
          </cell>
          <cell r="D18">
            <v>150</v>
          </cell>
          <cell r="E18">
            <v>0</v>
          </cell>
          <cell r="F18" t="str">
            <v>Khimti</v>
          </cell>
        </row>
        <row r="19">
          <cell r="A19">
            <v>125</v>
          </cell>
          <cell r="B19" t="str">
            <v>Shishir Khanal</v>
          </cell>
          <cell r="C19">
            <v>12711</v>
          </cell>
          <cell r="D19">
            <v>0</v>
          </cell>
          <cell r="E19">
            <v>15</v>
          </cell>
          <cell r="F19" t="str">
            <v>Khimti</v>
          </cell>
        </row>
        <row r="20">
          <cell r="A20">
            <v>128</v>
          </cell>
          <cell r="B20" t="str">
            <v>Rama Kant Gauro</v>
          </cell>
          <cell r="C20">
            <v>18552</v>
          </cell>
          <cell r="D20">
            <v>0</v>
          </cell>
          <cell r="E20">
            <v>15</v>
          </cell>
          <cell r="F20" t="str">
            <v>Khimti</v>
          </cell>
        </row>
        <row r="21">
          <cell r="A21">
            <v>129</v>
          </cell>
          <cell r="B21" t="str">
            <v>Chandi Psd Adhikari</v>
          </cell>
          <cell r="C21">
            <v>5184</v>
          </cell>
          <cell r="D21">
            <v>0</v>
          </cell>
          <cell r="E21">
            <v>0</v>
          </cell>
          <cell r="F21" t="str">
            <v>Modi JV</v>
          </cell>
        </row>
        <row r="22">
          <cell r="A22">
            <v>130</v>
          </cell>
          <cell r="B22" t="str">
            <v>Shyam Psd Sharma</v>
          </cell>
          <cell r="C22">
            <v>14835</v>
          </cell>
          <cell r="D22">
            <v>0</v>
          </cell>
          <cell r="E22">
            <v>15</v>
          </cell>
          <cell r="F22" t="str">
            <v>HO</v>
          </cell>
        </row>
        <row r="23">
          <cell r="A23">
            <v>131</v>
          </cell>
          <cell r="B23" t="str">
            <v>Dilli Bahadur Rokaya</v>
          </cell>
          <cell r="C23">
            <v>10444</v>
          </cell>
          <cell r="D23">
            <v>0</v>
          </cell>
          <cell r="E23">
            <v>15</v>
          </cell>
          <cell r="F23" t="str">
            <v>Khimti</v>
          </cell>
        </row>
        <row r="24">
          <cell r="A24">
            <v>132</v>
          </cell>
          <cell r="B24" t="str">
            <v>Rajendra Shrestha</v>
          </cell>
          <cell r="C24">
            <v>7696</v>
          </cell>
          <cell r="D24">
            <v>0</v>
          </cell>
          <cell r="E24">
            <v>10</v>
          </cell>
          <cell r="F24" t="str">
            <v>Khimti</v>
          </cell>
        </row>
        <row r="25">
          <cell r="A25">
            <v>136</v>
          </cell>
          <cell r="B25" t="str">
            <v>Uttam Psd Poudel</v>
          </cell>
          <cell r="C25">
            <v>5085</v>
          </cell>
          <cell r="D25">
            <v>0</v>
          </cell>
          <cell r="E25">
            <v>0</v>
          </cell>
          <cell r="F25" t="str">
            <v>HO</v>
          </cell>
        </row>
        <row r="26">
          <cell r="A26">
            <v>137</v>
          </cell>
          <cell r="B26" t="str">
            <v>Diwakar Regmi</v>
          </cell>
          <cell r="C26">
            <v>12711</v>
          </cell>
          <cell r="D26">
            <v>0</v>
          </cell>
          <cell r="E26">
            <v>15</v>
          </cell>
          <cell r="F26" t="str">
            <v>Khimti</v>
          </cell>
        </row>
        <row r="27">
          <cell r="A27">
            <v>138</v>
          </cell>
          <cell r="B27" t="str">
            <v>Nishan Bhandari</v>
          </cell>
          <cell r="C27">
            <v>4881</v>
          </cell>
          <cell r="D27">
            <v>0</v>
          </cell>
          <cell r="E27">
            <v>0</v>
          </cell>
          <cell r="F27" t="str">
            <v>Modi JV</v>
          </cell>
        </row>
        <row r="28">
          <cell r="A28">
            <v>139</v>
          </cell>
          <cell r="B28" t="str">
            <v>Resham Raj Dhakal</v>
          </cell>
          <cell r="C28">
            <v>11956</v>
          </cell>
          <cell r="D28">
            <v>0</v>
          </cell>
          <cell r="E28">
            <v>15</v>
          </cell>
          <cell r="F28" t="str">
            <v>HO</v>
          </cell>
        </row>
        <row r="29">
          <cell r="A29">
            <v>140</v>
          </cell>
          <cell r="B29" t="str">
            <v>Ram Kripal Shah</v>
          </cell>
          <cell r="C29">
            <v>15366</v>
          </cell>
          <cell r="D29">
            <v>0</v>
          </cell>
          <cell r="E29">
            <v>15</v>
          </cell>
          <cell r="F29" t="str">
            <v>Khimti</v>
          </cell>
        </row>
        <row r="30">
          <cell r="A30">
            <v>142</v>
          </cell>
          <cell r="B30" t="str">
            <v>Satish Glan</v>
          </cell>
          <cell r="C30">
            <v>5877</v>
          </cell>
          <cell r="D30">
            <v>0</v>
          </cell>
          <cell r="E30">
            <v>0</v>
          </cell>
          <cell r="F30" t="str">
            <v>Tsho Rolpa</v>
          </cell>
        </row>
        <row r="31">
          <cell r="A31">
            <v>143</v>
          </cell>
          <cell r="B31" t="str">
            <v>Bidur Humagain</v>
          </cell>
          <cell r="C31">
            <v>4798</v>
          </cell>
          <cell r="D31">
            <v>0</v>
          </cell>
          <cell r="E31">
            <v>0</v>
          </cell>
          <cell r="F31" t="str">
            <v>HO</v>
          </cell>
        </row>
        <row r="32">
          <cell r="A32">
            <v>144</v>
          </cell>
          <cell r="B32" t="str">
            <v>Bishnu Bahadur Hamal</v>
          </cell>
          <cell r="C32">
            <v>11116</v>
          </cell>
          <cell r="D32">
            <v>0</v>
          </cell>
          <cell r="E32">
            <v>15</v>
          </cell>
          <cell r="F32" t="str">
            <v>Khimti</v>
          </cell>
        </row>
        <row r="33">
          <cell r="A33">
            <v>145</v>
          </cell>
          <cell r="B33" t="str">
            <v>Mani Ram Pandey</v>
          </cell>
          <cell r="C33">
            <v>8428</v>
          </cell>
          <cell r="D33">
            <v>0</v>
          </cell>
          <cell r="E33">
            <v>15</v>
          </cell>
          <cell r="F33" t="str">
            <v>Modi JV</v>
          </cell>
        </row>
        <row r="34">
          <cell r="A34">
            <v>146</v>
          </cell>
          <cell r="B34" t="str">
            <v>Chitra Bahadur Gurung</v>
          </cell>
          <cell r="C34">
            <v>4632</v>
          </cell>
          <cell r="D34">
            <v>0</v>
          </cell>
          <cell r="E34">
            <v>0</v>
          </cell>
          <cell r="F34" t="str">
            <v>Khimti</v>
          </cell>
        </row>
        <row r="35">
          <cell r="A35">
            <v>147</v>
          </cell>
          <cell r="B35" t="str">
            <v>Suryamaya Maharjan</v>
          </cell>
          <cell r="C35">
            <v>9436</v>
          </cell>
          <cell r="D35">
            <v>0</v>
          </cell>
          <cell r="E35">
            <v>15</v>
          </cell>
          <cell r="F35" t="str">
            <v>HO</v>
          </cell>
        </row>
        <row r="36">
          <cell r="A36">
            <v>148</v>
          </cell>
          <cell r="B36" t="str">
            <v>Resham Bahadur Chaudhary</v>
          </cell>
          <cell r="C36">
            <v>6155</v>
          </cell>
          <cell r="D36">
            <v>0</v>
          </cell>
          <cell r="E36">
            <v>5</v>
          </cell>
          <cell r="F36" t="str">
            <v>Khimti</v>
          </cell>
        </row>
        <row r="37">
          <cell r="A37">
            <v>149</v>
          </cell>
          <cell r="B37" t="str">
            <v>Durga Thapa</v>
          </cell>
          <cell r="C37">
            <v>4115</v>
          </cell>
          <cell r="D37">
            <v>150</v>
          </cell>
          <cell r="E37">
            <v>0</v>
          </cell>
          <cell r="F37" t="str">
            <v>Khimti</v>
          </cell>
        </row>
        <row r="38">
          <cell r="A38">
            <v>150</v>
          </cell>
          <cell r="B38" t="str">
            <v>Kamal Nath Poudyal</v>
          </cell>
          <cell r="C38">
            <v>5283</v>
          </cell>
          <cell r="D38">
            <v>0</v>
          </cell>
          <cell r="F38" t="str">
            <v>Khimti</v>
          </cell>
        </row>
        <row r="39">
          <cell r="A39">
            <v>151</v>
          </cell>
          <cell r="B39" t="str">
            <v>Tanka Bdr Gaha</v>
          </cell>
          <cell r="C39">
            <v>4265</v>
          </cell>
          <cell r="D39">
            <v>150</v>
          </cell>
          <cell r="E39">
            <v>0</v>
          </cell>
          <cell r="F39" t="str">
            <v>Modi JV</v>
          </cell>
        </row>
        <row r="40">
          <cell r="A40">
            <v>152</v>
          </cell>
          <cell r="B40" t="str">
            <v>Hasana Shakya</v>
          </cell>
          <cell r="C40">
            <v>5976</v>
          </cell>
          <cell r="D40">
            <v>0</v>
          </cell>
          <cell r="E40">
            <v>0</v>
          </cell>
          <cell r="F40" t="str">
            <v>HO</v>
          </cell>
        </row>
        <row r="41">
          <cell r="A41">
            <v>153</v>
          </cell>
          <cell r="B41" t="str">
            <v>Guru Datta Lamichhane</v>
          </cell>
          <cell r="C41">
            <v>7992</v>
          </cell>
          <cell r="D41">
            <v>0</v>
          </cell>
          <cell r="E41">
            <v>5</v>
          </cell>
          <cell r="F41" t="str">
            <v>Khimti</v>
          </cell>
        </row>
        <row r="42">
          <cell r="A42">
            <v>155</v>
          </cell>
          <cell r="B42" t="str">
            <v>Phatta Bdr Thapa</v>
          </cell>
          <cell r="C42">
            <v>13596</v>
          </cell>
          <cell r="D42">
            <v>0</v>
          </cell>
          <cell r="E42">
            <v>15</v>
          </cell>
          <cell r="F42" t="str">
            <v>HO</v>
          </cell>
        </row>
        <row r="43">
          <cell r="A43">
            <v>157</v>
          </cell>
          <cell r="B43" t="str">
            <v>Nir Bahadur Thapa</v>
          </cell>
          <cell r="C43">
            <v>5283</v>
          </cell>
          <cell r="D43">
            <v>0</v>
          </cell>
          <cell r="E43">
            <v>0</v>
          </cell>
          <cell r="F43" t="str">
            <v>Modi JV</v>
          </cell>
        </row>
        <row r="44">
          <cell r="A44">
            <v>160</v>
          </cell>
          <cell r="B44" t="str">
            <v>Kamal Pahadi</v>
          </cell>
          <cell r="C44">
            <v>6075</v>
          </cell>
          <cell r="D44">
            <v>0</v>
          </cell>
          <cell r="E44">
            <v>0</v>
          </cell>
          <cell r="F44" t="str">
            <v>Modi JV</v>
          </cell>
        </row>
        <row r="45">
          <cell r="A45">
            <v>162</v>
          </cell>
          <cell r="B45" t="str">
            <v>Hum Bahadur Pun</v>
          </cell>
          <cell r="C45">
            <v>4549</v>
          </cell>
          <cell r="D45">
            <v>0</v>
          </cell>
          <cell r="E45">
            <v>0</v>
          </cell>
          <cell r="F45" t="str">
            <v>Khimti</v>
          </cell>
        </row>
        <row r="46">
          <cell r="A46">
            <v>164</v>
          </cell>
          <cell r="B46" t="str">
            <v>Bishnu Thapa</v>
          </cell>
          <cell r="C46">
            <v>4300</v>
          </cell>
          <cell r="D46">
            <v>0</v>
          </cell>
          <cell r="E46">
            <v>0</v>
          </cell>
          <cell r="F46" t="str">
            <v>Khimti</v>
          </cell>
        </row>
        <row r="47">
          <cell r="A47">
            <v>167</v>
          </cell>
          <cell r="B47" t="str">
            <v>Balram Psd Verma</v>
          </cell>
          <cell r="C47">
            <v>14127</v>
          </cell>
          <cell r="D47">
            <v>0</v>
          </cell>
          <cell r="E47">
            <v>15</v>
          </cell>
          <cell r="F47" t="str">
            <v>Modi JV</v>
          </cell>
        </row>
        <row r="48">
          <cell r="A48">
            <v>169</v>
          </cell>
          <cell r="B48" t="str">
            <v>Krishna Bdr Ghimire</v>
          </cell>
          <cell r="C48">
            <v>5275</v>
          </cell>
          <cell r="D48">
            <v>0</v>
          </cell>
          <cell r="E48">
            <v>0</v>
          </cell>
          <cell r="F48" t="str">
            <v>Modi JV</v>
          </cell>
        </row>
        <row r="49">
          <cell r="A49">
            <v>170</v>
          </cell>
          <cell r="B49" t="str">
            <v>Purna Bahadur Thapa</v>
          </cell>
          <cell r="C49">
            <v>5130</v>
          </cell>
          <cell r="D49">
            <v>0</v>
          </cell>
          <cell r="E49">
            <v>0</v>
          </cell>
          <cell r="F49" t="str">
            <v>Khimti</v>
          </cell>
        </row>
        <row r="50">
          <cell r="A50">
            <v>172</v>
          </cell>
          <cell r="B50" t="str">
            <v>Kumar Dhungana</v>
          </cell>
          <cell r="C50">
            <v>5877</v>
          </cell>
          <cell r="D50">
            <v>0</v>
          </cell>
          <cell r="E50">
            <v>0</v>
          </cell>
          <cell r="F50" t="str">
            <v>HO</v>
          </cell>
        </row>
        <row r="51">
          <cell r="A51">
            <v>173</v>
          </cell>
          <cell r="B51" t="str">
            <v>Than Bdr Pally</v>
          </cell>
          <cell r="C51">
            <v>5679</v>
          </cell>
          <cell r="D51">
            <v>0</v>
          </cell>
          <cell r="E51">
            <v>0</v>
          </cell>
          <cell r="F51" t="str">
            <v>Modi JV</v>
          </cell>
        </row>
        <row r="52">
          <cell r="A52">
            <v>174</v>
          </cell>
          <cell r="B52" t="str">
            <v>Pitamber Shrestha</v>
          </cell>
          <cell r="C52">
            <v>10276</v>
          </cell>
          <cell r="D52">
            <v>0</v>
          </cell>
          <cell r="E52">
            <v>0</v>
          </cell>
          <cell r="F52" t="str">
            <v>Tsho Rolpa</v>
          </cell>
        </row>
        <row r="53">
          <cell r="A53">
            <v>175</v>
          </cell>
          <cell r="B53" t="str">
            <v>Madhav Man Shrestha</v>
          </cell>
          <cell r="C53">
            <v>6485</v>
          </cell>
          <cell r="D53">
            <v>0</v>
          </cell>
          <cell r="E53">
            <v>0</v>
          </cell>
          <cell r="F53" t="str">
            <v>Tsho Rolpa</v>
          </cell>
        </row>
        <row r="54">
          <cell r="A54">
            <v>176</v>
          </cell>
          <cell r="B54" t="str">
            <v>Shanker Devkota</v>
          </cell>
          <cell r="C54">
            <v>4689</v>
          </cell>
          <cell r="D54">
            <v>0</v>
          </cell>
          <cell r="E54">
            <v>0</v>
          </cell>
          <cell r="F54" t="str">
            <v>Modi JV</v>
          </cell>
        </row>
        <row r="55">
          <cell r="A55">
            <v>177</v>
          </cell>
          <cell r="B55" t="str">
            <v>Rudra Psd Khanal</v>
          </cell>
          <cell r="C55">
            <v>12180</v>
          </cell>
          <cell r="D55">
            <v>0</v>
          </cell>
          <cell r="E55">
            <v>15</v>
          </cell>
          <cell r="F55" t="str">
            <v>HO</v>
          </cell>
        </row>
        <row r="56">
          <cell r="A56">
            <v>179</v>
          </cell>
          <cell r="B56" t="str">
            <v>Bijaya Bajra Bajracharya</v>
          </cell>
          <cell r="C56">
            <v>18021</v>
          </cell>
          <cell r="D56">
            <v>0</v>
          </cell>
          <cell r="E56">
            <v>25</v>
          </cell>
          <cell r="F56" t="str">
            <v>Khimti</v>
          </cell>
        </row>
        <row r="57">
          <cell r="A57">
            <v>180</v>
          </cell>
          <cell r="B57" t="str">
            <v>Bhuwa Nath Adhikari</v>
          </cell>
          <cell r="C57">
            <v>5877</v>
          </cell>
          <cell r="D57">
            <v>0</v>
          </cell>
          <cell r="E57">
            <v>0</v>
          </cell>
          <cell r="F57" t="str">
            <v>Khimti</v>
          </cell>
        </row>
        <row r="58">
          <cell r="A58">
            <v>181</v>
          </cell>
          <cell r="B58" t="str">
            <v>Kashinath Nepal</v>
          </cell>
          <cell r="C58">
            <v>13773</v>
          </cell>
          <cell r="D58">
            <v>0</v>
          </cell>
          <cell r="E58">
            <v>15</v>
          </cell>
          <cell r="F58" t="str">
            <v>Modi JV</v>
          </cell>
        </row>
        <row r="59">
          <cell r="A59">
            <v>182</v>
          </cell>
          <cell r="B59" t="str">
            <v>Tej Narayan Yadab</v>
          </cell>
          <cell r="C59">
            <v>9472</v>
          </cell>
          <cell r="D59">
            <v>0</v>
          </cell>
          <cell r="E59">
            <v>0</v>
          </cell>
          <cell r="F59" t="str">
            <v>Daunne</v>
          </cell>
        </row>
        <row r="60">
          <cell r="A60">
            <v>183</v>
          </cell>
          <cell r="B60" t="str">
            <v>Krishna Kanta Panthi</v>
          </cell>
          <cell r="C60">
            <v>12357</v>
          </cell>
          <cell r="D60">
            <v>0</v>
          </cell>
          <cell r="E60">
            <v>20</v>
          </cell>
          <cell r="F60" t="str">
            <v>Khimti</v>
          </cell>
        </row>
        <row r="61">
          <cell r="A61">
            <v>184</v>
          </cell>
          <cell r="B61" t="str">
            <v>Kul Prasad Shrestha</v>
          </cell>
          <cell r="C61">
            <v>4881</v>
          </cell>
          <cell r="D61">
            <v>0</v>
          </cell>
          <cell r="E61">
            <v>0</v>
          </cell>
          <cell r="F61" t="str">
            <v>Modi JV</v>
          </cell>
        </row>
        <row r="62">
          <cell r="A62">
            <v>185</v>
          </cell>
          <cell r="B62" t="str">
            <v>Laxman Pun</v>
          </cell>
          <cell r="C62">
            <v>6075</v>
          </cell>
          <cell r="D62">
            <v>0</v>
          </cell>
          <cell r="E62">
            <v>0</v>
          </cell>
          <cell r="F62" t="str">
            <v>Khimti</v>
          </cell>
        </row>
        <row r="63">
          <cell r="A63">
            <v>186</v>
          </cell>
          <cell r="B63" t="str">
            <v>Tara Nath Sapkota</v>
          </cell>
          <cell r="C63">
            <v>11116</v>
          </cell>
          <cell r="D63">
            <v>0</v>
          </cell>
          <cell r="E63">
            <v>15</v>
          </cell>
          <cell r="F63" t="str">
            <v>Khimti</v>
          </cell>
        </row>
        <row r="64">
          <cell r="A64">
            <v>187</v>
          </cell>
          <cell r="B64" t="str">
            <v>Durga Bahadur Resmi</v>
          </cell>
          <cell r="C64">
            <v>5877</v>
          </cell>
          <cell r="D64">
            <v>0</v>
          </cell>
          <cell r="E64">
            <v>0</v>
          </cell>
          <cell r="F64" t="str">
            <v>Khimti</v>
          </cell>
        </row>
        <row r="65">
          <cell r="A65">
            <v>188</v>
          </cell>
          <cell r="B65" t="str">
            <v>Kul Sing Thapa</v>
          </cell>
          <cell r="C65">
            <v>5976</v>
          </cell>
          <cell r="D65">
            <v>0</v>
          </cell>
          <cell r="E65">
            <v>0</v>
          </cell>
          <cell r="F65" t="str">
            <v>Khimti</v>
          </cell>
        </row>
        <row r="66">
          <cell r="A66">
            <v>189</v>
          </cell>
          <cell r="B66" t="str">
            <v>Ash Bdr Roka</v>
          </cell>
          <cell r="C66">
            <v>6273</v>
          </cell>
          <cell r="D66">
            <v>0</v>
          </cell>
          <cell r="E66">
            <v>0</v>
          </cell>
          <cell r="F66" t="str">
            <v>Tsho Rolpa</v>
          </cell>
        </row>
        <row r="67">
          <cell r="A67">
            <v>190</v>
          </cell>
          <cell r="B67" t="str">
            <v>Lal Singh B.K.</v>
          </cell>
          <cell r="C67">
            <v>5481</v>
          </cell>
          <cell r="D67">
            <v>0</v>
          </cell>
          <cell r="E67">
            <v>0</v>
          </cell>
          <cell r="F67" t="str">
            <v>Tsho Rolpa</v>
          </cell>
        </row>
        <row r="68">
          <cell r="A68">
            <v>191</v>
          </cell>
          <cell r="B68" t="str">
            <v>Tara Bdr Belbase</v>
          </cell>
          <cell r="C68">
            <v>4887</v>
          </cell>
          <cell r="D68">
            <v>0</v>
          </cell>
          <cell r="E68">
            <v>0</v>
          </cell>
          <cell r="F68" t="str">
            <v>Tsho Rolpa</v>
          </cell>
        </row>
        <row r="69">
          <cell r="A69">
            <v>193</v>
          </cell>
          <cell r="B69" t="str">
            <v>Indra Psd Dhakal</v>
          </cell>
          <cell r="C69">
            <v>7145</v>
          </cell>
          <cell r="D69">
            <v>0</v>
          </cell>
          <cell r="E69">
            <v>10</v>
          </cell>
          <cell r="F69" t="str">
            <v>Modi JV</v>
          </cell>
        </row>
        <row r="70">
          <cell r="A70">
            <v>194</v>
          </cell>
          <cell r="B70" t="str">
            <v>Radha Devi Pradhan</v>
          </cell>
          <cell r="C70">
            <v>3798</v>
          </cell>
          <cell r="D70">
            <v>150</v>
          </cell>
          <cell r="E70">
            <v>0</v>
          </cell>
          <cell r="F70" t="str">
            <v>HO</v>
          </cell>
        </row>
        <row r="71">
          <cell r="A71">
            <v>195</v>
          </cell>
          <cell r="B71" t="str">
            <v>Sundar Pun Magar</v>
          </cell>
          <cell r="C71">
            <v>4549</v>
          </cell>
          <cell r="D71">
            <v>0</v>
          </cell>
          <cell r="E71">
            <v>0</v>
          </cell>
          <cell r="F71" t="str">
            <v>Khimti</v>
          </cell>
        </row>
        <row r="72">
          <cell r="A72">
            <v>196</v>
          </cell>
          <cell r="B72" t="str">
            <v>Tika Ram Somai</v>
          </cell>
          <cell r="C72">
            <v>4415</v>
          </cell>
          <cell r="D72">
            <v>150</v>
          </cell>
          <cell r="E72">
            <v>0</v>
          </cell>
          <cell r="F72" t="str">
            <v>Modi TL</v>
          </cell>
        </row>
        <row r="73">
          <cell r="A73">
            <v>197</v>
          </cell>
          <cell r="B73" t="str">
            <v>Bir Bdr Gurung</v>
          </cell>
          <cell r="C73">
            <v>5213</v>
          </cell>
          <cell r="D73">
            <v>0</v>
          </cell>
          <cell r="E73">
            <v>0</v>
          </cell>
          <cell r="F73" t="str">
            <v>Tsho Rolpa</v>
          </cell>
        </row>
        <row r="74">
          <cell r="A74">
            <v>198</v>
          </cell>
          <cell r="B74" t="str">
            <v>Jit Bahadur Pun</v>
          </cell>
          <cell r="C74">
            <v>6174</v>
          </cell>
          <cell r="D74">
            <v>0</v>
          </cell>
          <cell r="E74">
            <v>0</v>
          </cell>
          <cell r="F74" t="str">
            <v>Khimti</v>
          </cell>
        </row>
        <row r="75">
          <cell r="A75">
            <v>199</v>
          </cell>
          <cell r="B75" t="str">
            <v>Ana Bahadur Poudel</v>
          </cell>
          <cell r="C75">
            <v>6174</v>
          </cell>
          <cell r="D75">
            <v>0</v>
          </cell>
          <cell r="E75">
            <v>0</v>
          </cell>
          <cell r="F75" t="str">
            <v>Khimti</v>
          </cell>
        </row>
        <row r="76">
          <cell r="A76">
            <v>201</v>
          </cell>
          <cell r="B76" t="str">
            <v>Shambhu Lamsal</v>
          </cell>
          <cell r="C76">
            <v>7844</v>
          </cell>
          <cell r="D76">
            <v>0</v>
          </cell>
          <cell r="E76">
            <v>15</v>
          </cell>
          <cell r="F76" t="str">
            <v>Khimti</v>
          </cell>
        </row>
        <row r="77">
          <cell r="A77">
            <v>202</v>
          </cell>
          <cell r="B77" t="str">
            <v>Kishan Thapa</v>
          </cell>
          <cell r="C77">
            <v>5047</v>
          </cell>
          <cell r="D77">
            <v>0</v>
          </cell>
          <cell r="E77">
            <v>0</v>
          </cell>
          <cell r="F77" t="str">
            <v>Khimti</v>
          </cell>
        </row>
        <row r="78">
          <cell r="A78">
            <v>203</v>
          </cell>
          <cell r="B78" t="str">
            <v>Lal Bahadur Rana</v>
          </cell>
          <cell r="C78">
            <v>4632</v>
          </cell>
          <cell r="D78">
            <v>0</v>
          </cell>
          <cell r="E78">
            <v>0</v>
          </cell>
          <cell r="F78" t="str">
            <v>Modi TL</v>
          </cell>
        </row>
        <row r="79">
          <cell r="A79">
            <v>204</v>
          </cell>
          <cell r="B79" t="str">
            <v>Thaman Bdr Pun</v>
          </cell>
          <cell r="C79">
            <v>5481</v>
          </cell>
          <cell r="D79">
            <v>0</v>
          </cell>
          <cell r="E79">
            <v>0</v>
          </cell>
          <cell r="F79" t="str">
            <v>Tsho Rolpa</v>
          </cell>
        </row>
        <row r="80">
          <cell r="A80">
            <v>205</v>
          </cell>
          <cell r="B80" t="str">
            <v>Tara Bahadur Regami</v>
          </cell>
          <cell r="C80">
            <v>5283</v>
          </cell>
          <cell r="D80">
            <v>0</v>
          </cell>
          <cell r="E80">
            <v>0</v>
          </cell>
          <cell r="F80" t="str">
            <v>Khimti</v>
          </cell>
        </row>
        <row r="81">
          <cell r="A81">
            <v>206</v>
          </cell>
          <cell r="B81" t="str">
            <v>Tuk Bhandari</v>
          </cell>
          <cell r="C81">
            <v>6375</v>
          </cell>
          <cell r="D81">
            <v>0</v>
          </cell>
          <cell r="E81">
            <v>5</v>
          </cell>
          <cell r="F81" t="str">
            <v>Khimti</v>
          </cell>
        </row>
        <row r="82">
          <cell r="A82">
            <v>207</v>
          </cell>
          <cell r="B82" t="str">
            <v>Puran Sing Thapa</v>
          </cell>
          <cell r="C82">
            <v>15366</v>
          </cell>
          <cell r="D82">
            <v>0</v>
          </cell>
          <cell r="E82">
            <v>15</v>
          </cell>
          <cell r="F82" t="str">
            <v>Khimti</v>
          </cell>
        </row>
        <row r="83">
          <cell r="A83">
            <v>208</v>
          </cell>
          <cell r="B83" t="str">
            <v>Krishna Psd Aryal</v>
          </cell>
          <cell r="C83">
            <v>14304</v>
          </cell>
          <cell r="D83">
            <v>0</v>
          </cell>
          <cell r="E83">
            <v>15</v>
          </cell>
          <cell r="F83" t="str">
            <v>HO</v>
          </cell>
        </row>
        <row r="84">
          <cell r="A84">
            <v>209</v>
          </cell>
          <cell r="B84" t="str">
            <v>Gadur Man Lama</v>
          </cell>
          <cell r="C84">
            <v>5711</v>
          </cell>
          <cell r="D84">
            <v>0</v>
          </cell>
          <cell r="E84">
            <v>0</v>
          </cell>
          <cell r="F84" t="str">
            <v>Khimti</v>
          </cell>
        </row>
        <row r="85">
          <cell r="A85">
            <v>210</v>
          </cell>
          <cell r="B85" t="str">
            <v>Krishna Shrestha</v>
          </cell>
          <cell r="C85">
            <v>4217</v>
          </cell>
          <cell r="D85">
            <v>0</v>
          </cell>
          <cell r="E85">
            <v>0</v>
          </cell>
          <cell r="F85" t="str">
            <v>Khimti</v>
          </cell>
        </row>
        <row r="86">
          <cell r="A86">
            <v>211</v>
          </cell>
          <cell r="B86" t="str">
            <v>Tirtha Prasad Khanal</v>
          </cell>
          <cell r="C86">
            <v>4689</v>
          </cell>
          <cell r="D86">
            <v>0</v>
          </cell>
          <cell r="E86">
            <v>0</v>
          </cell>
          <cell r="F86" t="str">
            <v>Modi JV</v>
          </cell>
        </row>
        <row r="87">
          <cell r="A87">
            <v>212</v>
          </cell>
          <cell r="B87" t="str">
            <v>Lil Bahadur Thapa</v>
          </cell>
          <cell r="C87">
            <v>5130</v>
          </cell>
          <cell r="D87">
            <v>0</v>
          </cell>
          <cell r="E87">
            <v>0</v>
          </cell>
          <cell r="F87" t="str">
            <v>Khimti</v>
          </cell>
        </row>
        <row r="88">
          <cell r="A88">
            <v>213</v>
          </cell>
          <cell r="B88" t="str">
            <v>Harkha Bdr Rana</v>
          </cell>
          <cell r="C88">
            <v>5976</v>
          </cell>
          <cell r="D88">
            <v>0</v>
          </cell>
          <cell r="E88">
            <v>0</v>
          </cell>
          <cell r="F88" t="str">
            <v>Modi JV</v>
          </cell>
        </row>
        <row r="89">
          <cell r="A89">
            <v>214</v>
          </cell>
          <cell r="B89" t="str">
            <v>Narendra Sen</v>
          </cell>
          <cell r="C89">
            <v>5481</v>
          </cell>
          <cell r="D89">
            <v>0</v>
          </cell>
          <cell r="E89">
            <v>0</v>
          </cell>
          <cell r="F89" t="str">
            <v>Khimti</v>
          </cell>
        </row>
        <row r="90">
          <cell r="A90">
            <v>216</v>
          </cell>
          <cell r="B90" t="str">
            <v>Baburam Bhardwaj</v>
          </cell>
          <cell r="C90">
            <v>15543</v>
          </cell>
          <cell r="D90">
            <v>0</v>
          </cell>
          <cell r="E90">
            <v>25</v>
          </cell>
          <cell r="F90" t="str">
            <v>Modi JV</v>
          </cell>
        </row>
        <row r="91">
          <cell r="A91">
            <v>219</v>
          </cell>
          <cell r="B91" t="str">
            <v>Chitra Chhantel</v>
          </cell>
          <cell r="C91">
            <v>6660</v>
          </cell>
          <cell r="D91">
            <v>0</v>
          </cell>
          <cell r="E91">
            <v>0</v>
          </cell>
          <cell r="F91" t="str">
            <v>HO</v>
          </cell>
        </row>
        <row r="92">
          <cell r="A92">
            <v>222</v>
          </cell>
          <cell r="B92" t="str">
            <v>Devendra Prasad Saha</v>
          </cell>
          <cell r="C92">
            <v>6595</v>
          </cell>
          <cell r="D92">
            <v>0</v>
          </cell>
          <cell r="E92">
            <v>5</v>
          </cell>
          <cell r="F92" t="str">
            <v>Khimti</v>
          </cell>
        </row>
        <row r="93">
          <cell r="A93">
            <v>225</v>
          </cell>
          <cell r="B93" t="str">
            <v>Sanjeev Kumar Thakur</v>
          </cell>
          <cell r="C93">
            <v>10948</v>
          </cell>
          <cell r="D93">
            <v>0</v>
          </cell>
          <cell r="E93">
            <v>0</v>
          </cell>
          <cell r="F93" t="str">
            <v>HO</v>
          </cell>
        </row>
        <row r="94">
          <cell r="A94">
            <v>227</v>
          </cell>
          <cell r="B94" t="str">
            <v>Shankar Sharma</v>
          </cell>
          <cell r="C94">
            <v>11116</v>
          </cell>
          <cell r="D94">
            <v>0</v>
          </cell>
          <cell r="E94">
            <v>10</v>
          </cell>
          <cell r="F94" t="str">
            <v>Khimti</v>
          </cell>
        </row>
        <row r="95">
          <cell r="A95">
            <v>229</v>
          </cell>
          <cell r="B95" t="str">
            <v>Govinda Atreya</v>
          </cell>
          <cell r="C95">
            <v>7844</v>
          </cell>
          <cell r="D95">
            <v>0</v>
          </cell>
          <cell r="E95">
            <v>10</v>
          </cell>
          <cell r="F95" t="str">
            <v>Khimti</v>
          </cell>
        </row>
        <row r="96">
          <cell r="A96">
            <v>231</v>
          </cell>
          <cell r="B96" t="str">
            <v>Deepak Raj Poudel</v>
          </cell>
          <cell r="C96">
            <v>6815</v>
          </cell>
          <cell r="D96">
            <v>0</v>
          </cell>
          <cell r="E96">
            <v>5</v>
          </cell>
          <cell r="F96" t="str">
            <v>Khimti</v>
          </cell>
        </row>
        <row r="97">
          <cell r="A97">
            <v>232</v>
          </cell>
          <cell r="B97" t="str">
            <v>Thari Prasad Dhakal</v>
          </cell>
          <cell r="C97">
            <v>6815</v>
          </cell>
          <cell r="D97">
            <v>0</v>
          </cell>
          <cell r="E97">
            <v>5</v>
          </cell>
          <cell r="F97" t="str">
            <v>Khimti</v>
          </cell>
        </row>
        <row r="98">
          <cell r="A98">
            <v>233</v>
          </cell>
          <cell r="B98" t="str">
            <v>Birbal Prasad Chaudhary</v>
          </cell>
          <cell r="C98">
            <v>5580</v>
          </cell>
          <cell r="D98">
            <v>0</v>
          </cell>
          <cell r="E98">
            <v>5</v>
          </cell>
          <cell r="F98" t="str">
            <v>Khimti</v>
          </cell>
        </row>
        <row r="99">
          <cell r="A99">
            <v>234</v>
          </cell>
          <cell r="B99" t="str">
            <v>Phattu Lal Adhikari</v>
          </cell>
          <cell r="C99">
            <v>5382</v>
          </cell>
          <cell r="D99">
            <v>0</v>
          </cell>
          <cell r="E99">
            <v>0</v>
          </cell>
          <cell r="F99" t="str">
            <v>Khimti</v>
          </cell>
        </row>
        <row r="100">
          <cell r="A100">
            <v>235</v>
          </cell>
          <cell r="B100" t="str">
            <v>Giri Prasad Rana</v>
          </cell>
          <cell r="C100">
            <v>5130</v>
          </cell>
          <cell r="D100">
            <v>0</v>
          </cell>
          <cell r="E100">
            <v>0</v>
          </cell>
          <cell r="F100" t="str">
            <v>Khimti</v>
          </cell>
        </row>
        <row r="101">
          <cell r="A101">
            <v>236</v>
          </cell>
          <cell r="B101" t="str">
            <v>Megh Nath Aryal</v>
          </cell>
          <cell r="C101">
            <v>5580</v>
          </cell>
          <cell r="D101">
            <v>0</v>
          </cell>
          <cell r="E101">
            <v>0</v>
          </cell>
          <cell r="F101" t="str">
            <v>Khimti</v>
          </cell>
        </row>
        <row r="102">
          <cell r="A102">
            <v>237</v>
          </cell>
          <cell r="B102" t="str">
            <v>Gyan Prasad Gyawali</v>
          </cell>
          <cell r="C102">
            <v>4887</v>
          </cell>
          <cell r="D102">
            <v>0</v>
          </cell>
          <cell r="F102" t="str">
            <v>Khimti</v>
          </cell>
        </row>
        <row r="103">
          <cell r="A103">
            <v>238</v>
          </cell>
          <cell r="B103" t="str">
            <v>Tek Bahadur Disamagar</v>
          </cell>
          <cell r="C103">
            <v>5296</v>
          </cell>
          <cell r="D103">
            <v>0</v>
          </cell>
          <cell r="E103">
            <v>0</v>
          </cell>
          <cell r="F103" t="str">
            <v>Khimti</v>
          </cell>
        </row>
        <row r="104">
          <cell r="A104">
            <v>239</v>
          </cell>
          <cell r="B104" t="str">
            <v>Ram Bahadur Thapa</v>
          </cell>
          <cell r="C104">
            <v>5047</v>
          </cell>
          <cell r="D104">
            <v>0</v>
          </cell>
          <cell r="E104">
            <v>0</v>
          </cell>
          <cell r="F104" t="str">
            <v>Khimti</v>
          </cell>
        </row>
        <row r="105">
          <cell r="A105">
            <v>240</v>
          </cell>
          <cell r="B105" t="str">
            <v>Tek Bahadur Rayamajhi</v>
          </cell>
          <cell r="C105">
            <v>4466</v>
          </cell>
          <cell r="D105">
            <v>0</v>
          </cell>
          <cell r="E105">
            <v>0</v>
          </cell>
          <cell r="F105" t="str">
            <v>Khimti</v>
          </cell>
        </row>
        <row r="106">
          <cell r="A106">
            <v>241</v>
          </cell>
          <cell r="B106" t="str">
            <v>Anand Kumar Sinha</v>
          </cell>
          <cell r="C106">
            <v>10948</v>
          </cell>
          <cell r="D106">
            <v>0</v>
          </cell>
          <cell r="E106">
            <v>0</v>
          </cell>
          <cell r="F106" t="str">
            <v>HO</v>
          </cell>
        </row>
        <row r="107">
          <cell r="A107">
            <v>242</v>
          </cell>
          <cell r="B107" t="str">
            <v>Narayan Psd Shrestha</v>
          </cell>
          <cell r="C107">
            <v>4491</v>
          </cell>
          <cell r="D107">
            <v>0</v>
          </cell>
          <cell r="E107">
            <v>0</v>
          </cell>
          <cell r="F107" t="str">
            <v>HO</v>
          </cell>
        </row>
        <row r="108">
          <cell r="A108">
            <v>243</v>
          </cell>
          <cell r="B108" t="str">
            <v>Madan Psd Gautam</v>
          </cell>
          <cell r="C108">
            <v>4590</v>
          </cell>
          <cell r="D108">
            <v>0</v>
          </cell>
          <cell r="E108">
            <v>0</v>
          </cell>
          <cell r="F108" t="str">
            <v>HO</v>
          </cell>
        </row>
        <row r="109">
          <cell r="A109">
            <v>244</v>
          </cell>
          <cell r="B109" t="str">
            <v>Ramila Bajracharya</v>
          </cell>
          <cell r="C109">
            <v>5481</v>
          </cell>
          <cell r="D109">
            <v>0</v>
          </cell>
          <cell r="E109">
            <v>0</v>
          </cell>
          <cell r="F109" t="str">
            <v>HO</v>
          </cell>
        </row>
        <row r="110">
          <cell r="A110">
            <v>245</v>
          </cell>
          <cell r="B110" t="str">
            <v>Tol Bahadur Thapa</v>
          </cell>
          <cell r="C110">
            <v>4466</v>
          </cell>
          <cell r="D110">
            <v>0</v>
          </cell>
          <cell r="E110">
            <v>0</v>
          </cell>
          <cell r="F110" t="str">
            <v>Modi TL</v>
          </cell>
        </row>
        <row r="111">
          <cell r="A111">
            <v>246</v>
          </cell>
          <cell r="B111" t="str">
            <v>Parsuram Sharma (Kharel)</v>
          </cell>
          <cell r="C111">
            <v>5462</v>
          </cell>
          <cell r="D111">
            <v>0</v>
          </cell>
          <cell r="E111">
            <v>0</v>
          </cell>
          <cell r="F111" t="str">
            <v>Tsho Rolpa</v>
          </cell>
        </row>
        <row r="112">
          <cell r="A112">
            <v>247</v>
          </cell>
          <cell r="B112" t="str">
            <v>Khum Bahadur Gaha</v>
          </cell>
          <cell r="C112">
            <v>4549</v>
          </cell>
          <cell r="D112">
            <v>0</v>
          </cell>
          <cell r="E112">
            <v>0</v>
          </cell>
          <cell r="F112" t="str">
            <v>Modi JV</v>
          </cell>
        </row>
        <row r="113">
          <cell r="A113">
            <v>249</v>
          </cell>
          <cell r="B113" t="str">
            <v xml:space="preserve">Tulsi Ram Poudel </v>
          </cell>
          <cell r="C113">
            <v>4383</v>
          </cell>
          <cell r="D113">
            <v>0</v>
          </cell>
          <cell r="E113">
            <v>0</v>
          </cell>
          <cell r="F113" t="str">
            <v>Tsho Rolpa</v>
          </cell>
        </row>
        <row r="114">
          <cell r="A114">
            <v>251</v>
          </cell>
          <cell r="B114" t="str">
            <v>Prakash Chandra Pradhan</v>
          </cell>
          <cell r="C114">
            <v>8932</v>
          </cell>
          <cell r="D114">
            <v>0</v>
          </cell>
          <cell r="E114">
            <v>10</v>
          </cell>
          <cell r="F114" t="str">
            <v>Khimti</v>
          </cell>
        </row>
        <row r="115">
          <cell r="A115">
            <v>252</v>
          </cell>
          <cell r="B115" t="str">
            <v>Upendra Shrestha</v>
          </cell>
          <cell r="C115">
            <v>8764</v>
          </cell>
          <cell r="D115">
            <v>0</v>
          </cell>
          <cell r="E115">
            <v>10</v>
          </cell>
          <cell r="F115" t="str">
            <v>Khimti</v>
          </cell>
        </row>
        <row r="116">
          <cell r="A116">
            <v>253</v>
          </cell>
          <cell r="B116" t="str">
            <v>Nirmal Kumar Kaucha</v>
          </cell>
          <cell r="C116">
            <v>5935</v>
          </cell>
          <cell r="D116">
            <v>0</v>
          </cell>
          <cell r="E116">
            <v>5</v>
          </cell>
          <cell r="F116" t="str">
            <v>Khimti</v>
          </cell>
        </row>
        <row r="117">
          <cell r="A117">
            <v>255</v>
          </cell>
          <cell r="B117" t="str">
            <v>Singh Bahadur Ghising</v>
          </cell>
          <cell r="C117">
            <v>4549</v>
          </cell>
          <cell r="D117">
            <v>0</v>
          </cell>
          <cell r="E117">
            <v>0</v>
          </cell>
          <cell r="F117" t="str">
            <v>Khimti</v>
          </cell>
        </row>
        <row r="118">
          <cell r="A118">
            <v>256</v>
          </cell>
          <cell r="B118" t="str">
            <v>Chandra Rasaily</v>
          </cell>
          <cell r="C118">
            <v>4383</v>
          </cell>
          <cell r="D118">
            <v>0</v>
          </cell>
          <cell r="E118">
            <v>0</v>
          </cell>
          <cell r="F118" t="str">
            <v>Khimti</v>
          </cell>
        </row>
        <row r="119">
          <cell r="A119">
            <v>257</v>
          </cell>
          <cell r="B119" t="str">
            <v>Lalit Hamal</v>
          </cell>
          <cell r="C119">
            <v>5580</v>
          </cell>
          <cell r="D119">
            <v>0</v>
          </cell>
          <cell r="E119">
            <v>5</v>
          </cell>
          <cell r="F119" t="str">
            <v>Khimti</v>
          </cell>
        </row>
        <row r="120">
          <cell r="A120">
            <v>258</v>
          </cell>
          <cell r="B120" t="str">
            <v>Bijaya Kumar Khatiwada</v>
          </cell>
          <cell r="C120">
            <v>6705</v>
          </cell>
          <cell r="D120">
            <v>0</v>
          </cell>
          <cell r="E120">
            <v>0</v>
          </cell>
          <cell r="F120" t="str">
            <v>Khimti</v>
          </cell>
        </row>
        <row r="121">
          <cell r="A121">
            <v>259</v>
          </cell>
          <cell r="B121" t="str">
            <v>Nil Kantha Bhattarai</v>
          </cell>
          <cell r="C121">
            <v>4466</v>
          </cell>
          <cell r="D121">
            <v>0</v>
          </cell>
          <cell r="E121">
            <v>0</v>
          </cell>
          <cell r="F121" t="str">
            <v>Khimti</v>
          </cell>
        </row>
        <row r="122">
          <cell r="A122">
            <v>260</v>
          </cell>
          <cell r="B122" t="str">
            <v>Ram Prasad Ghimire</v>
          </cell>
          <cell r="C122">
            <v>5481</v>
          </cell>
          <cell r="D122">
            <v>0</v>
          </cell>
          <cell r="E122">
            <v>0</v>
          </cell>
          <cell r="F122" t="str">
            <v>Khimti</v>
          </cell>
        </row>
        <row r="123">
          <cell r="A123">
            <v>262</v>
          </cell>
          <cell r="B123" t="str">
            <v>Ram Kishan Chaudhary</v>
          </cell>
          <cell r="C123">
            <v>5130</v>
          </cell>
          <cell r="D123">
            <v>0</v>
          </cell>
          <cell r="E123">
            <v>0</v>
          </cell>
          <cell r="F123" t="str">
            <v>Khimti</v>
          </cell>
        </row>
        <row r="124">
          <cell r="A124">
            <v>263</v>
          </cell>
          <cell r="B124" t="str">
            <v>Bishnu Prasad Panday</v>
          </cell>
          <cell r="C124">
            <v>4788</v>
          </cell>
          <cell r="D124">
            <v>0</v>
          </cell>
          <cell r="E124">
            <v>5</v>
          </cell>
          <cell r="F124" t="str">
            <v>Khimti</v>
          </cell>
        </row>
        <row r="125">
          <cell r="A125">
            <v>266</v>
          </cell>
          <cell r="B125" t="str">
            <v>Govinda Giri</v>
          </cell>
          <cell r="C125">
            <v>5481</v>
          </cell>
          <cell r="D125">
            <v>0</v>
          </cell>
          <cell r="E125">
            <v>0</v>
          </cell>
          <cell r="F125" t="str">
            <v>Khimti</v>
          </cell>
        </row>
        <row r="126">
          <cell r="A126">
            <v>267</v>
          </cell>
          <cell r="B126" t="str">
            <v>Keshav Raj Poudel</v>
          </cell>
          <cell r="C126">
            <v>6075</v>
          </cell>
          <cell r="D126">
            <v>0</v>
          </cell>
          <cell r="E126">
            <v>0</v>
          </cell>
          <cell r="F126" t="str">
            <v>Khimti</v>
          </cell>
        </row>
        <row r="127">
          <cell r="A127">
            <v>268</v>
          </cell>
          <cell r="B127" t="str">
            <v>Kamal Thapaliya</v>
          </cell>
          <cell r="C127">
            <v>4788</v>
          </cell>
          <cell r="D127">
            <v>0</v>
          </cell>
          <cell r="E127">
            <v>0</v>
          </cell>
          <cell r="F127" t="str">
            <v>Khimti</v>
          </cell>
        </row>
        <row r="128">
          <cell r="A128">
            <v>269</v>
          </cell>
          <cell r="B128" t="str">
            <v>Ramesh Bhandari</v>
          </cell>
          <cell r="C128">
            <v>4887</v>
          </cell>
          <cell r="D128">
            <v>0</v>
          </cell>
          <cell r="E128">
            <v>0</v>
          </cell>
          <cell r="F128" t="str">
            <v>Khimti</v>
          </cell>
        </row>
        <row r="129">
          <cell r="A129">
            <v>271</v>
          </cell>
          <cell r="B129" t="str">
            <v>Keshar Bahadur Kandangwa</v>
          </cell>
          <cell r="C129">
            <v>8596</v>
          </cell>
          <cell r="D129">
            <v>0</v>
          </cell>
          <cell r="E129">
            <v>10</v>
          </cell>
          <cell r="F129" t="str">
            <v>Khimti</v>
          </cell>
        </row>
        <row r="130">
          <cell r="A130">
            <v>272</v>
          </cell>
          <cell r="B130" t="str">
            <v>Pushmakhar Dhakal</v>
          </cell>
          <cell r="C130">
            <v>7992</v>
          </cell>
          <cell r="D130">
            <v>0</v>
          </cell>
          <cell r="E130">
            <v>5</v>
          </cell>
          <cell r="F130" t="str">
            <v>Khimti</v>
          </cell>
        </row>
        <row r="131">
          <cell r="A131">
            <v>276</v>
          </cell>
          <cell r="B131" t="str">
            <v>Durga Prasad Basyal</v>
          </cell>
          <cell r="C131">
            <v>8288</v>
          </cell>
          <cell r="D131">
            <v>0</v>
          </cell>
          <cell r="E131">
            <v>10</v>
          </cell>
          <cell r="F131" t="str">
            <v>Khimti</v>
          </cell>
        </row>
        <row r="132">
          <cell r="A132">
            <v>277</v>
          </cell>
          <cell r="B132" t="str">
            <v>Basudev Sharma Guragain</v>
          </cell>
          <cell r="C132">
            <v>8436</v>
          </cell>
          <cell r="D132">
            <v>0</v>
          </cell>
          <cell r="E132">
            <v>10</v>
          </cell>
          <cell r="F132" t="str">
            <v>Khimti</v>
          </cell>
        </row>
        <row r="133">
          <cell r="A133">
            <v>278</v>
          </cell>
          <cell r="B133" t="str">
            <v>Gyan Bahadur Karki</v>
          </cell>
          <cell r="C133">
            <v>8596</v>
          </cell>
          <cell r="D133">
            <v>0</v>
          </cell>
          <cell r="E133">
            <v>10</v>
          </cell>
          <cell r="F133" t="str">
            <v>Khimti</v>
          </cell>
        </row>
        <row r="134">
          <cell r="A134">
            <v>279</v>
          </cell>
          <cell r="B134" t="str">
            <v>Birendra Malla Thakuri</v>
          </cell>
          <cell r="C134">
            <v>4549</v>
          </cell>
          <cell r="D134">
            <v>0</v>
          </cell>
          <cell r="E134">
            <v>0</v>
          </cell>
          <cell r="F134" t="str">
            <v>Khimti</v>
          </cell>
        </row>
        <row r="135">
          <cell r="A135">
            <v>280</v>
          </cell>
          <cell r="B135" t="str">
            <v>Indra Bahadur Dhakal</v>
          </cell>
          <cell r="C135">
            <v>5715</v>
          </cell>
          <cell r="D135">
            <v>0</v>
          </cell>
          <cell r="E135">
            <v>5</v>
          </cell>
          <cell r="F135" t="str">
            <v>Khimti</v>
          </cell>
        </row>
        <row r="136">
          <cell r="A136">
            <v>282</v>
          </cell>
          <cell r="B136" t="str">
            <v>Nar Bahadur Sirish</v>
          </cell>
          <cell r="C136">
            <v>4040</v>
          </cell>
          <cell r="D136">
            <v>150</v>
          </cell>
          <cell r="E136">
            <v>0</v>
          </cell>
          <cell r="F136" t="str">
            <v>Khimti</v>
          </cell>
        </row>
        <row r="137">
          <cell r="A137">
            <v>284</v>
          </cell>
          <cell r="B137" t="str">
            <v>Dillu Prasad Adhikari</v>
          </cell>
          <cell r="C137">
            <v>4715</v>
          </cell>
          <cell r="D137">
            <v>0</v>
          </cell>
          <cell r="E137">
            <v>0</v>
          </cell>
          <cell r="F137" t="str">
            <v>Khimti</v>
          </cell>
        </row>
        <row r="138">
          <cell r="A138">
            <v>285</v>
          </cell>
          <cell r="B138" t="str">
            <v>Rishimuni Bajracharya</v>
          </cell>
          <cell r="C138">
            <v>4798</v>
          </cell>
          <cell r="D138">
            <v>0</v>
          </cell>
          <cell r="E138">
            <v>0</v>
          </cell>
          <cell r="F138" t="str">
            <v>Khimti</v>
          </cell>
        </row>
        <row r="139">
          <cell r="A139">
            <v>286</v>
          </cell>
          <cell r="B139" t="str">
            <v>Bel Bahadur Susling</v>
          </cell>
          <cell r="C139">
            <v>3815</v>
          </cell>
          <cell r="D139">
            <v>150</v>
          </cell>
          <cell r="E139">
            <v>0</v>
          </cell>
          <cell r="F139" t="str">
            <v>Khimti</v>
          </cell>
        </row>
        <row r="140">
          <cell r="A140">
            <v>287</v>
          </cell>
          <cell r="B140" t="str">
            <v>Buddha Bahadur Thapa</v>
          </cell>
          <cell r="C140">
            <v>4134</v>
          </cell>
          <cell r="D140">
            <v>0</v>
          </cell>
          <cell r="E140">
            <v>0</v>
          </cell>
          <cell r="F140" t="str">
            <v>Khimti</v>
          </cell>
        </row>
        <row r="141">
          <cell r="A141">
            <v>288</v>
          </cell>
          <cell r="B141" t="str">
            <v>Mahendra Prasad Rijal</v>
          </cell>
          <cell r="C141">
            <v>5715</v>
          </cell>
          <cell r="D141">
            <v>0</v>
          </cell>
          <cell r="E141">
            <v>5</v>
          </cell>
          <cell r="F141" t="str">
            <v>Khimti</v>
          </cell>
        </row>
        <row r="142">
          <cell r="A142">
            <v>289</v>
          </cell>
          <cell r="B142" t="str">
            <v>Mohan Poudel</v>
          </cell>
          <cell r="C142">
            <v>4715</v>
          </cell>
          <cell r="D142">
            <v>0</v>
          </cell>
          <cell r="E142">
            <v>0</v>
          </cell>
          <cell r="F142" t="str">
            <v>Khimti</v>
          </cell>
        </row>
        <row r="143">
          <cell r="A143">
            <v>290</v>
          </cell>
          <cell r="B143" t="str">
            <v>Tilak Thapa</v>
          </cell>
          <cell r="C143">
            <v>6595</v>
          </cell>
          <cell r="D143">
            <v>0</v>
          </cell>
          <cell r="E143">
            <v>5</v>
          </cell>
          <cell r="F143" t="str">
            <v>Khimti</v>
          </cell>
        </row>
        <row r="144">
          <cell r="A144">
            <v>291</v>
          </cell>
          <cell r="B144" t="str">
            <v>Kamal Prasad Tharu</v>
          </cell>
          <cell r="C144">
            <v>4715</v>
          </cell>
          <cell r="D144">
            <v>0</v>
          </cell>
          <cell r="E144">
            <v>0</v>
          </cell>
          <cell r="F144" t="str">
            <v>Khimti</v>
          </cell>
        </row>
        <row r="145">
          <cell r="A145">
            <v>292</v>
          </cell>
          <cell r="B145" t="str">
            <v>Gaj Bahadur Thapa</v>
          </cell>
          <cell r="C145">
            <v>4798</v>
          </cell>
          <cell r="D145">
            <v>0</v>
          </cell>
          <cell r="E145">
            <v>0</v>
          </cell>
          <cell r="F145" t="str">
            <v>Khimti</v>
          </cell>
        </row>
        <row r="146">
          <cell r="A146">
            <v>293</v>
          </cell>
          <cell r="B146" t="str">
            <v>Mukunda Singh Lama</v>
          </cell>
          <cell r="C146">
            <v>3890</v>
          </cell>
          <cell r="D146">
            <v>150</v>
          </cell>
          <cell r="E146">
            <v>0</v>
          </cell>
          <cell r="F146" t="str">
            <v>Khimti</v>
          </cell>
        </row>
        <row r="147">
          <cell r="A147">
            <v>294</v>
          </cell>
          <cell r="B147" t="str">
            <v>Amrit Bahadur Rana</v>
          </cell>
          <cell r="C147">
            <v>5778</v>
          </cell>
          <cell r="D147">
            <v>0</v>
          </cell>
          <cell r="E147">
            <v>0</v>
          </cell>
          <cell r="F147" t="str">
            <v>Khimti</v>
          </cell>
        </row>
        <row r="148">
          <cell r="A148">
            <v>295</v>
          </cell>
          <cell r="B148" t="str">
            <v>Prakash Man Shrestha</v>
          </cell>
          <cell r="C148">
            <v>4986</v>
          </cell>
          <cell r="D148">
            <v>0</v>
          </cell>
          <cell r="E148">
            <v>0</v>
          </cell>
          <cell r="F148" t="str">
            <v>HO</v>
          </cell>
        </row>
        <row r="149">
          <cell r="A149">
            <v>296</v>
          </cell>
          <cell r="B149" t="str">
            <v>Shriram Psd  Poudel</v>
          </cell>
          <cell r="C149">
            <v>4190</v>
          </cell>
          <cell r="D149">
            <v>150</v>
          </cell>
          <cell r="E149">
            <v>0</v>
          </cell>
          <cell r="F149" t="str">
            <v>HO</v>
          </cell>
        </row>
        <row r="150">
          <cell r="A150">
            <v>297</v>
          </cell>
          <cell r="B150" t="str">
            <v>Tul Singh Gurung</v>
          </cell>
          <cell r="C150">
            <v>4217</v>
          </cell>
          <cell r="D150">
            <v>0</v>
          </cell>
          <cell r="E150">
            <v>0</v>
          </cell>
          <cell r="F150" t="str">
            <v>Modi JV</v>
          </cell>
        </row>
        <row r="151">
          <cell r="A151">
            <v>298</v>
          </cell>
          <cell r="B151" t="str">
            <v>Nanda Bdr Paija</v>
          </cell>
          <cell r="C151">
            <v>3885</v>
          </cell>
          <cell r="D151">
            <v>0</v>
          </cell>
          <cell r="E151">
            <v>0</v>
          </cell>
          <cell r="F151" t="str">
            <v>Modi JV</v>
          </cell>
        </row>
        <row r="152">
          <cell r="A152">
            <v>299</v>
          </cell>
          <cell r="B152" t="str">
            <v>Dal Bir Purja</v>
          </cell>
          <cell r="C152">
            <v>4466</v>
          </cell>
          <cell r="D152">
            <v>0</v>
          </cell>
          <cell r="E152">
            <v>0</v>
          </cell>
          <cell r="F152" t="str">
            <v>Modi JV</v>
          </cell>
        </row>
        <row r="153">
          <cell r="A153">
            <v>300</v>
          </cell>
          <cell r="B153" t="str">
            <v>Dhan Bdr Pun</v>
          </cell>
          <cell r="C153">
            <v>3968</v>
          </cell>
          <cell r="D153">
            <v>0</v>
          </cell>
          <cell r="E153">
            <v>0</v>
          </cell>
          <cell r="F153" t="str">
            <v>Modi JV</v>
          </cell>
        </row>
        <row r="154">
          <cell r="A154">
            <v>301</v>
          </cell>
          <cell r="B154" t="str">
            <v>Ram Hari Sharma</v>
          </cell>
          <cell r="C154">
            <v>8596</v>
          </cell>
          <cell r="D154">
            <v>0</v>
          </cell>
          <cell r="E154">
            <v>5</v>
          </cell>
          <cell r="F154" t="str">
            <v>Modi JV</v>
          </cell>
        </row>
        <row r="155">
          <cell r="A155">
            <v>302</v>
          </cell>
          <cell r="B155" t="str">
            <v>Dor Bdr Chhantyal</v>
          </cell>
          <cell r="C155">
            <v>10444</v>
          </cell>
          <cell r="D155">
            <v>0</v>
          </cell>
          <cell r="E155">
            <v>10</v>
          </cell>
          <cell r="F155" t="str">
            <v>Modi JV</v>
          </cell>
        </row>
        <row r="156">
          <cell r="A156">
            <v>303</v>
          </cell>
          <cell r="B156" t="str">
            <v>Padam Devkota</v>
          </cell>
          <cell r="C156">
            <v>3965</v>
          </cell>
          <cell r="D156">
            <v>150</v>
          </cell>
          <cell r="E156">
            <v>0</v>
          </cell>
          <cell r="F156" t="str">
            <v>Modi JV</v>
          </cell>
        </row>
        <row r="157">
          <cell r="A157">
            <v>304</v>
          </cell>
          <cell r="B157" t="str">
            <v>Pawan Kumar Shrestha</v>
          </cell>
          <cell r="C157">
            <v>8764</v>
          </cell>
          <cell r="D157">
            <v>0</v>
          </cell>
          <cell r="E157">
            <v>5</v>
          </cell>
          <cell r="F157" t="str">
            <v>Modi JV</v>
          </cell>
        </row>
        <row r="158">
          <cell r="A158">
            <v>305</v>
          </cell>
          <cell r="B158" t="str">
            <v>Lila Bdr Bhandari</v>
          </cell>
          <cell r="C158">
            <v>4392</v>
          </cell>
          <cell r="D158">
            <v>0</v>
          </cell>
          <cell r="E158">
            <v>0</v>
          </cell>
          <cell r="F158" t="str">
            <v>Modi JV</v>
          </cell>
        </row>
        <row r="159">
          <cell r="A159">
            <v>306</v>
          </cell>
          <cell r="B159" t="str">
            <v>Bishnu Pd Bhattarai</v>
          </cell>
          <cell r="C159">
            <v>4194</v>
          </cell>
          <cell r="D159">
            <v>0</v>
          </cell>
          <cell r="E159">
            <v>0</v>
          </cell>
          <cell r="F159" t="str">
            <v>Modi JV</v>
          </cell>
        </row>
        <row r="160">
          <cell r="A160">
            <v>307</v>
          </cell>
          <cell r="B160" t="str">
            <v>Jhapate Choudhary</v>
          </cell>
          <cell r="C160">
            <v>5545</v>
          </cell>
          <cell r="D160">
            <v>0</v>
          </cell>
          <cell r="F160" t="str">
            <v>MHP</v>
          </cell>
        </row>
        <row r="161">
          <cell r="A161">
            <v>309</v>
          </cell>
          <cell r="B161" t="str">
            <v>Dilip Kumar Deo</v>
          </cell>
          <cell r="C161">
            <v>4689</v>
          </cell>
          <cell r="D161">
            <v>0</v>
          </cell>
          <cell r="E161">
            <v>0</v>
          </cell>
          <cell r="F161" t="str">
            <v>Modi JV</v>
          </cell>
        </row>
        <row r="162">
          <cell r="A162">
            <v>310</v>
          </cell>
          <cell r="B162" t="str">
            <v>Kancha Bahadur Jirel</v>
          </cell>
          <cell r="C162">
            <v>8880</v>
          </cell>
          <cell r="D162">
            <v>0</v>
          </cell>
          <cell r="E162">
            <v>15</v>
          </cell>
          <cell r="F162" t="str">
            <v>Khimti</v>
          </cell>
        </row>
        <row r="163">
          <cell r="A163">
            <v>311</v>
          </cell>
          <cell r="B163" t="str">
            <v>Som Sagar Shreshta</v>
          </cell>
          <cell r="C163">
            <v>11452</v>
          </cell>
          <cell r="D163">
            <v>0</v>
          </cell>
          <cell r="E163">
            <v>15</v>
          </cell>
          <cell r="F163" t="str">
            <v>Khimti</v>
          </cell>
        </row>
        <row r="164">
          <cell r="A164">
            <v>312</v>
          </cell>
          <cell r="B164" t="str">
            <v>Mahendra Lal Shakya</v>
          </cell>
          <cell r="C164">
            <v>4689</v>
          </cell>
          <cell r="D164">
            <v>0</v>
          </cell>
          <cell r="E164">
            <v>0</v>
          </cell>
          <cell r="F164" t="str">
            <v>Tsho Rolpa</v>
          </cell>
        </row>
        <row r="165">
          <cell r="A165">
            <v>313</v>
          </cell>
          <cell r="B165" t="str">
            <v>Roshan Kumar Thapa</v>
          </cell>
          <cell r="C165">
            <v>8932</v>
          </cell>
          <cell r="D165">
            <v>0</v>
          </cell>
          <cell r="E165">
            <v>10</v>
          </cell>
          <cell r="F165" t="str">
            <v>Khimti</v>
          </cell>
        </row>
        <row r="166">
          <cell r="A166">
            <v>314</v>
          </cell>
          <cell r="B166" t="str">
            <v>Bijesh Lal Amatya</v>
          </cell>
          <cell r="C166">
            <v>6815</v>
          </cell>
          <cell r="D166">
            <v>0</v>
          </cell>
          <cell r="E166">
            <v>5</v>
          </cell>
          <cell r="F166" t="str">
            <v>Khimti</v>
          </cell>
        </row>
        <row r="167">
          <cell r="A167">
            <v>315</v>
          </cell>
          <cell r="B167" t="str">
            <v>Ram Kaji Neupane</v>
          </cell>
          <cell r="C167">
            <v>6595</v>
          </cell>
          <cell r="D167">
            <v>0</v>
          </cell>
          <cell r="E167">
            <v>5</v>
          </cell>
          <cell r="F167" t="str">
            <v>Khimti</v>
          </cell>
        </row>
        <row r="168">
          <cell r="A168">
            <v>316</v>
          </cell>
          <cell r="B168" t="str">
            <v>Krishna Prasad Panta</v>
          </cell>
          <cell r="C168">
            <v>4986</v>
          </cell>
          <cell r="D168">
            <v>0</v>
          </cell>
          <cell r="E168">
            <v>0</v>
          </cell>
          <cell r="F168" t="str">
            <v>Khimti</v>
          </cell>
        </row>
        <row r="169">
          <cell r="A169">
            <v>317</v>
          </cell>
          <cell r="B169" t="str">
            <v>Surya Bahadur Maharjan</v>
          </cell>
          <cell r="C169">
            <v>4986</v>
          </cell>
          <cell r="D169">
            <v>0</v>
          </cell>
          <cell r="E169">
            <v>0</v>
          </cell>
          <cell r="F169" t="str">
            <v>Khimti</v>
          </cell>
        </row>
        <row r="170">
          <cell r="A170">
            <v>318</v>
          </cell>
          <cell r="B170" t="str">
            <v>Nanda Bahadur Pun</v>
          </cell>
          <cell r="C170">
            <v>5382</v>
          </cell>
          <cell r="D170">
            <v>0</v>
          </cell>
          <cell r="E170">
            <v>0</v>
          </cell>
          <cell r="F170" t="str">
            <v>Khimti</v>
          </cell>
        </row>
        <row r="171">
          <cell r="A171">
            <v>319</v>
          </cell>
          <cell r="B171" t="str">
            <v>Lila Ballav Bhattarai</v>
          </cell>
          <cell r="C171">
            <v>5130</v>
          </cell>
          <cell r="D171">
            <v>0</v>
          </cell>
          <cell r="E171">
            <v>0</v>
          </cell>
          <cell r="F171" t="str">
            <v>Khimti</v>
          </cell>
        </row>
        <row r="172">
          <cell r="A172">
            <v>320</v>
          </cell>
          <cell r="B172" t="str">
            <v>Jaman Singh Vishwakarma</v>
          </cell>
          <cell r="C172">
            <v>4466</v>
          </cell>
          <cell r="D172">
            <v>0</v>
          </cell>
          <cell r="E172">
            <v>0</v>
          </cell>
          <cell r="F172" t="str">
            <v>Khimti</v>
          </cell>
        </row>
        <row r="173">
          <cell r="A173">
            <v>321</v>
          </cell>
          <cell r="B173" t="str">
            <v>Dol Bahadur Kunwar</v>
          </cell>
          <cell r="C173">
            <v>4383</v>
          </cell>
          <cell r="D173">
            <v>0</v>
          </cell>
          <cell r="E173">
            <v>0</v>
          </cell>
          <cell r="F173" t="str">
            <v>Khimti</v>
          </cell>
        </row>
        <row r="174">
          <cell r="A174">
            <v>322</v>
          </cell>
          <cell r="B174" t="str">
            <v>Ram Autar Mahato</v>
          </cell>
          <cell r="C174">
            <v>4217</v>
          </cell>
          <cell r="D174">
            <v>0</v>
          </cell>
          <cell r="E174">
            <v>0</v>
          </cell>
          <cell r="F174" t="str">
            <v>Khimti</v>
          </cell>
        </row>
        <row r="175">
          <cell r="A175">
            <v>323</v>
          </cell>
          <cell r="B175" t="str">
            <v>Dilli Ram Parajuli</v>
          </cell>
          <cell r="C175">
            <v>3968</v>
          </cell>
          <cell r="D175">
            <v>0</v>
          </cell>
          <cell r="E175">
            <v>0</v>
          </cell>
          <cell r="F175" t="str">
            <v>Khimti</v>
          </cell>
        </row>
        <row r="176">
          <cell r="A176">
            <v>324</v>
          </cell>
          <cell r="B176" t="str">
            <v>Kul Giri</v>
          </cell>
          <cell r="C176">
            <v>4051</v>
          </cell>
          <cell r="D176">
            <v>0</v>
          </cell>
          <cell r="E176">
            <v>0</v>
          </cell>
          <cell r="F176" t="str">
            <v>Khimti</v>
          </cell>
        </row>
        <row r="177">
          <cell r="A177">
            <v>325</v>
          </cell>
          <cell r="B177" t="str">
            <v>Nar Bahadur Thapa</v>
          </cell>
          <cell r="C177">
            <v>4798</v>
          </cell>
          <cell r="D177">
            <v>0</v>
          </cell>
          <cell r="E177">
            <v>0</v>
          </cell>
          <cell r="F177" t="str">
            <v>Khimti</v>
          </cell>
        </row>
        <row r="178">
          <cell r="A178">
            <v>326</v>
          </cell>
          <cell r="B178" t="str">
            <v>Tejendra Bahadur Budha</v>
          </cell>
          <cell r="C178">
            <v>4715</v>
          </cell>
          <cell r="D178">
            <v>0</v>
          </cell>
          <cell r="E178">
            <v>0</v>
          </cell>
          <cell r="F178" t="str">
            <v>Khimti</v>
          </cell>
        </row>
        <row r="179">
          <cell r="A179">
            <v>327</v>
          </cell>
          <cell r="B179" t="str">
            <v>Iman Singh Tamang</v>
          </cell>
          <cell r="C179">
            <v>4490</v>
          </cell>
          <cell r="D179">
            <v>150</v>
          </cell>
          <cell r="E179">
            <v>0</v>
          </cell>
          <cell r="F179" t="str">
            <v>Khimti</v>
          </cell>
        </row>
        <row r="180">
          <cell r="A180">
            <v>328</v>
          </cell>
          <cell r="B180" t="str">
            <v>Bhim Bahadur Poudel</v>
          </cell>
          <cell r="C180">
            <v>4549</v>
          </cell>
          <cell r="D180">
            <v>0</v>
          </cell>
          <cell r="E180">
            <v>0</v>
          </cell>
          <cell r="F180" t="str">
            <v>Khimti</v>
          </cell>
        </row>
        <row r="181">
          <cell r="A181">
            <v>329</v>
          </cell>
          <cell r="B181" t="str">
            <v>Chandra Kanta Bhattarai</v>
          </cell>
          <cell r="C181">
            <v>4190</v>
          </cell>
          <cell r="D181">
            <v>150</v>
          </cell>
          <cell r="E181">
            <v>0</v>
          </cell>
          <cell r="F181" t="str">
            <v>Khimti</v>
          </cell>
        </row>
        <row r="182">
          <cell r="A182">
            <v>330</v>
          </cell>
          <cell r="B182" t="str">
            <v>Bhim Lal Kafle</v>
          </cell>
          <cell r="C182">
            <v>4115</v>
          </cell>
          <cell r="D182">
            <v>150</v>
          </cell>
          <cell r="E182">
            <v>0</v>
          </cell>
          <cell r="F182" t="str">
            <v>Khimti</v>
          </cell>
        </row>
        <row r="183">
          <cell r="A183">
            <v>331</v>
          </cell>
          <cell r="B183" t="str">
            <v>Tej Bir Sirish Magar</v>
          </cell>
          <cell r="C183">
            <v>4115</v>
          </cell>
          <cell r="D183">
            <v>150</v>
          </cell>
          <cell r="E183">
            <v>0</v>
          </cell>
          <cell r="F183" t="str">
            <v>Khimti</v>
          </cell>
        </row>
        <row r="184">
          <cell r="A184">
            <v>332</v>
          </cell>
          <cell r="B184" t="str">
            <v>Gurje Budhathoki</v>
          </cell>
          <cell r="C184">
            <v>4040</v>
          </cell>
          <cell r="D184">
            <v>150</v>
          </cell>
          <cell r="E184">
            <v>0</v>
          </cell>
          <cell r="F184" t="str">
            <v>Khimti</v>
          </cell>
        </row>
        <row r="185">
          <cell r="A185">
            <v>333</v>
          </cell>
          <cell r="B185" t="str">
            <v>Chhannu Ram Mahato</v>
          </cell>
          <cell r="C185">
            <v>3890</v>
          </cell>
          <cell r="D185">
            <v>150</v>
          </cell>
          <cell r="E185">
            <v>0</v>
          </cell>
          <cell r="F185" t="str">
            <v>Khimti</v>
          </cell>
        </row>
        <row r="186">
          <cell r="A186">
            <v>334</v>
          </cell>
          <cell r="B186" t="str">
            <v>Sukdeb Dhakal</v>
          </cell>
          <cell r="C186">
            <v>3885</v>
          </cell>
          <cell r="D186">
            <v>0</v>
          </cell>
          <cell r="E186">
            <v>0</v>
          </cell>
          <cell r="F186" t="str">
            <v>Khimti</v>
          </cell>
        </row>
        <row r="187">
          <cell r="A187">
            <v>335</v>
          </cell>
          <cell r="B187" t="str">
            <v>Jhagman Roka Magar</v>
          </cell>
          <cell r="C187">
            <v>3885</v>
          </cell>
          <cell r="D187">
            <v>0</v>
          </cell>
          <cell r="E187">
            <v>0</v>
          </cell>
          <cell r="F187" t="str">
            <v>Khimti</v>
          </cell>
        </row>
        <row r="188">
          <cell r="A188">
            <v>336</v>
          </cell>
          <cell r="B188" t="str">
            <v>Shyam Lal Tharu</v>
          </cell>
          <cell r="C188">
            <v>3740</v>
          </cell>
          <cell r="D188">
            <v>150</v>
          </cell>
          <cell r="E188">
            <v>0</v>
          </cell>
          <cell r="F188" t="str">
            <v>Khimti</v>
          </cell>
        </row>
        <row r="189">
          <cell r="A189">
            <v>337</v>
          </cell>
          <cell r="B189" t="str">
            <v>Tika Ram Bhusal</v>
          </cell>
          <cell r="C189">
            <v>3515</v>
          </cell>
          <cell r="D189">
            <v>150</v>
          </cell>
          <cell r="E189">
            <v>0</v>
          </cell>
          <cell r="F189" t="str">
            <v>Khimti</v>
          </cell>
        </row>
        <row r="190">
          <cell r="A190">
            <v>338</v>
          </cell>
          <cell r="B190" t="str">
            <v>Dil Kumar Thapa</v>
          </cell>
          <cell r="C190">
            <v>3590</v>
          </cell>
          <cell r="D190">
            <v>150</v>
          </cell>
          <cell r="E190">
            <v>0</v>
          </cell>
          <cell r="F190" t="str">
            <v>Khimti</v>
          </cell>
        </row>
        <row r="191">
          <cell r="A191">
            <v>339</v>
          </cell>
          <cell r="B191" t="str">
            <v>Bhim Lal Bhattarai</v>
          </cell>
          <cell r="C191">
            <v>4565</v>
          </cell>
          <cell r="D191">
            <v>150</v>
          </cell>
          <cell r="E191">
            <v>0</v>
          </cell>
          <cell r="F191" t="str">
            <v>Modi JV</v>
          </cell>
        </row>
        <row r="192">
          <cell r="A192">
            <v>340</v>
          </cell>
          <cell r="B192" t="str">
            <v>Birkha Bdr Pun</v>
          </cell>
          <cell r="C192">
            <v>3656</v>
          </cell>
          <cell r="D192">
            <v>150</v>
          </cell>
          <cell r="E192">
            <v>0</v>
          </cell>
          <cell r="F192" t="str">
            <v>Modi JV</v>
          </cell>
        </row>
        <row r="193">
          <cell r="A193">
            <v>341</v>
          </cell>
          <cell r="B193" t="str">
            <v>Krishna Lal Bhattarai</v>
          </cell>
          <cell r="C193">
            <v>3443</v>
          </cell>
          <cell r="D193">
            <v>150</v>
          </cell>
          <cell r="E193">
            <v>0</v>
          </cell>
          <cell r="F193" t="str">
            <v>Modi JV</v>
          </cell>
        </row>
        <row r="194">
          <cell r="A194">
            <v>342</v>
          </cell>
          <cell r="B194" t="str">
            <v>Salik Ram Bhattarai</v>
          </cell>
          <cell r="C194">
            <v>3815</v>
          </cell>
          <cell r="D194">
            <v>150</v>
          </cell>
          <cell r="E194">
            <v>0</v>
          </cell>
          <cell r="F194" t="str">
            <v>Modi JV</v>
          </cell>
        </row>
        <row r="195">
          <cell r="A195">
            <v>343</v>
          </cell>
          <cell r="B195" t="str">
            <v>Bishnu Ram Karki</v>
          </cell>
          <cell r="C195">
            <v>6126</v>
          </cell>
          <cell r="D195">
            <v>0</v>
          </cell>
          <cell r="E195">
            <v>0</v>
          </cell>
          <cell r="F195" t="str">
            <v>Modi JV</v>
          </cell>
        </row>
        <row r="196">
          <cell r="A196">
            <v>344</v>
          </cell>
          <cell r="B196" t="str">
            <v>Devendra Raj Sharma</v>
          </cell>
          <cell r="C196">
            <v>3440</v>
          </cell>
          <cell r="D196">
            <v>150</v>
          </cell>
          <cell r="E196">
            <v>0</v>
          </cell>
          <cell r="F196" t="str">
            <v>Modi JV</v>
          </cell>
        </row>
        <row r="197">
          <cell r="A197">
            <v>345</v>
          </cell>
          <cell r="B197" t="str">
            <v>Yam Bdr Bhandari</v>
          </cell>
          <cell r="C197">
            <v>3440</v>
          </cell>
          <cell r="D197">
            <v>150</v>
          </cell>
          <cell r="E197">
            <v>0</v>
          </cell>
          <cell r="F197" t="str">
            <v>Modi JV</v>
          </cell>
        </row>
        <row r="198">
          <cell r="A198">
            <v>346</v>
          </cell>
          <cell r="B198" t="str">
            <v>Tika Ram Basyal</v>
          </cell>
          <cell r="C198">
            <v>3590</v>
          </cell>
          <cell r="D198">
            <v>150</v>
          </cell>
          <cell r="E198">
            <v>0</v>
          </cell>
          <cell r="F198" t="str">
            <v>Modi JV</v>
          </cell>
        </row>
        <row r="199">
          <cell r="A199">
            <v>347</v>
          </cell>
          <cell r="B199" t="str">
            <v>Purna Tamang</v>
          </cell>
          <cell r="C199">
            <v>4340</v>
          </cell>
          <cell r="D199">
            <v>150</v>
          </cell>
          <cell r="E199">
            <v>0</v>
          </cell>
          <cell r="F199" t="str">
            <v>Modi JV</v>
          </cell>
        </row>
        <row r="200">
          <cell r="A200">
            <v>348</v>
          </cell>
          <cell r="B200" t="str">
            <v>Jiban Babu Pathak</v>
          </cell>
          <cell r="C200">
            <v>3965</v>
          </cell>
          <cell r="D200">
            <v>150</v>
          </cell>
          <cell r="E200">
            <v>0</v>
          </cell>
          <cell r="F200" t="str">
            <v>HO</v>
          </cell>
        </row>
        <row r="201">
          <cell r="A201">
            <v>349</v>
          </cell>
          <cell r="B201" t="str">
            <v>Karna Bdr Budha</v>
          </cell>
          <cell r="C201">
            <v>3869</v>
          </cell>
          <cell r="D201">
            <v>150</v>
          </cell>
          <cell r="E201">
            <v>0</v>
          </cell>
          <cell r="F201" t="str">
            <v>Modi JV</v>
          </cell>
        </row>
        <row r="202">
          <cell r="A202">
            <v>350</v>
          </cell>
          <cell r="B202" t="str">
            <v>Nalendra Raj Pandey</v>
          </cell>
          <cell r="C202">
            <v>3301</v>
          </cell>
          <cell r="D202">
            <v>150</v>
          </cell>
          <cell r="E202">
            <v>0</v>
          </cell>
          <cell r="F202" t="str">
            <v>Modi JV</v>
          </cell>
        </row>
        <row r="203">
          <cell r="A203">
            <v>351</v>
          </cell>
          <cell r="B203" t="str">
            <v>Dil Psd. Bhattarai</v>
          </cell>
          <cell r="C203">
            <v>3301</v>
          </cell>
          <cell r="D203">
            <v>150</v>
          </cell>
          <cell r="E203">
            <v>0</v>
          </cell>
          <cell r="F203" t="str">
            <v>Modi JV</v>
          </cell>
        </row>
        <row r="204">
          <cell r="A204">
            <v>352</v>
          </cell>
          <cell r="B204" t="str">
            <v>Om Prakash Bhattarai</v>
          </cell>
          <cell r="C204">
            <v>3159</v>
          </cell>
          <cell r="D204">
            <v>150</v>
          </cell>
          <cell r="E204">
            <v>0</v>
          </cell>
          <cell r="F204" t="str">
            <v>Modi JV</v>
          </cell>
        </row>
        <row r="205">
          <cell r="A205">
            <v>353</v>
          </cell>
          <cell r="B205" t="str">
            <v>Binod Devkota</v>
          </cell>
          <cell r="C205">
            <v>3065</v>
          </cell>
          <cell r="D205">
            <v>150</v>
          </cell>
          <cell r="E205">
            <v>0</v>
          </cell>
          <cell r="F205" t="str">
            <v>Modi JV</v>
          </cell>
        </row>
        <row r="206">
          <cell r="A206">
            <v>354</v>
          </cell>
          <cell r="B206" t="str">
            <v>Dor Bdr. Basnet</v>
          </cell>
          <cell r="C206">
            <v>3058</v>
          </cell>
          <cell r="D206">
            <v>150</v>
          </cell>
          <cell r="E206">
            <v>0</v>
          </cell>
          <cell r="F206" t="str">
            <v>Modi JV</v>
          </cell>
        </row>
        <row r="207">
          <cell r="A207">
            <v>355</v>
          </cell>
          <cell r="B207" t="str">
            <v>Prem Gurung</v>
          </cell>
          <cell r="C207">
            <v>3440</v>
          </cell>
          <cell r="D207">
            <v>150</v>
          </cell>
          <cell r="E207">
            <v>0</v>
          </cell>
          <cell r="F207" t="str">
            <v>Modi JV</v>
          </cell>
        </row>
        <row r="208">
          <cell r="A208">
            <v>356</v>
          </cell>
          <cell r="B208" t="str">
            <v>Surya Chhetri</v>
          </cell>
          <cell r="C208">
            <v>3740</v>
          </cell>
          <cell r="D208">
            <v>150</v>
          </cell>
          <cell r="E208">
            <v>0</v>
          </cell>
          <cell r="F208" t="str">
            <v>Modi JV</v>
          </cell>
        </row>
        <row r="209">
          <cell r="A209">
            <v>357</v>
          </cell>
          <cell r="B209" t="str">
            <v>Om Bahadur Pun</v>
          </cell>
          <cell r="C209">
            <v>2610</v>
          </cell>
          <cell r="D209">
            <v>150</v>
          </cell>
          <cell r="E209">
            <v>0</v>
          </cell>
          <cell r="F209" t="str">
            <v>Modi JV</v>
          </cell>
        </row>
        <row r="210">
          <cell r="A210">
            <v>358</v>
          </cell>
          <cell r="B210" t="str">
            <v>Mohan Singh Karki</v>
          </cell>
          <cell r="C210">
            <v>3585</v>
          </cell>
          <cell r="D210">
            <v>150</v>
          </cell>
          <cell r="E210">
            <v>0</v>
          </cell>
          <cell r="F210" t="str">
            <v>Modi JV</v>
          </cell>
        </row>
        <row r="211">
          <cell r="A211">
            <v>359</v>
          </cell>
          <cell r="B211" t="str">
            <v>Pashupati Sharma</v>
          </cell>
          <cell r="C211">
            <v>3159</v>
          </cell>
          <cell r="D211">
            <v>150</v>
          </cell>
          <cell r="E211">
            <v>0</v>
          </cell>
          <cell r="F211" t="str">
            <v>Modi JV</v>
          </cell>
        </row>
        <row r="212">
          <cell r="A212">
            <v>360</v>
          </cell>
          <cell r="B212" t="str">
            <v>Tilak Ram Neupane</v>
          </cell>
          <cell r="C212">
            <v>3159</v>
          </cell>
          <cell r="D212">
            <v>150</v>
          </cell>
          <cell r="E212">
            <v>0</v>
          </cell>
          <cell r="F212" t="str">
            <v>Modi JV</v>
          </cell>
        </row>
        <row r="213">
          <cell r="A213">
            <v>361</v>
          </cell>
          <cell r="B213" t="str">
            <v>Insan Maharjan</v>
          </cell>
          <cell r="C213">
            <v>6956</v>
          </cell>
          <cell r="D213">
            <v>0</v>
          </cell>
          <cell r="E213">
            <v>0</v>
          </cell>
          <cell r="F213" t="str">
            <v>Modi JV</v>
          </cell>
        </row>
        <row r="214">
          <cell r="A214">
            <v>362</v>
          </cell>
          <cell r="B214" t="str">
            <v>Satya Bdr Roka</v>
          </cell>
          <cell r="C214">
            <v>3230</v>
          </cell>
          <cell r="D214">
            <v>150</v>
          </cell>
          <cell r="E214">
            <v>0</v>
          </cell>
          <cell r="F214" t="str">
            <v>Modi JV</v>
          </cell>
        </row>
        <row r="215">
          <cell r="A215">
            <v>363</v>
          </cell>
          <cell r="B215" t="str">
            <v>Dal Bdr Bhandari</v>
          </cell>
          <cell r="C215">
            <v>3017</v>
          </cell>
          <cell r="D215">
            <v>150</v>
          </cell>
          <cell r="E215">
            <v>0</v>
          </cell>
          <cell r="F215" t="str">
            <v>Modi JV</v>
          </cell>
        </row>
        <row r="216">
          <cell r="A216">
            <v>365</v>
          </cell>
          <cell r="B216" t="str">
            <v>Ram Chandra Khati</v>
          </cell>
          <cell r="C216">
            <v>3215</v>
          </cell>
          <cell r="D216">
            <v>150</v>
          </cell>
          <cell r="E216">
            <v>0</v>
          </cell>
          <cell r="F216" t="str">
            <v>Modi JV</v>
          </cell>
        </row>
        <row r="217">
          <cell r="A217">
            <v>507</v>
          </cell>
          <cell r="B217" t="str">
            <v>Bishnu Bdr Blown</v>
          </cell>
          <cell r="C217">
            <v>3159</v>
          </cell>
          <cell r="D217">
            <v>150</v>
          </cell>
          <cell r="E217">
            <v>0</v>
          </cell>
          <cell r="F217" t="str">
            <v>HO</v>
          </cell>
        </row>
        <row r="218">
          <cell r="A218">
            <v>508</v>
          </cell>
          <cell r="B218" t="str">
            <v>Manoj Kumar K.C.</v>
          </cell>
          <cell r="C218">
            <v>2932</v>
          </cell>
          <cell r="D218">
            <v>150</v>
          </cell>
          <cell r="E218">
            <v>0</v>
          </cell>
          <cell r="F218" t="str">
            <v>HO</v>
          </cell>
        </row>
        <row r="219">
          <cell r="A219">
            <v>510</v>
          </cell>
          <cell r="B219" t="str">
            <v>M.P.Upadhyaya</v>
          </cell>
          <cell r="C219">
            <v>9940</v>
          </cell>
          <cell r="D219">
            <v>0</v>
          </cell>
          <cell r="E219">
            <v>0</v>
          </cell>
          <cell r="F219" t="str">
            <v>HO</v>
          </cell>
        </row>
        <row r="220">
          <cell r="A220">
            <v>514</v>
          </cell>
          <cell r="B220" t="str">
            <v>Paras  Kumar Upadhyay</v>
          </cell>
          <cell r="C220">
            <v>3815</v>
          </cell>
          <cell r="D220">
            <v>150</v>
          </cell>
          <cell r="E220">
            <v>0</v>
          </cell>
          <cell r="F220" t="str">
            <v>HO</v>
          </cell>
        </row>
        <row r="221">
          <cell r="A221">
            <v>516</v>
          </cell>
          <cell r="B221" t="str">
            <v>Prem Bdr Tamang</v>
          </cell>
          <cell r="C221">
            <v>3585</v>
          </cell>
          <cell r="D221">
            <v>150</v>
          </cell>
          <cell r="E221">
            <v>0</v>
          </cell>
          <cell r="F221" t="str">
            <v>HO</v>
          </cell>
        </row>
        <row r="222">
          <cell r="A222">
            <v>517</v>
          </cell>
          <cell r="B222" t="str">
            <v>Deepak Singh</v>
          </cell>
          <cell r="C222">
            <v>8584</v>
          </cell>
          <cell r="D222">
            <v>0</v>
          </cell>
          <cell r="E222">
            <v>0</v>
          </cell>
          <cell r="F222" t="str">
            <v>HO</v>
          </cell>
        </row>
        <row r="223">
          <cell r="A223">
            <v>522</v>
          </cell>
          <cell r="B223" t="str">
            <v>Ram Chandra Pokhrel</v>
          </cell>
          <cell r="C223">
            <v>3443</v>
          </cell>
          <cell r="D223">
            <v>150</v>
          </cell>
          <cell r="E223">
            <v>0</v>
          </cell>
          <cell r="F223" t="str">
            <v>HO</v>
          </cell>
        </row>
        <row r="224">
          <cell r="A224">
            <v>523</v>
          </cell>
          <cell r="B224" t="str">
            <v>Devi Psd Poudel</v>
          </cell>
          <cell r="C224">
            <v>3290</v>
          </cell>
          <cell r="D224">
            <v>150</v>
          </cell>
          <cell r="E224">
            <v>0</v>
          </cell>
          <cell r="F224" t="str">
            <v>HO</v>
          </cell>
        </row>
        <row r="225">
          <cell r="A225">
            <v>525</v>
          </cell>
          <cell r="B225" t="str">
            <v>Nir Man Ghishing</v>
          </cell>
          <cell r="C225">
            <v>3301</v>
          </cell>
          <cell r="D225">
            <v>150</v>
          </cell>
          <cell r="E225">
            <v>0</v>
          </cell>
          <cell r="F225" t="str">
            <v>HO</v>
          </cell>
        </row>
        <row r="226">
          <cell r="A226">
            <v>527</v>
          </cell>
          <cell r="B226" t="str">
            <v>Balaram Baral</v>
          </cell>
          <cell r="C226">
            <v>4392</v>
          </cell>
          <cell r="D226">
            <v>0</v>
          </cell>
          <cell r="E226">
            <v>0</v>
          </cell>
          <cell r="F226" t="str">
            <v>Modi TL</v>
          </cell>
        </row>
        <row r="227">
          <cell r="A227">
            <v>528</v>
          </cell>
          <cell r="B227" t="str">
            <v>Chandra Lal Shrestha</v>
          </cell>
          <cell r="C227">
            <v>3301</v>
          </cell>
          <cell r="D227">
            <v>150</v>
          </cell>
          <cell r="E227">
            <v>0</v>
          </cell>
          <cell r="F227" t="str">
            <v>HO</v>
          </cell>
        </row>
        <row r="228">
          <cell r="A228">
            <v>529</v>
          </cell>
          <cell r="B228" t="str">
            <v>Pawan Kumar Neupane</v>
          </cell>
          <cell r="C228">
            <v>3470</v>
          </cell>
          <cell r="D228">
            <v>0</v>
          </cell>
          <cell r="E228">
            <v>0</v>
          </cell>
          <cell r="F228" t="str">
            <v>HO</v>
          </cell>
        </row>
        <row r="229">
          <cell r="A229">
            <v>530</v>
          </cell>
          <cell r="B229" t="str">
            <v>Krishna Psd Pandey</v>
          </cell>
          <cell r="C229">
            <v>2802</v>
          </cell>
          <cell r="D229">
            <v>150</v>
          </cell>
          <cell r="E229">
            <v>0</v>
          </cell>
          <cell r="F229" t="str">
            <v>Modi TL</v>
          </cell>
        </row>
        <row r="230">
          <cell r="A230">
            <v>532</v>
          </cell>
          <cell r="B230" t="str">
            <v>Munu Joshi</v>
          </cell>
          <cell r="C230">
            <v>2930</v>
          </cell>
          <cell r="D230">
            <v>150</v>
          </cell>
          <cell r="E230">
            <v>0</v>
          </cell>
          <cell r="F230" t="str">
            <v>HO</v>
          </cell>
        </row>
        <row r="231">
          <cell r="A231">
            <v>534</v>
          </cell>
          <cell r="B231" t="str">
            <v>Som Psd Bajgain</v>
          </cell>
          <cell r="C231">
            <v>2866</v>
          </cell>
          <cell r="D231">
            <v>150</v>
          </cell>
          <cell r="F231" t="str">
            <v>MHP</v>
          </cell>
        </row>
        <row r="232">
          <cell r="A232">
            <v>536</v>
          </cell>
          <cell r="B232" t="str">
            <v>Dinanath Acharya</v>
          </cell>
          <cell r="C232">
            <v>4340</v>
          </cell>
          <cell r="D232">
            <v>150</v>
          </cell>
          <cell r="E232">
            <v>0</v>
          </cell>
          <cell r="F232" t="str">
            <v>Modi JV</v>
          </cell>
        </row>
        <row r="233">
          <cell r="A233">
            <v>538</v>
          </cell>
          <cell r="B233" t="str">
            <v>Narayan Psd Acharya</v>
          </cell>
          <cell r="C233">
            <v>2610</v>
          </cell>
          <cell r="D233">
            <v>150</v>
          </cell>
          <cell r="E233">
            <v>0</v>
          </cell>
          <cell r="F233" t="str">
            <v>HO</v>
          </cell>
        </row>
        <row r="234">
          <cell r="A234">
            <v>539</v>
          </cell>
          <cell r="B234" t="str">
            <v>Jaya Krishna Bade</v>
          </cell>
          <cell r="C234">
            <v>2520</v>
          </cell>
          <cell r="D234">
            <v>150</v>
          </cell>
          <cell r="E234">
            <v>0</v>
          </cell>
          <cell r="F234" t="str">
            <v>HO</v>
          </cell>
        </row>
        <row r="235">
          <cell r="A235">
            <v>540</v>
          </cell>
          <cell r="B235" t="str">
            <v>Arun Rajauria</v>
          </cell>
          <cell r="C235">
            <v>7104</v>
          </cell>
          <cell r="D235">
            <v>0</v>
          </cell>
          <cell r="E235">
            <v>0</v>
          </cell>
          <cell r="F235" t="str">
            <v>HO</v>
          </cell>
        </row>
        <row r="236">
          <cell r="A236">
            <v>541</v>
          </cell>
          <cell r="B236" t="str">
            <v>Resham Bhantana</v>
          </cell>
          <cell r="C236">
            <v>3890</v>
          </cell>
          <cell r="D236">
            <v>150</v>
          </cell>
          <cell r="E236">
            <v>0</v>
          </cell>
          <cell r="F236" t="str">
            <v>Tsho Rolpa</v>
          </cell>
        </row>
        <row r="237">
          <cell r="A237">
            <v>542</v>
          </cell>
          <cell r="B237" t="str">
            <v>Mek Bdr Gurung</v>
          </cell>
          <cell r="C237">
            <v>5481</v>
          </cell>
          <cell r="D237">
            <v>0</v>
          </cell>
          <cell r="E237">
            <v>0</v>
          </cell>
          <cell r="F237" t="str">
            <v>HO</v>
          </cell>
        </row>
        <row r="238">
          <cell r="A238">
            <v>548</v>
          </cell>
          <cell r="B238" t="str">
            <v>Surya Bdr Gurung</v>
          </cell>
          <cell r="C238">
            <v>2866</v>
          </cell>
          <cell r="D238">
            <v>150</v>
          </cell>
          <cell r="E238">
            <v>0</v>
          </cell>
          <cell r="F238" t="str">
            <v>Modi TL</v>
          </cell>
        </row>
        <row r="239">
          <cell r="A239">
            <v>552</v>
          </cell>
          <cell r="B239" t="str">
            <v>Indra Pandey</v>
          </cell>
          <cell r="C239">
            <v>4265</v>
          </cell>
          <cell r="D239">
            <v>150</v>
          </cell>
          <cell r="E239">
            <v>0</v>
          </cell>
          <cell r="F239" t="str">
            <v>Daunne</v>
          </cell>
        </row>
        <row r="240">
          <cell r="A240">
            <v>553</v>
          </cell>
          <cell r="B240" t="str">
            <v>Daulat Ram Bhul</v>
          </cell>
          <cell r="C240">
            <v>3656</v>
          </cell>
          <cell r="D240">
            <v>150</v>
          </cell>
          <cell r="E240">
            <v>0</v>
          </cell>
          <cell r="F240" t="str">
            <v>Modi TL</v>
          </cell>
        </row>
        <row r="241">
          <cell r="A241">
            <v>556</v>
          </cell>
          <cell r="B241" t="str">
            <v>Ram Bdr Chhumi(Lama)</v>
          </cell>
          <cell r="C241">
            <v>2610</v>
          </cell>
          <cell r="D241">
            <v>150</v>
          </cell>
          <cell r="E241">
            <v>0</v>
          </cell>
          <cell r="F241" t="str">
            <v>HO</v>
          </cell>
        </row>
        <row r="242">
          <cell r="A242">
            <v>557</v>
          </cell>
          <cell r="B242" t="str">
            <v>Sunit Chalise</v>
          </cell>
          <cell r="C242">
            <v>2338</v>
          </cell>
          <cell r="D242">
            <v>150</v>
          </cell>
          <cell r="E242">
            <v>0</v>
          </cell>
          <cell r="F242" t="str">
            <v>HO</v>
          </cell>
        </row>
        <row r="243">
          <cell r="A243">
            <v>702</v>
          </cell>
          <cell r="B243" t="str">
            <v>Tak Bdr Gurung</v>
          </cell>
          <cell r="C243">
            <v>2608</v>
          </cell>
          <cell r="D243">
            <v>150</v>
          </cell>
          <cell r="E243">
            <v>0</v>
          </cell>
          <cell r="F243" t="str">
            <v>HO</v>
          </cell>
        </row>
        <row r="244">
          <cell r="A244">
            <v>707</v>
          </cell>
          <cell r="B244" t="str">
            <v>Rudra Bdr Shahi</v>
          </cell>
          <cell r="C244">
            <v>2446</v>
          </cell>
          <cell r="D244">
            <v>150</v>
          </cell>
          <cell r="E244">
            <v>0</v>
          </cell>
          <cell r="F244" t="str">
            <v>HO</v>
          </cell>
        </row>
        <row r="245">
          <cell r="A245">
            <v>708</v>
          </cell>
          <cell r="B245" t="str">
            <v>Bhakta Bdr Karki</v>
          </cell>
          <cell r="C245">
            <v>2338</v>
          </cell>
          <cell r="D245">
            <v>150</v>
          </cell>
          <cell r="E245">
            <v>0</v>
          </cell>
          <cell r="F245" t="str">
            <v>HO</v>
          </cell>
        </row>
        <row r="246">
          <cell r="A246">
            <v>711</v>
          </cell>
          <cell r="B246" t="str">
            <v>Kanchhi Maya Tamang</v>
          </cell>
          <cell r="C246">
            <v>2554</v>
          </cell>
          <cell r="D246">
            <v>150</v>
          </cell>
          <cell r="E246">
            <v>0</v>
          </cell>
          <cell r="F246" t="str">
            <v>HO</v>
          </cell>
        </row>
        <row r="247">
          <cell r="A247">
            <v>714</v>
          </cell>
          <cell r="B247" t="str">
            <v>Champa Devi Maleku</v>
          </cell>
          <cell r="C247">
            <v>2662</v>
          </cell>
          <cell r="D247">
            <v>150</v>
          </cell>
          <cell r="E247">
            <v>0</v>
          </cell>
          <cell r="F247" t="str">
            <v>HO</v>
          </cell>
        </row>
        <row r="248">
          <cell r="A248">
            <v>719</v>
          </cell>
          <cell r="B248" t="str">
            <v>Krishna Bdr Lama</v>
          </cell>
          <cell r="C248">
            <v>2338</v>
          </cell>
          <cell r="D248">
            <v>150</v>
          </cell>
          <cell r="E248">
            <v>0</v>
          </cell>
          <cell r="F248" t="str">
            <v>HO</v>
          </cell>
        </row>
        <row r="249">
          <cell r="A249">
            <v>722</v>
          </cell>
          <cell r="B249" t="str">
            <v>Narendra Kumar Karki</v>
          </cell>
          <cell r="C249">
            <v>2674</v>
          </cell>
          <cell r="D249">
            <v>150</v>
          </cell>
          <cell r="E249">
            <v>0</v>
          </cell>
          <cell r="F249" t="str">
            <v>HO</v>
          </cell>
        </row>
        <row r="250">
          <cell r="A250">
            <v>723</v>
          </cell>
          <cell r="B250" t="str">
            <v>Bed Bahadur Gurung</v>
          </cell>
          <cell r="C250">
            <v>2068</v>
          </cell>
          <cell r="D250">
            <v>150</v>
          </cell>
          <cell r="E250">
            <v>0</v>
          </cell>
          <cell r="F250" t="str">
            <v>HO</v>
          </cell>
        </row>
        <row r="251">
          <cell r="A251">
            <v>724</v>
          </cell>
          <cell r="B251" t="str">
            <v>Bam Bdr Tamang</v>
          </cell>
          <cell r="C251">
            <v>2068</v>
          </cell>
          <cell r="D251">
            <v>150</v>
          </cell>
          <cell r="E251">
            <v>0</v>
          </cell>
          <cell r="F251" t="str">
            <v>HO</v>
          </cell>
        </row>
        <row r="252">
          <cell r="A252">
            <v>725</v>
          </cell>
          <cell r="B252" t="str">
            <v>Man Bdr Magar</v>
          </cell>
          <cell r="C252">
            <v>2122</v>
          </cell>
          <cell r="D252">
            <v>150</v>
          </cell>
          <cell r="E252">
            <v>0</v>
          </cell>
          <cell r="F252" t="str">
            <v>HO</v>
          </cell>
        </row>
        <row r="253">
          <cell r="A253">
            <v>3002</v>
          </cell>
          <cell r="B253" t="str">
            <v>Laxman Gurung</v>
          </cell>
          <cell r="C253">
            <v>3965</v>
          </cell>
          <cell r="D253">
            <v>150</v>
          </cell>
          <cell r="E253">
            <v>0</v>
          </cell>
        </row>
        <row r="254">
          <cell r="A254">
            <v>3004</v>
          </cell>
          <cell r="B254" t="str">
            <v>Naresh Maharjan</v>
          </cell>
          <cell r="C254">
            <v>4383</v>
          </cell>
          <cell r="D254">
            <v>0</v>
          </cell>
          <cell r="F254" t="str">
            <v>MHP</v>
          </cell>
        </row>
        <row r="255">
          <cell r="A255">
            <v>3007</v>
          </cell>
          <cell r="B255" t="str">
            <v>Chandra Man Rai</v>
          </cell>
          <cell r="C255">
            <v>3017</v>
          </cell>
          <cell r="D255">
            <v>150</v>
          </cell>
          <cell r="F255" t="str">
            <v>MHP</v>
          </cell>
        </row>
        <row r="256">
          <cell r="A256">
            <v>3011</v>
          </cell>
          <cell r="B256" t="str">
            <v>Karna Bdr Gurung</v>
          </cell>
          <cell r="C256">
            <v>3798</v>
          </cell>
          <cell r="D256">
            <v>150</v>
          </cell>
          <cell r="F256" t="str">
            <v>MHP</v>
          </cell>
        </row>
        <row r="257">
          <cell r="A257">
            <v>3012</v>
          </cell>
          <cell r="B257" t="str">
            <v>Jhalak Bdr Ale</v>
          </cell>
          <cell r="C257">
            <v>3443</v>
          </cell>
          <cell r="D257">
            <v>150</v>
          </cell>
          <cell r="F257" t="str">
            <v>MHP</v>
          </cell>
        </row>
        <row r="258">
          <cell r="A258">
            <v>3017</v>
          </cell>
          <cell r="B258" t="str">
            <v>Hari Bahadur Tamang</v>
          </cell>
          <cell r="C258">
            <v>2284</v>
          </cell>
          <cell r="D258">
            <v>150</v>
          </cell>
          <cell r="F258" t="str">
            <v>MHP</v>
          </cell>
        </row>
        <row r="259">
          <cell r="A259">
            <v>3018</v>
          </cell>
          <cell r="B259" t="str">
            <v>Kailu Choudhary</v>
          </cell>
          <cell r="C259">
            <v>2738</v>
          </cell>
          <cell r="D259">
            <v>150</v>
          </cell>
          <cell r="F259" t="str">
            <v>MHP</v>
          </cell>
        </row>
        <row r="260">
          <cell r="A260">
            <v>3027</v>
          </cell>
          <cell r="B260" t="str">
            <v>Ram Chandra Phuyal</v>
          </cell>
          <cell r="C260">
            <v>3301</v>
          </cell>
          <cell r="D260">
            <v>150</v>
          </cell>
          <cell r="E260">
            <v>0</v>
          </cell>
          <cell r="F260" t="str">
            <v>HO</v>
          </cell>
        </row>
        <row r="261">
          <cell r="A261">
            <v>3031</v>
          </cell>
          <cell r="B261" t="str">
            <v>Parashuram Thapaliya</v>
          </cell>
          <cell r="C261">
            <v>2176</v>
          </cell>
          <cell r="D261">
            <v>150</v>
          </cell>
          <cell r="E261">
            <v>0</v>
          </cell>
        </row>
        <row r="262">
          <cell r="A262">
            <v>3032</v>
          </cell>
          <cell r="B262" t="str">
            <v>Gun Bahadur Khatri</v>
          </cell>
          <cell r="C262">
            <v>4217</v>
          </cell>
          <cell r="D262">
            <v>0</v>
          </cell>
          <cell r="E262">
            <v>0</v>
          </cell>
        </row>
        <row r="263">
          <cell r="A263">
            <v>3039</v>
          </cell>
          <cell r="B263" t="str">
            <v>Parsu Narayan Choudhary</v>
          </cell>
          <cell r="C263">
            <v>4300</v>
          </cell>
          <cell r="D263">
            <v>0</v>
          </cell>
          <cell r="E263">
            <v>0</v>
          </cell>
          <cell r="F263" t="str">
            <v>Daunne</v>
          </cell>
        </row>
        <row r="264">
          <cell r="A264">
            <v>5001</v>
          </cell>
          <cell r="B264" t="str">
            <v>Jeet Bdr Gurung</v>
          </cell>
          <cell r="C264">
            <v>2230</v>
          </cell>
          <cell r="D264">
            <v>150</v>
          </cell>
          <cell r="E264">
            <v>0</v>
          </cell>
          <cell r="F264" t="str">
            <v>HO</v>
          </cell>
        </row>
        <row r="265">
          <cell r="A265">
            <v>5013</v>
          </cell>
          <cell r="B265" t="str">
            <v>Mannu Choudhary</v>
          </cell>
          <cell r="C265">
            <v>2738</v>
          </cell>
          <cell r="D265">
            <v>150</v>
          </cell>
          <cell r="F265" t="str">
            <v>MHP</v>
          </cell>
        </row>
        <row r="266">
          <cell r="A266">
            <v>5014</v>
          </cell>
          <cell r="B266" t="str">
            <v>Shambhu Choudhary</v>
          </cell>
          <cell r="C266">
            <v>2610</v>
          </cell>
          <cell r="D266">
            <v>150</v>
          </cell>
          <cell r="F266" t="str">
            <v>MHP</v>
          </cell>
        </row>
        <row r="267">
          <cell r="A267">
            <v>5019</v>
          </cell>
          <cell r="B267" t="str">
            <v>Tek Nath Magar</v>
          </cell>
          <cell r="C267">
            <v>2392</v>
          </cell>
          <cell r="D267">
            <v>150</v>
          </cell>
          <cell r="F267" t="str">
            <v>MHP</v>
          </cell>
        </row>
      </sheetData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0 1600"/>
      <sheetName val="410 0003"/>
      <sheetName val="130-1600"/>
    </sheetNames>
    <definedNames>
      <definedName name="____par1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 1-3"/>
      <sheetName val="Sch 4"/>
      <sheetName val="Sch 5-7"/>
      <sheetName val="Sch 8-10"/>
      <sheetName val="Sch 11-13"/>
      <sheetName val="Sch 14"/>
      <sheetName val="Sch 15-16"/>
      <sheetName val="Annex 1-3"/>
      <sheetName val="Om Dep"/>
      <sheetName val="BS Schedule"/>
      <sheetName val="Depc Comparision"/>
      <sheetName val="Closing stock 057-058"/>
      <sheetName val="Fixed Assets 058-059 Old "/>
      <sheetName val="4(ga)"/>
      <sheetName val="DEPRICIATION AS PER SOFTWARE"/>
      <sheetName val="Depriciation"/>
      <sheetName val="ASSETS"/>
      <sheetName val="Fixed Assets 057-058"/>
      <sheetName val="D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 1-3"/>
      <sheetName val="Sch 4"/>
      <sheetName val="Sch 5-7"/>
      <sheetName val="Sch 8-10"/>
      <sheetName val="Sch 11-13"/>
      <sheetName val="Sch 14"/>
      <sheetName val="Sch 15-16"/>
      <sheetName val="Annex 1-3"/>
      <sheetName val="Om Dep"/>
      <sheetName val="BS Schedule"/>
      <sheetName val="Depc Comparision"/>
      <sheetName val="Closing stock 057-058"/>
      <sheetName val="Fixed Assets 058-059 Old "/>
      <sheetName val="4(ga)"/>
      <sheetName val="DEPRICIATION AS PER SOFTWARE"/>
      <sheetName val="Depriciation"/>
      <sheetName val="ASSETS"/>
      <sheetName val="Fixed Assets 057-05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air &amp; Maintinance"/>
      <sheetName val="Calculation Of Income "/>
      <sheetName val="Add Back"/>
      <sheetName val="Tax Depreciation "/>
      <sheetName val="Tax Computation"/>
      <sheetName val="Balance Sheet"/>
      <sheetName val="BS"/>
      <sheetName val="MOL-1"/>
      <sheetName val="VISIPAK"/>
      <sheetName val="Civ3"/>
      <sheetName val="Civ4"/>
      <sheetName val="SCHEDULE"/>
      <sheetName val="Reclass BS 2007"/>
      <sheetName val="Freight "/>
      <sheetName val="Don't Delete"/>
      <sheetName val="BS Sch"/>
      <sheetName val="PRODUCTWISE DETAILED COST"/>
      <sheetName val="RCIL-Conso-detai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air &amp; Maintinance"/>
      <sheetName val="Calculation Of Income "/>
      <sheetName val="Add Back"/>
      <sheetName val="Tax Depreciation "/>
    </sheetNames>
    <sheetDataSet>
      <sheetData sheetId="0"/>
      <sheetData sheetId="1"/>
      <sheetData sheetId="2"/>
      <sheetData sheetId="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Grade"/>
      <sheetName val="Locationwise RC Eval.  053-54"/>
      <sheetName val="Sheet1"/>
    </sheetNames>
    <sheetDataSet>
      <sheetData sheetId="0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  <row r="6">
          <cell r="B6">
            <v>48</v>
          </cell>
          <cell r="C6">
            <v>57</v>
          </cell>
          <cell r="D6">
            <v>64</v>
          </cell>
          <cell r="E6">
            <v>68</v>
          </cell>
          <cell r="F6">
            <v>75</v>
          </cell>
          <cell r="G6">
            <v>89</v>
          </cell>
          <cell r="H6">
            <v>100</v>
          </cell>
          <cell r="I6">
            <v>135</v>
          </cell>
          <cell r="J6">
            <v>153</v>
          </cell>
          <cell r="K6">
            <v>162</v>
          </cell>
        </row>
      </sheetData>
      <sheetData sheetId="1" refreshError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U"/>
      <sheetName val="PRO"/>
      <sheetName val="WDI"/>
      <sheetName val="CKA"/>
      <sheetName val="HAA"/>
      <sheetName val="GSA"/>
      <sheetName val="PLG"/>
      <sheetName val="PKA"/>
      <sheetName val="STE"/>
      <sheetName val="TGN"/>
      <sheetName val="MGR"/>
      <sheetName val="TYN"/>
      <sheetName val="LTS"/>
      <sheetName val="PGS"/>
      <sheetName val="SJK"/>
      <sheetName val="WRG"/>
      <sheetName val="NLM"/>
      <sheetName val="BTG"/>
      <sheetName val="TSA"/>
      <sheetName val="DGN"/>
      <sheetName val="ZGN"/>
      <sheetName val="SPG"/>
      <sheetName val="TRN"/>
      <sheetName val="PBG"/>
      <sheetName val="MBR"/>
      <sheetName val="HO"/>
      <sheetName val="FA Recon"/>
      <sheetName val="HOMB"/>
      <sheetName val="Retained Earnings"/>
      <sheetName val="Test"/>
      <sheetName val="T-Balance"/>
      <sheetName val="Sheet2"/>
      <sheetName val="TB-Con"/>
      <sheetName val="GL-Recon"/>
      <sheetName val="LGRecon-TB"/>
      <sheetName val="Recon-TB"/>
      <sheetName val="Du2Du"/>
      <sheetName val="BO"/>
      <sheetName val="Loan Balance"/>
      <sheetName val="Deposit"/>
      <sheetName val="Sheet1"/>
      <sheetName val="FS0612 (3)"/>
      <sheetName val="BrwiseFSCompar (2)"/>
      <sheetName val="Compatibility Report"/>
      <sheetName val="Calculation Of Inco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15">
          <cell r="C115">
            <v>1500125</v>
          </cell>
          <cell r="D115" t="str">
            <v>Panbang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2138151</v>
          </cell>
          <cell r="D116" t="str">
            <v>Head Office</v>
          </cell>
          <cell r="E116">
            <v>0</v>
          </cell>
          <cell r="F116">
            <v>22247604.18</v>
          </cell>
          <cell r="G116">
            <v>22247604.18</v>
          </cell>
        </row>
        <row r="118">
          <cell r="D118" t="str">
            <v>Totals</v>
          </cell>
          <cell r="E118">
            <v>0</v>
          </cell>
          <cell r="F118">
            <v>22247604.18</v>
          </cell>
          <cell r="G118">
            <v>22247604.18</v>
          </cell>
        </row>
        <row r="120">
          <cell r="C120" t="str">
            <v>GL CODE</v>
          </cell>
          <cell r="D120" t="str">
            <v>BRANCH</v>
          </cell>
          <cell r="E120" t="str">
            <v>HAA Dr.</v>
          </cell>
          <cell r="F120" t="str">
            <v>HAA Cr.</v>
          </cell>
          <cell r="G120" t="str">
            <v>Haa</v>
          </cell>
        </row>
        <row r="121">
          <cell r="C121">
            <v>1500101</v>
          </cell>
          <cell r="D121" t="str">
            <v>Bumthang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1500103</v>
          </cell>
          <cell r="D122" t="str">
            <v>Chukha</v>
          </cell>
          <cell r="E122">
            <v>0</v>
          </cell>
          <cell r="F122">
            <v>0</v>
          </cell>
          <cell r="G122">
            <v>0</v>
          </cell>
        </row>
        <row r="123">
          <cell r="C123">
            <v>1500104</v>
          </cell>
          <cell r="D123" t="str">
            <v>Dagana</v>
          </cell>
          <cell r="E123">
            <v>0</v>
          </cell>
          <cell r="F123">
            <v>0</v>
          </cell>
          <cell r="G123">
            <v>0</v>
          </cell>
        </row>
        <row r="124">
          <cell r="C124">
            <v>1500105</v>
          </cell>
          <cell r="D124" t="str">
            <v>Haa</v>
          </cell>
          <cell r="E124">
            <v>0</v>
          </cell>
          <cell r="F124">
            <v>0</v>
          </cell>
          <cell r="G124">
            <v>0</v>
          </cell>
        </row>
        <row r="125">
          <cell r="C125">
            <v>1500106</v>
          </cell>
          <cell r="D125" t="str">
            <v>Gasa</v>
          </cell>
          <cell r="E125">
            <v>0</v>
          </cell>
          <cell r="F125">
            <v>0</v>
          </cell>
          <cell r="G125">
            <v>0</v>
          </cell>
        </row>
        <row r="126">
          <cell r="C126">
            <v>1500107</v>
          </cell>
          <cell r="D126" t="str">
            <v>Lhuntse</v>
          </cell>
          <cell r="E126">
            <v>0</v>
          </cell>
          <cell r="F126">
            <v>0</v>
          </cell>
          <cell r="G126">
            <v>0</v>
          </cell>
        </row>
        <row r="127">
          <cell r="C127">
            <v>1500108</v>
          </cell>
          <cell r="D127" t="str">
            <v>Monggar</v>
          </cell>
          <cell r="E127">
            <v>0</v>
          </cell>
          <cell r="F127">
            <v>0</v>
          </cell>
          <cell r="G127">
            <v>0</v>
          </cell>
        </row>
        <row r="128">
          <cell r="C128">
            <v>1500109</v>
          </cell>
          <cell r="D128" t="str">
            <v>Paro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1500110</v>
          </cell>
          <cell r="D129" t="str">
            <v>Pgatshel</v>
          </cell>
          <cell r="E129">
            <v>0</v>
          </cell>
          <cell r="F129">
            <v>0</v>
          </cell>
          <cell r="G129">
            <v>0</v>
          </cell>
        </row>
        <row r="130">
          <cell r="C130">
            <v>1500122</v>
          </cell>
          <cell r="D130" t="str">
            <v>Pling</v>
          </cell>
          <cell r="E130">
            <v>0</v>
          </cell>
          <cell r="F130">
            <v>0</v>
          </cell>
          <cell r="G130">
            <v>0</v>
          </cell>
        </row>
        <row r="131">
          <cell r="C131">
            <v>1500111</v>
          </cell>
          <cell r="D131" t="str">
            <v>Punakha</v>
          </cell>
          <cell r="E131">
            <v>0</v>
          </cell>
          <cell r="F131">
            <v>0</v>
          </cell>
          <cell r="G131">
            <v>0</v>
          </cell>
        </row>
        <row r="132">
          <cell r="C132">
            <v>1500112</v>
          </cell>
          <cell r="D132" t="str">
            <v>Samtse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1500114</v>
          </cell>
          <cell r="D133" t="str">
            <v>Sarpang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1500113</v>
          </cell>
          <cell r="D134" t="str">
            <v>Sjongkhar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1500118</v>
          </cell>
          <cell r="D135" t="str">
            <v>Thimphu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1500116</v>
          </cell>
          <cell r="D136" t="str">
            <v>Trashigang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1500117</v>
          </cell>
          <cell r="D137" t="str">
            <v>Tyangtse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1500119</v>
          </cell>
          <cell r="D138" t="str">
            <v>Trongsa</v>
          </cell>
          <cell r="E138">
            <v>0</v>
          </cell>
          <cell r="F138">
            <v>0</v>
          </cell>
          <cell r="G138">
            <v>0</v>
          </cell>
        </row>
        <row r="172">
          <cell r="C172">
            <v>1500121</v>
          </cell>
          <cell r="D172" t="str">
            <v>Wamrong</v>
          </cell>
          <cell r="E172">
            <v>0</v>
          </cell>
          <cell r="F172">
            <v>0</v>
          </cell>
          <cell r="G172">
            <v>0</v>
          </cell>
        </row>
        <row r="173">
          <cell r="C173">
            <v>1500120</v>
          </cell>
          <cell r="D173" t="str">
            <v>Wangdue</v>
          </cell>
          <cell r="E173">
            <v>0</v>
          </cell>
          <cell r="F173">
            <v>0</v>
          </cell>
          <cell r="G173">
            <v>0</v>
          </cell>
        </row>
        <row r="174">
          <cell r="C174">
            <v>1500115</v>
          </cell>
          <cell r="D174" t="str">
            <v>Zhemgang</v>
          </cell>
          <cell r="E174">
            <v>0</v>
          </cell>
          <cell r="F174">
            <v>0</v>
          </cell>
          <cell r="G174">
            <v>0</v>
          </cell>
        </row>
        <row r="175">
          <cell r="C175">
            <v>1500123</v>
          </cell>
          <cell r="D175" t="str">
            <v>Main Branch</v>
          </cell>
          <cell r="E175">
            <v>0</v>
          </cell>
          <cell r="F175">
            <v>0</v>
          </cell>
          <cell r="G175">
            <v>0</v>
          </cell>
        </row>
        <row r="176">
          <cell r="C176">
            <v>1500124</v>
          </cell>
          <cell r="D176" t="str">
            <v>Nganglam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1500125</v>
          </cell>
          <cell r="D177" t="str">
            <v>Panbang</v>
          </cell>
          <cell r="E177">
            <v>0</v>
          </cell>
          <cell r="F177">
            <v>0</v>
          </cell>
          <cell r="G177">
            <v>0</v>
          </cell>
        </row>
        <row r="178">
          <cell r="C178">
            <v>2138151</v>
          </cell>
          <cell r="D178" t="str">
            <v>Head Office</v>
          </cell>
          <cell r="E178">
            <v>0</v>
          </cell>
          <cell r="F178">
            <v>7622794.4100000001</v>
          </cell>
          <cell r="G178">
            <v>7622794.4100000001</v>
          </cell>
        </row>
        <row r="180">
          <cell r="D180" t="str">
            <v>Totals</v>
          </cell>
          <cell r="E180">
            <v>0</v>
          </cell>
          <cell r="F180">
            <v>7622794.4100000001</v>
          </cell>
          <cell r="G180">
            <v>7622794.4100000001</v>
          </cell>
        </row>
        <row r="182">
          <cell r="C182" t="str">
            <v>GL CODE</v>
          </cell>
          <cell r="D182" t="str">
            <v>BRANCH</v>
          </cell>
          <cell r="E182" t="str">
            <v>LTS Dr.</v>
          </cell>
          <cell r="F182" t="str">
            <v>LTS Cr.</v>
          </cell>
          <cell r="G182" t="str">
            <v>Lhuntse</v>
          </cell>
        </row>
        <row r="183">
          <cell r="C183">
            <v>1500101</v>
          </cell>
          <cell r="D183" t="str">
            <v>Bumthang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1500103</v>
          </cell>
          <cell r="D184" t="str">
            <v>Chukha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1500104</v>
          </cell>
          <cell r="D185" t="str">
            <v>Dagana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1500105</v>
          </cell>
          <cell r="D186" t="str">
            <v>Haa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1500106</v>
          </cell>
          <cell r="D187" t="str">
            <v>Gasa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1500107</v>
          </cell>
          <cell r="D188" t="str">
            <v>Lhuntse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1500108</v>
          </cell>
          <cell r="D189" t="str">
            <v>Monggar</v>
          </cell>
          <cell r="E189">
            <v>0</v>
          </cell>
          <cell r="F189">
            <v>0</v>
          </cell>
          <cell r="G189">
            <v>0</v>
          </cell>
        </row>
        <row r="190">
          <cell r="C190">
            <v>1500109</v>
          </cell>
          <cell r="D190" t="str">
            <v>Paro</v>
          </cell>
          <cell r="E190">
            <v>0</v>
          </cell>
          <cell r="F190">
            <v>0</v>
          </cell>
          <cell r="G190">
            <v>0</v>
          </cell>
        </row>
        <row r="191">
          <cell r="C191">
            <v>1500110</v>
          </cell>
          <cell r="D191" t="str">
            <v>Pgatshel</v>
          </cell>
          <cell r="E191">
            <v>0</v>
          </cell>
          <cell r="F191">
            <v>0</v>
          </cell>
          <cell r="G191">
            <v>0</v>
          </cell>
        </row>
        <row r="192">
          <cell r="C192">
            <v>1500122</v>
          </cell>
          <cell r="D192" t="str">
            <v>Pling</v>
          </cell>
          <cell r="E192">
            <v>0</v>
          </cell>
          <cell r="F192">
            <v>0</v>
          </cell>
          <cell r="G192">
            <v>0</v>
          </cell>
        </row>
        <row r="193">
          <cell r="C193">
            <v>1500111</v>
          </cell>
          <cell r="D193" t="str">
            <v>Punakha</v>
          </cell>
          <cell r="E193">
            <v>0</v>
          </cell>
          <cell r="F193">
            <v>0</v>
          </cell>
          <cell r="G193">
            <v>0</v>
          </cell>
        </row>
        <row r="194">
          <cell r="C194">
            <v>1500112</v>
          </cell>
          <cell r="D194" t="str">
            <v>Samtse</v>
          </cell>
          <cell r="E194">
            <v>0</v>
          </cell>
          <cell r="F194">
            <v>0</v>
          </cell>
          <cell r="G194">
            <v>0</v>
          </cell>
        </row>
        <row r="199">
          <cell r="C199">
            <v>1500117</v>
          </cell>
          <cell r="D199" t="str">
            <v>Tyangtse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1500119</v>
          </cell>
          <cell r="D200" t="str">
            <v>Trongsa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1500102</v>
          </cell>
          <cell r="D201" t="str">
            <v>Tsirang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1500121</v>
          </cell>
          <cell r="D202" t="str">
            <v>Wamrong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1500120</v>
          </cell>
          <cell r="D203" t="str">
            <v>Wangdue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1500115</v>
          </cell>
          <cell r="D204" t="str">
            <v>Zhemgang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1500123</v>
          </cell>
          <cell r="D205" t="str">
            <v>Main Branch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1500124</v>
          </cell>
          <cell r="D206" t="str">
            <v>Nganglam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1500125</v>
          </cell>
          <cell r="D207" t="str">
            <v>Panbang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2138151</v>
          </cell>
          <cell r="D208" t="str">
            <v>Head Office</v>
          </cell>
          <cell r="E208">
            <v>0</v>
          </cell>
          <cell r="F208">
            <v>7115013.54</v>
          </cell>
          <cell r="G208">
            <v>7115013.54</v>
          </cell>
        </row>
        <row r="210">
          <cell r="D210" t="str">
            <v>Totals</v>
          </cell>
          <cell r="E210">
            <v>0</v>
          </cell>
          <cell r="F210">
            <v>7115013.54</v>
          </cell>
          <cell r="G210">
            <v>7115013.54</v>
          </cell>
        </row>
        <row r="212">
          <cell r="C212" t="str">
            <v>GL CODE</v>
          </cell>
          <cell r="D212" t="str">
            <v>BRANCH</v>
          </cell>
          <cell r="E212" t="str">
            <v>MGR Dr.</v>
          </cell>
          <cell r="F212" t="str">
            <v>MGR Cr.</v>
          </cell>
          <cell r="G212" t="str">
            <v>Monggar</v>
          </cell>
        </row>
        <row r="213">
          <cell r="C213">
            <v>1500101</v>
          </cell>
          <cell r="D213" t="str">
            <v>Bumthang</v>
          </cell>
          <cell r="E213">
            <v>0</v>
          </cell>
          <cell r="F213">
            <v>0</v>
          </cell>
          <cell r="G213">
            <v>0</v>
          </cell>
        </row>
        <row r="214">
          <cell r="C214">
            <v>1500103</v>
          </cell>
          <cell r="D214" t="str">
            <v>Chukha</v>
          </cell>
          <cell r="E214">
            <v>0</v>
          </cell>
          <cell r="F214">
            <v>0</v>
          </cell>
          <cell r="G214">
            <v>0</v>
          </cell>
        </row>
        <row r="215">
          <cell r="C215">
            <v>1500104</v>
          </cell>
          <cell r="D215" t="str">
            <v>Dagana</v>
          </cell>
          <cell r="E215">
            <v>0</v>
          </cell>
          <cell r="F215">
            <v>0</v>
          </cell>
          <cell r="G215">
            <v>0</v>
          </cell>
        </row>
        <row r="216">
          <cell r="C216">
            <v>1500105</v>
          </cell>
          <cell r="D216" t="str">
            <v>Haa</v>
          </cell>
          <cell r="E216">
            <v>0</v>
          </cell>
          <cell r="F216">
            <v>0</v>
          </cell>
          <cell r="G216">
            <v>0</v>
          </cell>
        </row>
        <row r="217">
          <cell r="C217">
            <v>1500106</v>
          </cell>
          <cell r="D217" t="str">
            <v>Gasa</v>
          </cell>
          <cell r="E217">
            <v>0</v>
          </cell>
          <cell r="F217">
            <v>0</v>
          </cell>
          <cell r="G217">
            <v>0</v>
          </cell>
        </row>
        <row r="218">
          <cell r="C218">
            <v>1500107</v>
          </cell>
          <cell r="D218" t="str">
            <v>Lhuntse</v>
          </cell>
          <cell r="E218">
            <v>0</v>
          </cell>
          <cell r="F218">
            <v>0</v>
          </cell>
          <cell r="G218">
            <v>0</v>
          </cell>
        </row>
        <row r="219">
          <cell r="C219">
            <v>1500108</v>
          </cell>
          <cell r="D219" t="str">
            <v>Monggar</v>
          </cell>
          <cell r="E219">
            <v>0</v>
          </cell>
          <cell r="F219">
            <v>0</v>
          </cell>
          <cell r="G219">
            <v>0</v>
          </cell>
        </row>
        <row r="220">
          <cell r="C220">
            <v>1500109</v>
          </cell>
          <cell r="D220" t="str">
            <v>Paro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1500110</v>
          </cell>
          <cell r="D221" t="str">
            <v>Pgatshel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1500122</v>
          </cell>
          <cell r="D222" t="str">
            <v>Pling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1500111</v>
          </cell>
          <cell r="D223" t="str">
            <v>Punakha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1500112</v>
          </cell>
          <cell r="D224" t="str">
            <v>Samtse</v>
          </cell>
          <cell r="E224">
            <v>0</v>
          </cell>
          <cell r="F224">
            <v>0</v>
          </cell>
          <cell r="G224">
            <v>0</v>
          </cell>
        </row>
        <row r="255">
          <cell r="C255">
            <v>1500114</v>
          </cell>
          <cell r="D255" t="str">
            <v>Sarpang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1500113</v>
          </cell>
          <cell r="D256" t="str">
            <v>Sjongkhar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1500118</v>
          </cell>
          <cell r="D257" t="str">
            <v>Thimphu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1500116</v>
          </cell>
          <cell r="D258" t="str">
            <v>Trashigang</v>
          </cell>
          <cell r="E258">
            <v>0</v>
          </cell>
          <cell r="F258">
            <v>0</v>
          </cell>
          <cell r="G258">
            <v>0</v>
          </cell>
        </row>
        <row r="259">
          <cell r="C259">
            <v>1500117</v>
          </cell>
          <cell r="D259" t="str">
            <v>Tyangtse</v>
          </cell>
          <cell r="E259">
            <v>0</v>
          </cell>
          <cell r="F259">
            <v>0</v>
          </cell>
          <cell r="G259">
            <v>0</v>
          </cell>
        </row>
        <row r="260">
          <cell r="C260">
            <v>1500119</v>
          </cell>
          <cell r="D260" t="str">
            <v>Trongsa</v>
          </cell>
          <cell r="E260">
            <v>0</v>
          </cell>
          <cell r="F260">
            <v>0</v>
          </cell>
          <cell r="G260">
            <v>0</v>
          </cell>
        </row>
        <row r="261">
          <cell r="C261">
            <v>1500102</v>
          </cell>
          <cell r="D261" t="str">
            <v>Tsirang</v>
          </cell>
          <cell r="E261">
            <v>0</v>
          </cell>
          <cell r="F261">
            <v>0</v>
          </cell>
          <cell r="G261">
            <v>0</v>
          </cell>
        </row>
        <row r="262">
          <cell r="C262">
            <v>1500121</v>
          </cell>
          <cell r="D262" t="str">
            <v>Wamrong</v>
          </cell>
          <cell r="E262">
            <v>0</v>
          </cell>
          <cell r="F262">
            <v>0</v>
          </cell>
          <cell r="G262">
            <v>0</v>
          </cell>
        </row>
        <row r="263">
          <cell r="C263">
            <v>1500120</v>
          </cell>
          <cell r="D263" t="str">
            <v>Wangdue</v>
          </cell>
          <cell r="E263">
            <v>0</v>
          </cell>
          <cell r="F263">
            <v>0</v>
          </cell>
          <cell r="G263">
            <v>0</v>
          </cell>
        </row>
        <row r="264">
          <cell r="C264">
            <v>1500115</v>
          </cell>
          <cell r="D264" t="str">
            <v>Zhemgang</v>
          </cell>
          <cell r="E264">
            <v>0</v>
          </cell>
          <cell r="F264">
            <v>0</v>
          </cell>
          <cell r="G264">
            <v>0</v>
          </cell>
        </row>
        <row r="265">
          <cell r="C265">
            <v>1500123</v>
          </cell>
          <cell r="D265" t="str">
            <v>Main Branch</v>
          </cell>
          <cell r="E265">
            <v>0</v>
          </cell>
          <cell r="F265">
            <v>0</v>
          </cell>
          <cell r="G265">
            <v>0</v>
          </cell>
        </row>
        <row r="266">
          <cell r="C266">
            <v>1500124</v>
          </cell>
          <cell r="D266" t="str">
            <v>Nganglam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1500125</v>
          </cell>
          <cell r="D267" t="str">
            <v>Panbang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2138151</v>
          </cell>
          <cell r="D268" t="str">
            <v>Head Office</v>
          </cell>
          <cell r="E268">
            <v>0</v>
          </cell>
          <cell r="F268">
            <v>57414282.670000002</v>
          </cell>
          <cell r="G268">
            <v>57414282.670000002</v>
          </cell>
        </row>
        <row r="270">
          <cell r="D270" t="str">
            <v>Totals</v>
          </cell>
          <cell r="E270">
            <v>0</v>
          </cell>
          <cell r="F270">
            <v>57414282.670000002</v>
          </cell>
          <cell r="G270">
            <v>57414282.670000002</v>
          </cell>
        </row>
        <row r="272">
          <cell r="C272" t="str">
            <v>GL CODE</v>
          </cell>
          <cell r="D272" t="str">
            <v>BRANCH</v>
          </cell>
          <cell r="E272" t="str">
            <v>PGS Dr.</v>
          </cell>
          <cell r="F272" t="str">
            <v>PGS Cr.</v>
          </cell>
          <cell r="G272" t="str">
            <v>Pgatshel</v>
          </cell>
        </row>
        <row r="273">
          <cell r="C273">
            <v>1500101</v>
          </cell>
          <cell r="D273" t="str">
            <v>Bumthang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1500103</v>
          </cell>
          <cell r="D274" t="str">
            <v>Chukha</v>
          </cell>
          <cell r="E274">
            <v>0</v>
          </cell>
          <cell r="F274">
            <v>0</v>
          </cell>
          <cell r="G274">
            <v>0</v>
          </cell>
        </row>
        <row r="275">
          <cell r="C275">
            <v>1500104</v>
          </cell>
          <cell r="D275" t="str">
            <v>Dagana</v>
          </cell>
          <cell r="E275">
            <v>0</v>
          </cell>
          <cell r="F275">
            <v>0</v>
          </cell>
          <cell r="G275">
            <v>0</v>
          </cell>
        </row>
        <row r="276">
          <cell r="C276">
            <v>1500105</v>
          </cell>
          <cell r="D276" t="str">
            <v>Haa</v>
          </cell>
          <cell r="E276">
            <v>0</v>
          </cell>
          <cell r="F276">
            <v>0</v>
          </cell>
          <cell r="G276">
            <v>0</v>
          </cell>
        </row>
        <row r="277">
          <cell r="C277">
            <v>1500106</v>
          </cell>
          <cell r="D277" t="str">
            <v>Gasa</v>
          </cell>
          <cell r="E277">
            <v>0</v>
          </cell>
          <cell r="F277">
            <v>0</v>
          </cell>
          <cell r="G277">
            <v>0</v>
          </cell>
        </row>
        <row r="278">
          <cell r="C278">
            <v>1500107</v>
          </cell>
          <cell r="D278" t="str">
            <v>Lhuntse</v>
          </cell>
          <cell r="E278">
            <v>0</v>
          </cell>
          <cell r="F278">
            <v>0</v>
          </cell>
          <cell r="G278">
            <v>0</v>
          </cell>
        </row>
        <row r="283">
          <cell r="C283">
            <v>1500111</v>
          </cell>
          <cell r="D283" t="str">
            <v>Punakha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1500112</v>
          </cell>
          <cell r="D284" t="str">
            <v>Samtse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1500114</v>
          </cell>
          <cell r="D285" t="str">
            <v>Sarpang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1500113</v>
          </cell>
          <cell r="D286" t="str">
            <v>Sjongkhar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1500118</v>
          </cell>
          <cell r="D287" t="str">
            <v>Thimphu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1500116</v>
          </cell>
          <cell r="D288" t="str">
            <v>Trashigang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1500117</v>
          </cell>
          <cell r="D289" t="str">
            <v>Tyangtse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1500119</v>
          </cell>
          <cell r="D290" t="str">
            <v>Trongsa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1500102</v>
          </cell>
          <cell r="D291" t="str">
            <v>Tsirang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1500121</v>
          </cell>
          <cell r="D292" t="str">
            <v>Wamrong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1500120</v>
          </cell>
          <cell r="D293" t="str">
            <v>Wangdue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1500115</v>
          </cell>
          <cell r="D294" t="str">
            <v>Zhemgang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1500123</v>
          </cell>
          <cell r="D295" t="str">
            <v>Main Branch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1500124</v>
          </cell>
          <cell r="D296" t="str">
            <v>Nganglam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1500125</v>
          </cell>
          <cell r="D297" t="str">
            <v>Panbang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2138151</v>
          </cell>
          <cell r="D298" t="str">
            <v>Head Office</v>
          </cell>
          <cell r="E298">
            <v>0</v>
          </cell>
          <cell r="F298">
            <v>24915577.210000001</v>
          </cell>
          <cell r="G298">
            <v>24915577.210000001</v>
          </cell>
        </row>
        <row r="300">
          <cell r="D300" t="str">
            <v>Totals</v>
          </cell>
          <cell r="E300">
            <v>0</v>
          </cell>
          <cell r="F300">
            <v>24915577.210000001</v>
          </cell>
          <cell r="G300">
            <v>24915577.210000001</v>
          </cell>
        </row>
        <row r="302">
          <cell r="C302" t="str">
            <v>GL CODE</v>
          </cell>
          <cell r="D302" t="str">
            <v>BRANCH</v>
          </cell>
          <cell r="E302" t="str">
            <v>PLG Dr.</v>
          </cell>
          <cell r="F302" t="str">
            <v>PLG Cr.</v>
          </cell>
          <cell r="G302" t="str">
            <v>Pling</v>
          </cell>
        </row>
        <row r="303">
          <cell r="C303">
            <v>1500101</v>
          </cell>
          <cell r="D303" t="str">
            <v>Bumthang</v>
          </cell>
          <cell r="E303">
            <v>0</v>
          </cell>
          <cell r="F303">
            <v>0</v>
          </cell>
          <cell r="G303">
            <v>0</v>
          </cell>
        </row>
        <row r="304">
          <cell r="C304">
            <v>1500103</v>
          </cell>
          <cell r="D304" t="str">
            <v>Chukha</v>
          </cell>
          <cell r="E304">
            <v>0</v>
          </cell>
          <cell r="F304">
            <v>0</v>
          </cell>
          <cell r="G304">
            <v>0</v>
          </cell>
        </row>
        <row r="305">
          <cell r="C305">
            <v>1500104</v>
          </cell>
          <cell r="D305" t="str">
            <v>Dagana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1500105</v>
          </cell>
          <cell r="D306" t="str">
            <v>Haa</v>
          </cell>
          <cell r="E306">
            <v>0</v>
          </cell>
          <cell r="F306">
            <v>0</v>
          </cell>
          <cell r="G306">
            <v>0</v>
          </cell>
        </row>
        <row r="311">
          <cell r="C311">
            <v>1500110</v>
          </cell>
          <cell r="D311" t="str">
            <v>Pgatshel</v>
          </cell>
          <cell r="E311">
            <v>0</v>
          </cell>
          <cell r="F311">
            <v>0</v>
          </cell>
          <cell r="G311">
            <v>0</v>
          </cell>
        </row>
        <row r="312">
          <cell r="C312">
            <v>1500122</v>
          </cell>
          <cell r="D312" t="str">
            <v>Pling</v>
          </cell>
          <cell r="E312">
            <v>0</v>
          </cell>
          <cell r="F312">
            <v>0</v>
          </cell>
          <cell r="G312">
            <v>0</v>
          </cell>
        </row>
        <row r="313">
          <cell r="C313">
            <v>1500111</v>
          </cell>
          <cell r="D313" t="str">
            <v>Punakha</v>
          </cell>
          <cell r="E313">
            <v>0</v>
          </cell>
          <cell r="F313">
            <v>0</v>
          </cell>
          <cell r="G313">
            <v>0</v>
          </cell>
        </row>
        <row r="314">
          <cell r="C314">
            <v>1500112</v>
          </cell>
          <cell r="D314" t="str">
            <v>Samtse</v>
          </cell>
          <cell r="E314">
            <v>0</v>
          </cell>
          <cell r="F314">
            <v>0</v>
          </cell>
          <cell r="G314">
            <v>0</v>
          </cell>
        </row>
        <row r="315">
          <cell r="C315">
            <v>1500114</v>
          </cell>
          <cell r="D315" t="str">
            <v>Sarpang</v>
          </cell>
          <cell r="E315">
            <v>0</v>
          </cell>
          <cell r="F315">
            <v>0</v>
          </cell>
          <cell r="G315">
            <v>0</v>
          </cell>
        </row>
        <row r="316">
          <cell r="C316">
            <v>1500113</v>
          </cell>
          <cell r="D316" t="str">
            <v>Sjongkhar</v>
          </cell>
          <cell r="E316">
            <v>0</v>
          </cell>
          <cell r="F316">
            <v>0</v>
          </cell>
          <cell r="G316">
            <v>0</v>
          </cell>
        </row>
        <row r="317">
          <cell r="C317">
            <v>1500118</v>
          </cell>
          <cell r="D317" t="str">
            <v>Thimphu</v>
          </cell>
          <cell r="E317">
            <v>0</v>
          </cell>
          <cell r="F317">
            <v>0</v>
          </cell>
          <cell r="G317">
            <v>0</v>
          </cell>
        </row>
        <row r="318">
          <cell r="C318">
            <v>1500116</v>
          </cell>
          <cell r="D318" t="str">
            <v>Trashigang</v>
          </cell>
          <cell r="E318">
            <v>0</v>
          </cell>
          <cell r="F318">
            <v>0</v>
          </cell>
          <cell r="G318">
            <v>0</v>
          </cell>
        </row>
        <row r="319">
          <cell r="C319">
            <v>1500117</v>
          </cell>
          <cell r="D319" t="str">
            <v>Tyangtse</v>
          </cell>
          <cell r="E319">
            <v>0</v>
          </cell>
          <cell r="F319">
            <v>0</v>
          </cell>
          <cell r="G319">
            <v>0</v>
          </cell>
        </row>
        <row r="320">
          <cell r="C320">
            <v>1500119</v>
          </cell>
          <cell r="D320" t="str">
            <v>Trongsa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1500102</v>
          </cell>
          <cell r="D321" t="str">
            <v>Tsirang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1500121</v>
          </cell>
          <cell r="D322" t="str">
            <v>Wamrong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1500120</v>
          </cell>
          <cell r="D323" t="str">
            <v>Wangdue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1500115</v>
          </cell>
          <cell r="D324" t="str">
            <v>Zhemgang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1500123</v>
          </cell>
          <cell r="D325" t="str">
            <v>Main Branch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1500124</v>
          </cell>
          <cell r="D326" t="str">
            <v>Nganglam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1500125</v>
          </cell>
          <cell r="D327" t="str">
            <v>Panbang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2138151</v>
          </cell>
          <cell r="D328" t="str">
            <v>Head Office</v>
          </cell>
          <cell r="E328">
            <v>0</v>
          </cell>
          <cell r="F328">
            <v>59324033.630000003</v>
          </cell>
          <cell r="G328">
            <v>59324033.630000003</v>
          </cell>
        </row>
        <row r="330">
          <cell r="D330" t="str">
            <v>Totals</v>
          </cell>
          <cell r="E330">
            <v>0</v>
          </cell>
          <cell r="F330">
            <v>59324033.630000003</v>
          </cell>
          <cell r="G330">
            <v>59324033.630000003</v>
          </cell>
        </row>
        <row r="332">
          <cell r="C332" t="str">
            <v>GL CODE</v>
          </cell>
          <cell r="D332" t="str">
            <v>BRANCH</v>
          </cell>
          <cell r="E332" t="str">
            <v>PKA Dr.</v>
          </cell>
          <cell r="F332" t="str">
            <v>PKA Cr.</v>
          </cell>
          <cell r="G332" t="str">
            <v>Punakha</v>
          </cell>
        </row>
        <row r="333">
          <cell r="C333">
            <v>1500101</v>
          </cell>
          <cell r="D333" t="str">
            <v>Bumthang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1500103</v>
          </cell>
          <cell r="D334" t="str">
            <v>Chukha</v>
          </cell>
          <cell r="E334">
            <v>0</v>
          </cell>
          <cell r="F334">
            <v>0</v>
          </cell>
          <cell r="G334">
            <v>0</v>
          </cell>
        </row>
        <row r="563">
          <cell r="C563">
            <v>1500120</v>
          </cell>
          <cell r="D563" t="str">
            <v>Wangdue</v>
          </cell>
          <cell r="E563">
            <v>0</v>
          </cell>
          <cell r="F563">
            <v>0</v>
          </cell>
          <cell r="G563">
            <v>0</v>
          </cell>
        </row>
        <row r="564">
          <cell r="C564">
            <v>1500115</v>
          </cell>
          <cell r="D564" t="str">
            <v>Zhemgang</v>
          </cell>
          <cell r="E564">
            <v>0</v>
          </cell>
          <cell r="F564">
            <v>0</v>
          </cell>
          <cell r="G564">
            <v>0</v>
          </cell>
        </row>
        <row r="565">
          <cell r="C565">
            <v>1500123</v>
          </cell>
          <cell r="D565" t="str">
            <v>Main Branch</v>
          </cell>
          <cell r="E565">
            <v>0</v>
          </cell>
          <cell r="F565">
            <v>0</v>
          </cell>
          <cell r="G565">
            <v>0</v>
          </cell>
        </row>
        <row r="566">
          <cell r="C566">
            <v>1500124</v>
          </cell>
          <cell r="D566" t="str">
            <v>Nganglam</v>
          </cell>
          <cell r="E566">
            <v>0</v>
          </cell>
          <cell r="F566">
            <v>0</v>
          </cell>
          <cell r="G566">
            <v>0</v>
          </cell>
        </row>
        <row r="567">
          <cell r="C567">
            <v>1500125</v>
          </cell>
          <cell r="D567" t="str">
            <v>Panbang</v>
          </cell>
          <cell r="E567">
            <v>0</v>
          </cell>
          <cell r="F567">
            <v>0</v>
          </cell>
          <cell r="G567">
            <v>0</v>
          </cell>
        </row>
        <row r="568">
          <cell r="C568">
            <v>2138151</v>
          </cell>
          <cell r="D568" t="str">
            <v>Head Office</v>
          </cell>
          <cell r="E568">
            <v>0</v>
          </cell>
          <cell r="F568">
            <v>19926667.870000001</v>
          </cell>
          <cell r="G568">
            <v>19926667.870000001</v>
          </cell>
        </row>
        <row r="570">
          <cell r="D570" t="str">
            <v>Totals</v>
          </cell>
          <cell r="E570">
            <v>0</v>
          </cell>
          <cell r="F570">
            <v>19926667.870000001</v>
          </cell>
          <cell r="G570">
            <v>19926667.870000001</v>
          </cell>
        </row>
        <row r="572">
          <cell r="C572" t="str">
            <v>GL CODE</v>
          </cell>
          <cell r="D572" t="str">
            <v>BRANCH</v>
          </cell>
          <cell r="E572" t="str">
            <v>TRN Dr.</v>
          </cell>
          <cell r="F572" t="str">
            <v>TRN Cr.</v>
          </cell>
          <cell r="G572" t="str">
            <v>Tsirang</v>
          </cell>
        </row>
        <row r="573">
          <cell r="C573">
            <v>1500101</v>
          </cell>
          <cell r="D573" t="str">
            <v>Bumthang</v>
          </cell>
          <cell r="E573">
            <v>0</v>
          </cell>
          <cell r="F573">
            <v>0</v>
          </cell>
          <cell r="G573">
            <v>0</v>
          </cell>
        </row>
        <row r="574">
          <cell r="C574">
            <v>1500103</v>
          </cell>
          <cell r="D574" t="str">
            <v>Chukha</v>
          </cell>
          <cell r="E574">
            <v>0</v>
          </cell>
          <cell r="F574">
            <v>0</v>
          </cell>
          <cell r="G574">
            <v>0</v>
          </cell>
        </row>
        <row r="575">
          <cell r="C575">
            <v>1500104</v>
          </cell>
          <cell r="D575" t="str">
            <v>Dagana</v>
          </cell>
          <cell r="E575">
            <v>0</v>
          </cell>
          <cell r="F575">
            <v>0</v>
          </cell>
          <cell r="G575">
            <v>0</v>
          </cell>
        </row>
        <row r="576">
          <cell r="C576">
            <v>1500105</v>
          </cell>
          <cell r="D576" t="str">
            <v>Haa</v>
          </cell>
          <cell r="E576">
            <v>0</v>
          </cell>
          <cell r="F576">
            <v>0</v>
          </cell>
          <cell r="G576">
            <v>0</v>
          </cell>
        </row>
        <row r="577">
          <cell r="C577">
            <v>1500106</v>
          </cell>
          <cell r="D577" t="str">
            <v>Gasa</v>
          </cell>
          <cell r="E577">
            <v>0</v>
          </cell>
          <cell r="F577">
            <v>0</v>
          </cell>
          <cell r="G577">
            <v>0</v>
          </cell>
        </row>
        <row r="578">
          <cell r="C578">
            <v>1500107</v>
          </cell>
          <cell r="D578" t="str">
            <v>Lhuntse</v>
          </cell>
          <cell r="E578">
            <v>0</v>
          </cell>
          <cell r="F578">
            <v>0</v>
          </cell>
          <cell r="G578">
            <v>0</v>
          </cell>
        </row>
        <row r="579">
          <cell r="C579">
            <v>1500108</v>
          </cell>
          <cell r="D579" t="str">
            <v>Monggar</v>
          </cell>
          <cell r="E579">
            <v>0</v>
          </cell>
          <cell r="F579">
            <v>0</v>
          </cell>
          <cell r="G579">
            <v>0</v>
          </cell>
        </row>
        <row r="580">
          <cell r="C580">
            <v>1500109</v>
          </cell>
          <cell r="D580" t="str">
            <v>Paro</v>
          </cell>
          <cell r="E580">
            <v>0</v>
          </cell>
          <cell r="F580">
            <v>0</v>
          </cell>
          <cell r="G580">
            <v>0</v>
          </cell>
        </row>
        <row r="581">
          <cell r="C581">
            <v>1500110</v>
          </cell>
          <cell r="D581" t="str">
            <v>Pgatshel</v>
          </cell>
          <cell r="E581">
            <v>0</v>
          </cell>
          <cell r="F581">
            <v>0</v>
          </cell>
          <cell r="G581">
            <v>0</v>
          </cell>
        </row>
        <row r="582">
          <cell r="C582">
            <v>1500122</v>
          </cell>
          <cell r="D582" t="str">
            <v>Pling</v>
          </cell>
          <cell r="E582">
            <v>0</v>
          </cell>
          <cell r="F582">
            <v>0</v>
          </cell>
          <cell r="G582">
            <v>0</v>
          </cell>
        </row>
        <row r="583">
          <cell r="C583">
            <v>1500111</v>
          </cell>
          <cell r="D583" t="str">
            <v>Punakha</v>
          </cell>
          <cell r="E583">
            <v>0</v>
          </cell>
          <cell r="F583">
            <v>0</v>
          </cell>
          <cell r="G583">
            <v>0</v>
          </cell>
        </row>
        <row r="584">
          <cell r="C584">
            <v>1500112</v>
          </cell>
          <cell r="D584" t="str">
            <v>Samtse</v>
          </cell>
          <cell r="E584">
            <v>0</v>
          </cell>
          <cell r="F584">
            <v>0</v>
          </cell>
          <cell r="G584">
            <v>0</v>
          </cell>
        </row>
        <row r="585">
          <cell r="C585">
            <v>1500114</v>
          </cell>
          <cell r="D585" t="str">
            <v>Sarpang</v>
          </cell>
          <cell r="E585">
            <v>0</v>
          </cell>
          <cell r="F585">
            <v>0</v>
          </cell>
          <cell r="G585">
            <v>0</v>
          </cell>
        </row>
        <row r="586">
          <cell r="C586">
            <v>1500113</v>
          </cell>
          <cell r="D586" t="str">
            <v>Sjongkhar</v>
          </cell>
          <cell r="E586">
            <v>0</v>
          </cell>
          <cell r="F586">
            <v>0</v>
          </cell>
          <cell r="G586">
            <v>0</v>
          </cell>
        </row>
        <row r="591">
          <cell r="C591">
            <v>1500102</v>
          </cell>
          <cell r="D591" t="str">
            <v>Tsirang</v>
          </cell>
          <cell r="E591">
            <v>0</v>
          </cell>
          <cell r="F591">
            <v>0</v>
          </cell>
          <cell r="G591">
            <v>0</v>
          </cell>
        </row>
        <row r="592">
          <cell r="C592">
            <v>1500121</v>
          </cell>
          <cell r="D592" t="str">
            <v>Wamrong</v>
          </cell>
          <cell r="E592">
            <v>0</v>
          </cell>
          <cell r="F592">
            <v>0</v>
          </cell>
          <cell r="G592">
            <v>0</v>
          </cell>
        </row>
        <row r="593">
          <cell r="C593">
            <v>1500120</v>
          </cell>
          <cell r="D593" t="str">
            <v>Wangdue</v>
          </cell>
          <cell r="E593">
            <v>0</v>
          </cell>
          <cell r="F593">
            <v>0</v>
          </cell>
          <cell r="G593">
            <v>0</v>
          </cell>
        </row>
        <row r="594">
          <cell r="C594">
            <v>1500115</v>
          </cell>
          <cell r="D594" t="str">
            <v>Zhemgang</v>
          </cell>
          <cell r="E594">
            <v>0</v>
          </cell>
          <cell r="F594">
            <v>0</v>
          </cell>
          <cell r="G594">
            <v>0</v>
          </cell>
        </row>
        <row r="595">
          <cell r="C595">
            <v>1500123</v>
          </cell>
          <cell r="D595" t="str">
            <v>Main Branch</v>
          </cell>
          <cell r="E595">
            <v>0</v>
          </cell>
          <cell r="F595">
            <v>0</v>
          </cell>
          <cell r="G595">
            <v>0</v>
          </cell>
        </row>
        <row r="596">
          <cell r="C596">
            <v>1500124</v>
          </cell>
          <cell r="D596" t="str">
            <v>Nganglam</v>
          </cell>
          <cell r="E596">
            <v>0</v>
          </cell>
          <cell r="F596">
            <v>0</v>
          </cell>
          <cell r="G596">
            <v>0</v>
          </cell>
        </row>
        <row r="597">
          <cell r="C597">
            <v>1500125</v>
          </cell>
          <cell r="D597" t="str">
            <v>Panbang</v>
          </cell>
          <cell r="E597">
            <v>0</v>
          </cell>
          <cell r="F597">
            <v>0</v>
          </cell>
          <cell r="G597">
            <v>0</v>
          </cell>
        </row>
        <row r="598">
          <cell r="C598">
            <v>2138151</v>
          </cell>
          <cell r="D598" t="str">
            <v>Head Office</v>
          </cell>
          <cell r="E598">
            <v>0</v>
          </cell>
          <cell r="F598">
            <v>24348418.41</v>
          </cell>
          <cell r="G598">
            <v>24348418.41</v>
          </cell>
        </row>
        <row r="600">
          <cell r="D600" t="str">
            <v>Totals</v>
          </cell>
          <cell r="E600">
            <v>0</v>
          </cell>
          <cell r="F600">
            <v>24348418.41</v>
          </cell>
          <cell r="G600">
            <v>24348418.41</v>
          </cell>
        </row>
        <row r="602">
          <cell r="C602" t="str">
            <v>GL CODE</v>
          </cell>
          <cell r="D602" t="str">
            <v>BRANCH</v>
          </cell>
          <cell r="E602" t="str">
            <v>WRG Dr.</v>
          </cell>
          <cell r="F602" t="str">
            <v>WRG Cr.</v>
          </cell>
          <cell r="G602" t="str">
            <v>Wamrong</v>
          </cell>
        </row>
        <row r="603">
          <cell r="C603">
            <v>1500101</v>
          </cell>
          <cell r="D603" t="str">
            <v>Bumthang</v>
          </cell>
          <cell r="E603">
            <v>0</v>
          </cell>
          <cell r="F603">
            <v>0</v>
          </cell>
          <cell r="G603">
            <v>0</v>
          </cell>
        </row>
        <row r="604">
          <cell r="C604">
            <v>1500103</v>
          </cell>
          <cell r="D604" t="str">
            <v>Chukha</v>
          </cell>
          <cell r="E604">
            <v>0</v>
          </cell>
          <cell r="F604">
            <v>0</v>
          </cell>
          <cell r="G604">
            <v>0</v>
          </cell>
        </row>
        <row r="605">
          <cell r="C605">
            <v>1500104</v>
          </cell>
          <cell r="D605" t="str">
            <v>Dagana</v>
          </cell>
          <cell r="E605">
            <v>0</v>
          </cell>
          <cell r="F605">
            <v>0</v>
          </cell>
          <cell r="G605">
            <v>0</v>
          </cell>
        </row>
        <row r="606">
          <cell r="C606">
            <v>1500105</v>
          </cell>
          <cell r="D606" t="str">
            <v>Haa</v>
          </cell>
          <cell r="E606">
            <v>0</v>
          </cell>
          <cell r="F606">
            <v>0</v>
          </cell>
          <cell r="G606">
            <v>0</v>
          </cell>
        </row>
        <row r="607">
          <cell r="C607">
            <v>1500106</v>
          </cell>
          <cell r="D607" t="str">
            <v>Gasa</v>
          </cell>
          <cell r="E607">
            <v>0</v>
          </cell>
          <cell r="F607">
            <v>0</v>
          </cell>
          <cell r="G607">
            <v>0</v>
          </cell>
        </row>
        <row r="608">
          <cell r="C608">
            <v>1500107</v>
          </cell>
          <cell r="D608" t="str">
            <v>Lhuntse</v>
          </cell>
          <cell r="E608">
            <v>0</v>
          </cell>
          <cell r="F608">
            <v>0</v>
          </cell>
          <cell r="G608">
            <v>0</v>
          </cell>
        </row>
        <row r="609">
          <cell r="C609">
            <v>1500108</v>
          </cell>
          <cell r="D609" t="str">
            <v>Monggar</v>
          </cell>
          <cell r="E609">
            <v>0</v>
          </cell>
          <cell r="F609">
            <v>0</v>
          </cell>
          <cell r="G609">
            <v>0</v>
          </cell>
        </row>
        <row r="610">
          <cell r="C610">
            <v>1500109</v>
          </cell>
          <cell r="D610" t="str">
            <v>Paro</v>
          </cell>
          <cell r="E610">
            <v>0</v>
          </cell>
          <cell r="F610">
            <v>0</v>
          </cell>
          <cell r="G610">
            <v>0</v>
          </cell>
        </row>
        <row r="611">
          <cell r="C611">
            <v>1500110</v>
          </cell>
          <cell r="D611" t="str">
            <v>Pgatshel</v>
          </cell>
          <cell r="E611">
            <v>0</v>
          </cell>
          <cell r="F611">
            <v>0</v>
          </cell>
          <cell r="G611">
            <v>0</v>
          </cell>
        </row>
        <row r="612">
          <cell r="C612">
            <v>1500122</v>
          </cell>
          <cell r="D612" t="str">
            <v>Pling</v>
          </cell>
          <cell r="E612">
            <v>0</v>
          </cell>
          <cell r="F612">
            <v>0</v>
          </cell>
          <cell r="G612">
            <v>0</v>
          </cell>
        </row>
        <row r="613">
          <cell r="C613">
            <v>1500111</v>
          </cell>
          <cell r="D613" t="str">
            <v>Punakha</v>
          </cell>
          <cell r="E613">
            <v>0</v>
          </cell>
          <cell r="F613">
            <v>0</v>
          </cell>
          <cell r="G613">
            <v>0</v>
          </cell>
        </row>
        <row r="614">
          <cell r="C614">
            <v>1500112</v>
          </cell>
          <cell r="D614" t="str">
            <v>Samtse</v>
          </cell>
          <cell r="E614">
            <v>0</v>
          </cell>
          <cell r="F614">
            <v>0</v>
          </cell>
          <cell r="G614">
            <v>0</v>
          </cell>
        </row>
        <row r="619">
          <cell r="C619">
            <v>1500117</v>
          </cell>
          <cell r="D619" t="str">
            <v>Tyangtse</v>
          </cell>
          <cell r="E619">
            <v>0</v>
          </cell>
          <cell r="F619">
            <v>0</v>
          </cell>
          <cell r="G619">
            <v>0</v>
          </cell>
        </row>
        <row r="620">
          <cell r="C620">
            <v>1500119</v>
          </cell>
          <cell r="D620" t="str">
            <v>Trongsa</v>
          </cell>
          <cell r="E620">
            <v>0</v>
          </cell>
          <cell r="F620">
            <v>0</v>
          </cell>
          <cell r="G620">
            <v>0</v>
          </cell>
        </row>
        <row r="621">
          <cell r="C621">
            <v>1500102</v>
          </cell>
          <cell r="D621" t="str">
            <v>Tsirang</v>
          </cell>
          <cell r="E621">
            <v>0</v>
          </cell>
          <cell r="F621">
            <v>0</v>
          </cell>
          <cell r="G621">
            <v>0</v>
          </cell>
        </row>
        <row r="622">
          <cell r="C622">
            <v>1500121</v>
          </cell>
          <cell r="D622" t="str">
            <v>Wamrong</v>
          </cell>
          <cell r="E622">
            <v>0</v>
          </cell>
          <cell r="F622">
            <v>0</v>
          </cell>
          <cell r="G622">
            <v>0</v>
          </cell>
        </row>
        <row r="623">
          <cell r="C623">
            <v>1500120</v>
          </cell>
          <cell r="D623" t="str">
            <v>Wangdue</v>
          </cell>
          <cell r="E623">
            <v>0</v>
          </cell>
          <cell r="F623">
            <v>0</v>
          </cell>
          <cell r="G623">
            <v>0</v>
          </cell>
        </row>
        <row r="624">
          <cell r="C624">
            <v>1500115</v>
          </cell>
          <cell r="D624" t="str">
            <v>Zhemgang</v>
          </cell>
          <cell r="E624">
            <v>0</v>
          </cell>
          <cell r="F624">
            <v>0</v>
          </cell>
          <cell r="G624">
            <v>0</v>
          </cell>
        </row>
        <row r="625">
          <cell r="C625">
            <v>1500123</v>
          </cell>
          <cell r="D625" t="str">
            <v>Main Branch</v>
          </cell>
          <cell r="E625">
            <v>0</v>
          </cell>
          <cell r="F625">
            <v>0</v>
          </cell>
          <cell r="G625">
            <v>0</v>
          </cell>
        </row>
        <row r="626">
          <cell r="C626">
            <v>1500124</v>
          </cell>
          <cell r="D626" t="str">
            <v>Nganglam</v>
          </cell>
          <cell r="E626">
            <v>0</v>
          </cell>
          <cell r="F626">
            <v>0</v>
          </cell>
          <cell r="G626">
            <v>0</v>
          </cell>
        </row>
        <row r="627">
          <cell r="C627">
            <v>1500125</v>
          </cell>
          <cell r="D627" t="str">
            <v>Panbang</v>
          </cell>
          <cell r="E627">
            <v>0</v>
          </cell>
          <cell r="F627">
            <v>0</v>
          </cell>
          <cell r="G627">
            <v>0</v>
          </cell>
        </row>
        <row r="628">
          <cell r="C628">
            <v>2138151</v>
          </cell>
          <cell r="D628" t="str">
            <v>Head Office</v>
          </cell>
          <cell r="E628">
            <v>6956922.5499999998</v>
          </cell>
          <cell r="F628">
            <v>0</v>
          </cell>
          <cell r="G628">
            <v>-6956922.5499999998</v>
          </cell>
        </row>
        <row r="630">
          <cell r="D630" t="str">
            <v>Totals</v>
          </cell>
          <cell r="E630">
            <v>6956922.5499999998</v>
          </cell>
          <cell r="F630">
            <v>0</v>
          </cell>
          <cell r="G630">
            <v>-6956922.5499999998</v>
          </cell>
        </row>
        <row r="632">
          <cell r="C632" t="str">
            <v>GL CODE</v>
          </cell>
          <cell r="D632" t="str">
            <v>BRANCH</v>
          </cell>
          <cell r="E632" t="str">
            <v>WDI Dr.</v>
          </cell>
          <cell r="F632" t="str">
            <v>WDI Cr.</v>
          </cell>
          <cell r="G632" t="str">
            <v>Wangdue</v>
          </cell>
        </row>
        <row r="633">
          <cell r="C633">
            <v>1500101</v>
          </cell>
          <cell r="D633" t="str">
            <v>Bumthang</v>
          </cell>
          <cell r="E633">
            <v>0</v>
          </cell>
          <cell r="F633">
            <v>0</v>
          </cell>
          <cell r="G633">
            <v>0</v>
          </cell>
        </row>
        <row r="634">
          <cell r="C634">
            <v>1500103</v>
          </cell>
          <cell r="D634" t="str">
            <v>Chukha</v>
          </cell>
          <cell r="E634">
            <v>0</v>
          </cell>
          <cell r="F634">
            <v>0</v>
          </cell>
          <cell r="G634">
            <v>0</v>
          </cell>
        </row>
        <row r="635">
          <cell r="C635">
            <v>1500104</v>
          </cell>
          <cell r="D635" t="str">
            <v>Dagana</v>
          </cell>
          <cell r="E635">
            <v>0</v>
          </cell>
          <cell r="F635">
            <v>0</v>
          </cell>
          <cell r="G635">
            <v>0</v>
          </cell>
        </row>
        <row r="636">
          <cell r="C636">
            <v>1500105</v>
          </cell>
          <cell r="D636" t="str">
            <v>Haa</v>
          </cell>
          <cell r="E636">
            <v>0</v>
          </cell>
          <cell r="F636">
            <v>0</v>
          </cell>
          <cell r="G636">
            <v>0</v>
          </cell>
        </row>
        <row r="637">
          <cell r="C637">
            <v>1500106</v>
          </cell>
          <cell r="D637" t="str">
            <v>Gasa</v>
          </cell>
          <cell r="E637">
            <v>0</v>
          </cell>
          <cell r="F637">
            <v>0</v>
          </cell>
          <cell r="G637">
            <v>0</v>
          </cell>
        </row>
        <row r="638">
          <cell r="C638">
            <v>1500107</v>
          </cell>
          <cell r="D638" t="str">
            <v>Lhuntse</v>
          </cell>
          <cell r="E638">
            <v>0</v>
          </cell>
          <cell r="F638">
            <v>0</v>
          </cell>
          <cell r="G638">
            <v>0</v>
          </cell>
        </row>
        <row r="639">
          <cell r="C639">
            <v>1500108</v>
          </cell>
          <cell r="D639" t="str">
            <v>Monggar</v>
          </cell>
          <cell r="E639">
            <v>0</v>
          </cell>
          <cell r="F639">
            <v>0</v>
          </cell>
          <cell r="G639">
            <v>0</v>
          </cell>
        </row>
        <row r="640">
          <cell r="C640">
            <v>1500109</v>
          </cell>
          <cell r="D640" t="str">
            <v>Paro</v>
          </cell>
          <cell r="E640">
            <v>0</v>
          </cell>
          <cell r="F640">
            <v>0</v>
          </cell>
          <cell r="G640">
            <v>0</v>
          </cell>
        </row>
        <row r="641">
          <cell r="C641">
            <v>1500110</v>
          </cell>
          <cell r="D641" t="str">
            <v>Pgatshel</v>
          </cell>
          <cell r="E641">
            <v>0</v>
          </cell>
          <cell r="F641">
            <v>0</v>
          </cell>
          <cell r="G641">
            <v>0</v>
          </cell>
        </row>
        <row r="642">
          <cell r="C642">
            <v>1500122</v>
          </cell>
          <cell r="D642" t="str">
            <v>Pling</v>
          </cell>
          <cell r="E642">
            <v>0</v>
          </cell>
          <cell r="F642">
            <v>0</v>
          </cell>
          <cell r="G642">
            <v>0</v>
          </cell>
        </row>
        <row r="647">
          <cell r="C647">
            <v>1500118</v>
          </cell>
          <cell r="D647" t="str">
            <v>Thimphu</v>
          </cell>
          <cell r="E647">
            <v>0</v>
          </cell>
          <cell r="F647">
            <v>0</v>
          </cell>
          <cell r="G647">
            <v>0</v>
          </cell>
        </row>
        <row r="648">
          <cell r="C648">
            <v>1500116</v>
          </cell>
          <cell r="D648" t="str">
            <v>Trashigang</v>
          </cell>
          <cell r="E648">
            <v>0</v>
          </cell>
          <cell r="F648">
            <v>0</v>
          </cell>
          <cell r="G648">
            <v>0</v>
          </cell>
        </row>
        <row r="649">
          <cell r="C649">
            <v>1500117</v>
          </cell>
          <cell r="D649" t="str">
            <v>Tyangtse</v>
          </cell>
          <cell r="E649">
            <v>0</v>
          </cell>
          <cell r="F649">
            <v>0</v>
          </cell>
          <cell r="G649">
            <v>0</v>
          </cell>
        </row>
        <row r="650">
          <cell r="C650">
            <v>1500119</v>
          </cell>
          <cell r="D650" t="str">
            <v>Trongsa</v>
          </cell>
          <cell r="E650">
            <v>0</v>
          </cell>
          <cell r="F650">
            <v>0</v>
          </cell>
          <cell r="G650">
            <v>0</v>
          </cell>
        </row>
        <row r="651">
          <cell r="C651">
            <v>1500102</v>
          </cell>
          <cell r="D651" t="str">
            <v>Tsirang</v>
          </cell>
          <cell r="E651">
            <v>0</v>
          </cell>
          <cell r="F651">
            <v>0</v>
          </cell>
          <cell r="G651">
            <v>0</v>
          </cell>
        </row>
        <row r="652">
          <cell r="C652">
            <v>1500121</v>
          </cell>
          <cell r="D652" t="str">
            <v>Wamrong</v>
          </cell>
          <cell r="E652">
            <v>0</v>
          </cell>
          <cell r="F652">
            <v>0</v>
          </cell>
          <cell r="G652">
            <v>0</v>
          </cell>
        </row>
        <row r="653">
          <cell r="C653">
            <v>1500120</v>
          </cell>
          <cell r="D653" t="str">
            <v>Wangdue</v>
          </cell>
          <cell r="E653">
            <v>0</v>
          </cell>
          <cell r="F653">
            <v>0</v>
          </cell>
          <cell r="G653">
            <v>0</v>
          </cell>
        </row>
        <row r="654">
          <cell r="C654">
            <v>1500115</v>
          </cell>
          <cell r="D654" t="str">
            <v>Zhemgang</v>
          </cell>
          <cell r="E654">
            <v>0</v>
          </cell>
          <cell r="F654">
            <v>0</v>
          </cell>
          <cell r="G654">
            <v>0</v>
          </cell>
        </row>
        <row r="655">
          <cell r="C655">
            <v>1500123</v>
          </cell>
          <cell r="D655" t="str">
            <v>Main Branch</v>
          </cell>
          <cell r="E655">
            <v>0</v>
          </cell>
          <cell r="F655">
            <v>0</v>
          </cell>
          <cell r="G655">
            <v>0</v>
          </cell>
        </row>
        <row r="656">
          <cell r="C656">
            <v>1500124</v>
          </cell>
          <cell r="D656" t="str">
            <v>Nganglam</v>
          </cell>
          <cell r="E656">
            <v>0</v>
          </cell>
          <cell r="F656">
            <v>0</v>
          </cell>
          <cell r="G656">
            <v>0</v>
          </cell>
        </row>
        <row r="657">
          <cell r="C657">
            <v>1500125</v>
          </cell>
          <cell r="D657" t="str">
            <v>Panbang</v>
          </cell>
          <cell r="E657">
            <v>0</v>
          </cell>
          <cell r="F657">
            <v>0</v>
          </cell>
          <cell r="G657">
            <v>0</v>
          </cell>
        </row>
        <row r="658">
          <cell r="C658">
            <v>2138151</v>
          </cell>
          <cell r="D658" t="str">
            <v>Head Office</v>
          </cell>
          <cell r="E658">
            <v>0</v>
          </cell>
          <cell r="F658">
            <v>48719996.579999998</v>
          </cell>
          <cell r="G658">
            <v>48719996.579999998</v>
          </cell>
        </row>
        <row r="660">
          <cell r="D660" t="str">
            <v>Totals</v>
          </cell>
          <cell r="E660">
            <v>0</v>
          </cell>
          <cell r="F660">
            <v>48719996.579999998</v>
          </cell>
          <cell r="G660">
            <v>48719996.579999998</v>
          </cell>
        </row>
        <row r="662">
          <cell r="C662" t="str">
            <v>GL CODE</v>
          </cell>
          <cell r="D662" t="str">
            <v>BRANCH</v>
          </cell>
          <cell r="E662" t="str">
            <v>ZGN Dr.</v>
          </cell>
          <cell r="F662" t="str">
            <v>ZGN Cr.</v>
          </cell>
          <cell r="G662" t="str">
            <v>Zhemgang</v>
          </cell>
        </row>
        <row r="663">
          <cell r="C663">
            <v>1500101</v>
          </cell>
          <cell r="D663" t="str">
            <v>Bumthang</v>
          </cell>
          <cell r="E663">
            <v>0</v>
          </cell>
          <cell r="F663">
            <v>0</v>
          </cell>
          <cell r="G663">
            <v>0</v>
          </cell>
        </row>
        <row r="664">
          <cell r="C664">
            <v>1500103</v>
          </cell>
          <cell r="D664" t="str">
            <v>Chukha</v>
          </cell>
          <cell r="E664">
            <v>0</v>
          </cell>
          <cell r="F664">
            <v>0</v>
          </cell>
          <cell r="G664">
            <v>0</v>
          </cell>
        </row>
        <row r="665">
          <cell r="C665">
            <v>1500104</v>
          </cell>
          <cell r="D665" t="str">
            <v>Dagana</v>
          </cell>
          <cell r="E665">
            <v>0</v>
          </cell>
          <cell r="F665">
            <v>0</v>
          </cell>
          <cell r="G665">
            <v>0</v>
          </cell>
        </row>
        <row r="666">
          <cell r="C666">
            <v>1500105</v>
          </cell>
          <cell r="D666" t="str">
            <v>Haa</v>
          </cell>
          <cell r="E666">
            <v>0</v>
          </cell>
          <cell r="F666">
            <v>0</v>
          </cell>
          <cell r="G666">
            <v>0</v>
          </cell>
        </row>
        <row r="667">
          <cell r="C667">
            <v>1500106</v>
          </cell>
          <cell r="D667" t="str">
            <v>Gasa</v>
          </cell>
          <cell r="E667">
            <v>0</v>
          </cell>
          <cell r="F667">
            <v>0</v>
          </cell>
          <cell r="G667">
            <v>0</v>
          </cell>
        </row>
        <row r="668">
          <cell r="C668">
            <v>1500107</v>
          </cell>
          <cell r="D668" t="str">
            <v>Lhuntse</v>
          </cell>
          <cell r="E668">
            <v>0</v>
          </cell>
          <cell r="F668">
            <v>0</v>
          </cell>
          <cell r="G668">
            <v>0</v>
          </cell>
        </row>
        <row r="669">
          <cell r="C669">
            <v>1500108</v>
          </cell>
          <cell r="D669" t="str">
            <v>Monggar</v>
          </cell>
          <cell r="E669">
            <v>0</v>
          </cell>
          <cell r="F669">
            <v>0</v>
          </cell>
          <cell r="G669">
            <v>0</v>
          </cell>
        </row>
        <row r="670">
          <cell r="C670">
            <v>1500109</v>
          </cell>
          <cell r="D670" t="str">
            <v>Paro</v>
          </cell>
          <cell r="E670">
            <v>0</v>
          </cell>
          <cell r="F670">
            <v>0</v>
          </cell>
          <cell r="G670">
            <v>0</v>
          </cell>
        </row>
        <row r="674">
          <cell r="C674">
            <v>1500112</v>
          </cell>
          <cell r="D674" t="str">
            <v>Samtse</v>
          </cell>
          <cell r="E674">
            <v>0</v>
          </cell>
          <cell r="F674">
            <v>0</v>
          </cell>
          <cell r="G674">
            <v>0</v>
          </cell>
        </row>
        <row r="675">
          <cell r="C675">
            <v>1500114</v>
          </cell>
          <cell r="D675" t="str">
            <v>Sarpang</v>
          </cell>
          <cell r="E675">
            <v>0</v>
          </cell>
          <cell r="F675">
            <v>0</v>
          </cell>
          <cell r="G675">
            <v>0</v>
          </cell>
        </row>
        <row r="676">
          <cell r="C676">
            <v>1500113</v>
          </cell>
          <cell r="D676" t="str">
            <v>Sjongkhar</v>
          </cell>
          <cell r="E676">
            <v>0</v>
          </cell>
          <cell r="F676">
            <v>0</v>
          </cell>
          <cell r="G676">
            <v>0</v>
          </cell>
        </row>
        <row r="677">
          <cell r="C677">
            <v>1500118</v>
          </cell>
          <cell r="D677" t="str">
            <v>Thimphu</v>
          </cell>
          <cell r="E677">
            <v>0</v>
          </cell>
          <cell r="F677">
            <v>0</v>
          </cell>
          <cell r="G677">
            <v>0</v>
          </cell>
        </row>
        <row r="678">
          <cell r="C678">
            <v>1500116</v>
          </cell>
          <cell r="D678" t="str">
            <v>Trashigang</v>
          </cell>
          <cell r="E678">
            <v>0</v>
          </cell>
          <cell r="F678">
            <v>0</v>
          </cell>
          <cell r="G678">
            <v>0</v>
          </cell>
        </row>
        <row r="679">
          <cell r="C679">
            <v>1500117</v>
          </cell>
          <cell r="D679" t="str">
            <v>Tyangtse</v>
          </cell>
          <cell r="E679">
            <v>0</v>
          </cell>
          <cell r="F679">
            <v>0</v>
          </cell>
          <cell r="G679">
            <v>0</v>
          </cell>
        </row>
        <row r="680">
          <cell r="C680">
            <v>1500119</v>
          </cell>
          <cell r="D680" t="str">
            <v>Trongsa</v>
          </cell>
          <cell r="E680">
            <v>0</v>
          </cell>
          <cell r="F680">
            <v>0</v>
          </cell>
          <cell r="G680">
            <v>0</v>
          </cell>
        </row>
        <row r="681">
          <cell r="C681">
            <v>1500102</v>
          </cell>
          <cell r="D681" t="str">
            <v>Tsirang</v>
          </cell>
          <cell r="E681">
            <v>0</v>
          </cell>
          <cell r="F681">
            <v>0</v>
          </cell>
          <cell r="G681">
            <v>0</v>
          </cell>
        </row>
        <row r="682">
          <cell r="C682">
            <v>1500121</v>
          </cell>
          <cell r="D682" t="str">
            <v>Wamrong</v>
          </cell>
          <cell r="E682">
            <v>0</v>
          </cell>
          <cell r="F682">
            <v>0</v>
          </cell>
          <cell r="G682">
            <v>0</v>
          </cell>
        </row>
        <row r="683">
          <cell r="C683">
            <v>1500120</v>
          </cell>
          <cell r="D683" t="str">
            <v>Wangdue</v>
          </cell>
          <cell r="E683">
            <v>0</v>
          </cell>
          <cell r="F683">
            <v>0</v>
          </cell>
          <cell r="G683">
            <v>0</v>
          </cell>
        </row>
        <row r="684">
          <cell r="C684">
            <v>1500115</v>
          </cell>
          <cell r="D684" t="str">
            <v>Zhemgang</v>
          </cell>
          <cell r="E684">
            <v>0</v>
          </cell>
          <cell r="F684">
            <v>0</v>
          </cell>
          <cell r="G684">
            <v>0</v>
          </cell>
        </row>
        <row r="685">
          <cell r="C685">
            <v>1500123</v>
          </cell>
          <cell r="D685" t="str">
            <v>Main Branch</v>
          </cell>
          <cell r="E685">
            <v>0</v>
          </cell>
          <cell r="F685">
            <v>0</v>
          </cell>
          <cell r="G685">
            <v>0</v>
          </cell>
        </row>
        <row r="686">
          <cell r="C686">
            <v>1500124</v>
          </cell>
          <cell r="D686" t="str">
            <v>Nganglam</v>
          </cell>
          <cell r="E686">
            <v>0</v>
          </cell>
          <cell r="F686">
            <v>0</v>
          </cell>
          <cell r="G686">
            <v>0</v>
          </cell>
        </row>
        <row r="687">
          <cell r="C687">
            <v>1500125</v>
          </cell>
          <cell r="D687" t="str">
            <v>Panbang</v>
          </cell>
          <cell r="E687">
            <v>0</v>
          </cell>
          <cell r="F687">
            <v>0</v>
          </cell>
          <cell r="G687">
            <v>0</v>
          </cell>
        </row>
        <row r="688">
          <cell r="C688">
            <v>2138151</v>
          </cell>
          <cell r="D688" t="str">
            <v>Head Office</v>
          </cell>
          <cell r="E688">
            <v>0</v>
          </cell>
          <cell r="F688">
            <v>21170466.260000002</v>
          </cell>
          <cell r="G688">
            <v>21170466.260000002</v>
          </cell>
        </row>
        <row r="690">
          <cell r="D690" t="str">
            <v>Totals</v>
          </cell>
          <cell r="E690">
            <v>0</v>
          </cell>
          <cell r="F690">
            <v>21170466.260000002</v>
          </cell>
          <cell r="G690">
            <v>21170466.260000002</v>
          </cell>
        </row>
        <row r="692">
          <cell r="C692" t="str">
            <v>GL CODE</v>
          </cell>
          <cell r="D692" t="str">
            <v>BRANCH</v>
          </cell>
          <cell r="E692" t="str">
            <v>MBR Dr.</v>
          </cell>
          <cell r="F692" t="str">
            <v>MBR Cr.</v>
          </cell>
          <cell r="G692" t="str">
            <v>Main Branch</v>
          </cell>
        </row>
        <row r="693">
          <cell r="C693">
            <v>1500101</v>
          </cell>
          <cell r="D693" t="str">
            <v>Bumthang</v>
          </cell>
          <cell r="E693">
            <v>0</v>
          </cell>
          <cell r="F693">
            <v>0</v>
          </cell>
          <cell r="G693">
            <v>0</v>
          </cell>
        </row>
        <row r="694">
          <cell r="C694">
            <v>1500103</v>
          </cell>
          <cell r="D694" t="str">
            <v>Chukha</v>
          </cell>
          <cell r="E694">
            <v>0</v>
          </cell>
          <cell r="F694">
            <v>0</v>
          </cell>
          <cell r="G694">
            <v>0</v>
          </cell>
        </row>
        <row r="695">
          <cell r="C695">
            <v>1500104</v>
          </cell>
          <cell r="D695" t="str">
            <v>Dagana</v>
          </cell>
          <cell r="E695">
            <v>0</v>
          </cell>
          <cell r="F695">
            <v>0</v>
          </cell>
          <cell r="G695">
            <v>0</v>
          </cell>
        </row>
        <row r="696">
          <cell r="C696">
            <v>1500105</v>
          </cell>
          <cell r="D696" t="str">
            <v>Haa</v>
          </cell>
          <cell r="E696">
            <v>0</v>
          </cell>
          <cell r="F696">
            <v>0</v>
          </cell>
          <cell r="G696">
            <v>0</v>
          </cell>
        </row>
        <row r="697">
          <cell r="C697">
            <v>1500106</v>
          </cell>
          <cell r="D697" t="str">
            <v>Gasa</v>
          </cell>
          <cell r="E697">
            <v>0</v>
          </cell>
          <cell r="F697">
            <v>0</v>
          </cell>
          <cell r="G697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  <sheetName val="Opening Stock 7576"/>
      <sheetName val="PP VS Books"/>
      <sheetName val="Sheet1"/>
      <sheetName val="P.P. detail"/>
      <sheetName val="closing stock"/>
      <sheetName val="GP ratio"/>
      <sheetName val="expense"/>
      <sheetName val="fact wrkr wages"/>
      <sheetName val="Salary sheet"/>
      <sheetName val="Sheet6"/>
    </sheetNames>
    <sheetDataSet>
      <sheetData sheetId="0">
        <row r="2">
          <cell r="A2" t="str">
            <v>BIRPUR, KAPILVASTU</v>
          </cell>
        </row>
        <row r="3">
          <cell r="A3" t="str">
            <v>BALANCE SHEET AS AT ASHAD 32, 2059</v>
          </cell>
        </row>
        <row r="5">
          <cell r="A5" t="str">
            <v>SOURCE OF FUND</v>
          </cell>
          <cell r="D5" t="str">
            <v>SCH.</v>
          </cell>
          <cell r="F5" t="str">
            <v>2059/3/32</v>
          </cell>
          <cell r="H5" t="str">
            <v>2058/3/31</v>
          </cell>
        </row>
        <row r="6">
          <cell r="A6" t="str">
            <v>1. SHARE HOLDER'S FUND:</v>
          </cell>
          <cell r="F6" t="str">
            <v>NRS.</v>
          </cell>
          <cell r="H6" t="str">
            <v>NRS.</v>
          </cell>
        </row>
        <row r="7">
          <cell r="A7" t="str">
            <v xml:space="preserve">    a. SHARE CAPITAL</v>
          </cell>
          <cell r="D7" t="str">
            <v>A</v>
          </cell>
          <cell r="F7">
            <v>40000000</v>
          </cell>
          <cell r="H7">
            <v>40000000</v>
          </cell>
        </row>
        <row r="8">
          <cell r="A8" t="str">
            <v xml:space="preserve">    b. GENERAL RESERVE</v>
          </cell>
          <cell r="F8">
            <v>0</v>
          </cell>
          <cell r="H8">
            <v>0</v>
          </cell>
        </row>
        <row r="9">
          <cell r="A9" t="str">
            <v xml:space="preserve">    b. PROFIT &amp; LOSS ACCOUNT</v>
          </cell>
          <cell r="F9">
            <v>103471.19</v>
          </cell>
          <cell r="H9">
            <v>1679468.3</v>
          </cell>
        </row>
        <row r="10">
          <cell r="A10" t="str">
            <v>2. SHARE ADVANCE</v>
          </cell>
          <cell r="F10">
            <v>0</v>
          </cell>
          <cell r="H10">
            <v>0</v>
          </cell>
        </row>
        <row r="11">
          <cell r="A11" t="str">
            <v>TOTAL SOURCES OF FUND (1+2)</v>
          </cell>
          <cell r="F11">
            <v>40103471.189999998</v>
          </cell>
          <cell r="H11">
            <v>41679468.299999997</v>
          </cell>
        </row>
        <row r="14">
          <cell r="A14" t="str">
            <v>3. LONG TERM LOAN (SECURED)</v>
          </cell>
          <cell r="F14">
            <v>0</v>
          </cell>
          <cell r="H14">
            <v>0</v>
          </cell>
        </row>
        <row r="15">
          <cell r="F15">
            <v>40103471.189999998</v>
          </cell>
          <cell r="H15">
            <v>41679468.299999997</v>
          </cell>
        </row>
        <row r="18">
          <cell r="A18" t="str">
            <v>APPLICATION OF FUND</v>
          </cell>
        </row>
        <row r="19">
          <cell r="A19" t="str">
            <v xml:space="preserve">1. FIXED ASSETS </v>
          </cell>
        </row>
        <row r="20">
          <cell r="A20" t="str">
            <v xml:space="preserve">    a. COST PRICE</v>
          </cell>
          <cell r="D20" t="str">
            <v>B</v>
          </cell>
          <cell r="F20">
            <v>23347727.879999999</v>
          </cell>
          <cell r="H20">
            <v>23015415.449999999</v>
          </cell>
        </row>
        <row r="21">
          <cell r="A21" t="str">
            <v xml:space="preserve">    b. ACCUMULATED DEPRECIATION</v>
          </cell>
          <cell r="D21" t="str">
            <v>B</v>
          </cell>
          <cell r="F21">
            <v>5167954.38</v>
          </cell>
          <cell r="H21">
            <v>4652678.25</v>
          </cell>
        </row>
        <row r="24">
          <cell r="A24" t="str">
            <v xml:space="preserve">    c. WRITTEN DOWN VALUE</v>
          </cell>
          <cell r="D24" t="str">
            <v>B</v>
          </cell>
          <cell r="F24">
            <v>18179773.5</v>
          </cell>
          <cell r="H24">
            <v>18362737.199999999</v>
          </cell>
        </row>
        <row r="25">
          <cell r="A25" t="str">
            <v>2. INVESTMENT</v>
          </cell>
          <cell r="F25">
            <v>0</v>
          </cell>
          <cell r="H25">
            <v>0</v>
          </cell>
        </row>
        <row r="26">
          <cell r="A26" t="str">
            <v>2. CURRENT ASSETS</v>
          </cell>
        </row>
        <row r="27">
          <cell r="A27" t="str">
            <v xml:space="preserve">    a. CASH AND BANKS</v>
          </cell>
          <cell r="D27" t="str">
            <v>C</v>
          </cell>
          <cell r="F27">
            <v>1657990.93</v>
          </cell>
          <cell r="H27">
            <v>2113561.69</v>
          </cell>
        </row>
        <row r="28">
          <cell r="A28" t="str">
            <v xml:space="preserve">    b. RECEIVABLE, ADVANCES &amp; DEPOSITS</v>
          </cell>
          <cell r="D28" t="str">
            <v>D</v>
          </cell>
          <cell r="F28">
            <v>12075991.99</v>
          </cell>
          <cell r="H28">
            <v>14972093.220000001</v>
          </cell>
        </row>
        <row r="29">
          <cell r="A29" t="str">
            <v xml:space="preserve">    c. CLOSING STOCK</v>
          </cell>
          <cell r="D29" t="str">
            <v>E</v>
          </cell>
          <cell r="F29">
            <v>29104690.550000001</v>
          </cell>
          <cell r="H29">
            <v>43549199.170000002</v>
          </cell>
        </row>
        <row r="32">
          <cell r="A32" t="str">
            <v xml:space="preserve">  TOTAL CURRENT ASSETS (A)</v>
          </cell>
          <cell r="F32">
            <v>42838673.469999999</v>
          </cell>
          <cell r="H32">
            <v>60634854.079999998</v>
          </cell>
        </row>
        <row r="33">
          <cell r="A33" t="str">
            <v xml:space="preserve">  LESS: CURRENT LIABILITIES</v>
          </cell>
        </row>
        <row r="34">
          <cell r="A34" t="str">
            <v xml:space="preserve">    a. ACCOUNTS PAYABLE</v>
          </cell>
          <cell r="D34" t="str">
            <v>F</v>
          </cell>
          <cell r="F34">
            <v>16111794.609999999</v>
          </cell>
          <cell r="H34">
            <v>19478625.34</v>
          </cell>
        </row>
        <row r="35">
          <cell r="A35" t="str">
            <v xml:space="preserve">    b. SHORT TERM LOAN (SECURED)</v>
          </cell>
          <cell r="D35" t="str">
            <v>G</v>
          </cell>
          <cell r="F35">
            <v>4966985.67</v>
          </cell>
          <cell r="H35">
            <v>18327120.379999999</v>
          </cell>
        </row>
        <row r="38">
          <cell r="A38" t="str">
            <v xml:space="preserve">  TOTAL CURRENT LIABILITIES (B)</v>
          </cell>
          <cell r="F38">
            <v>21078780.280000001</v>
          </cell>
          <cell r="H38">
            <v>37805745.719999999</v>
          </cell>
        </row>
        <row r="39">
          <cell r="A39" t="str">
            <v xml:space="preserve">  NET CURRENT ASSETS (A-B)</v>
          </cell>
          <cell r="F39">
            <v>21759893.190000001</v>
          </cell>
          <cell r="H39">
            <v>22829108.359999999</v>
          </cell>
        </row>
        <row r="41">
          <cell r="A41" t="str">
            <v>3. MISCELLANEOUS EXPENDITURE</v>
          </cell>
          <cell r="D41" t="str">
            <v>H</v>
          </cell>
          <cell r="F41">
            <v>163804.5</v>
          </cell>
          <cell r="H41">
            <v>487622.74</v>
          </cell>
        </row>
        <row r="44">
          <cell r="A44" t="str">
            <v>TOTAL APPLICATION OF FUND (1+2+3)</v>
          </cell>
          <cell r="F44">
            <v>40103471.189999998</v>
          </cell>
          <cell r="H44">
            <v>41679468.299999997</v>
          </cell>
        </row>
        <row r="47">
          <cell r="A47" t="str">
            <v>NOTES TO ANNUAL ACCOUNTS</v>
          </cell>
          <cell r="D47" t="str">
            <v>M</v>
          </cell>
          <cell r="F47">
            <v>0</v>
          </cell>
          <cell r="H47">
            <v>0</v>
          </cell>
        </row>
        <row r="49">
          <cell r="A49" t="str">
            <v xml:space="preserve">NOTE: SCHEDULE "A TO M" ARE INTEGRAL PART OF THIS FINANCIAL STATEMENTS. </v>
          </cell>
        </row>
        <row r="51">
          <cell r="A51" t="str">
            <v>AS PER OUR REPORT</v>
          </cell>
        </row>
        <row r="52">
          <cell r="A52" t="str">
            <v>OF EVEN DATE</v>
          </cell>
        </row>
        <row r="53">
          <cell r="A53" t="str">
            <v>FOR: S. R. PANDEY &amp; CO.</v>
          </cell>
        </row>
        <row r="54">
          <cell r="A54" t="str">
            <v>CHARTERED ACCOUNTANTS</v>
          </cell>
        </row>
        <row r="59">
          <cell r="A59" t="str">
            <v>_______________</v>
          </cell>
          <cell r="C59" t="str">
            <v>__________</v>
          </cell>
          <cell r="E59" t="str">
            <v>_________________</v>
          </cell>
          <cell r="F59" t="str">
            <v>__________</v>
          </cell>
          <cell r="H59" t="str">
            <v>_______________</v>
          </cell>
        </row>
        <row r="60">
          <cell r="A60" t="str">
            <v>(S. R. PANDEY)</v>
          </cell>
          <cell r="C60" t="str">
            <v>CHAIRMAN</v>
          </cell>
          <cell r="E60" t="str">
            <v>MANAGING DIRECTOR</v>
          </cell>
          <cell r="F60" t="str">
            <v xml:space="preserve"> DIRECTORS</v>
          </cell>
          <cell r="H60" t="str">
            <v>ACCOUNTANT</v>
          </cell>
        </row>
        <row r="61">
          <cell r="A61" t="str">
            <v>CHARTERED ACCOUNTANT</v>
          </cell>
        </row>
        <row r="62">
          <cell r="A62" t="str">
            <v xml:space="preserve">PLACE : KATHMANDU    </v>
          </cell>
        </row>
        <row r="63">
          <cell r="A63" t="str">
            <v>DATE: 2059/6/4</v>
          </cell>
        </row>
        <row r="65">
          <cell r="A65" t="str">
            <v>GANPATI ROSIN AND TURPENTINE INDUSTRY PRIVATE LIMITED.</v>
          </cell>
        </row>
        <row r="66">
          <cell r="A66" t="str">
            <v>BIRPUR, KAPILVASTU</v>
          </cell>
        </row>
        <row r="67">
          <cell r="A67" t="str">
            <v xml:space="preserve">MANUFACTURING, TRADING AND PROFIT &amp; LOSS ACCOUNT </v>
          </cell>
        </row>
        <row r="68">
          <cell r="A68" t="str">
            <v>FOR THE YEAR ENDED ON ASADH 32, 2059 (JULY 16, 2002)</v>
          </cell>
        </row>
        <row r="70">
          <cell r="A70" t="str">
            <v>PARTICULARS</v>
          </cell>
          <cell r="D70" t="str">
            <v>SCH.</v>
          </cell>
          <cell r="F70" t="str">
            <v>2058/2059</v>
          </cell>
          <cell r="H70" t="str">
            <v>2057/2058</v>
          </cell>
        </row>
        <row r="71">
          <cell r="F71" t="str">
            <v xml:space="preserve">         NRS</v>
          </cell>
          <cell r="H71" t="str">
            <v xml:space="preserve">         NRS</v>
          </cell>
        </row>
        <row r="72">
          <cell r="A72" t="str">
            <v xml:space="preserve">SALES </v>
          </cell>
          <cell r="D72" t="str">
            <v>I</v>
          </cell>
          <cell r="F72">
            <v>88268620</v>
          </cell>
          <cell r="H72">
            <v>70213813</v>
          </cell>
        </row>
        <row r="75">
          <cell r="A75" t="str">
            <v xml:space="preserve">TOTAL </v>
          </cell>
          <cell r="F75">
            <v>88268620</v>
          </cell>
          <cell r="H75">
            <v>70213813</v>
          </cell>
        </row>
        <row r="79">
          <cell r="A79" t="str">
            <v>OPENING STOCK</v>
          </cell>
          <cell r="D79" t="str">
            <v>E</v>
          </cell>
          <cell r="F79">
            <v>43549199.170000002</v>
          </cell>
          <cell r="H79">
            <v>42925094.079999998</v>
          </cell>
          <cell r="I79">
            <v>0</v>
          </cell>
        </row>
        <row r="80">
          <cell r="A80" t="str">
            <v>ROSIN COLLECTION EXPENSES</v>
          </cell>
          <cell r="D80" t="str">
            <v>J</v>
          </cell>
          <cell r="F80">
            <v>52752709.030000001</v>
          </cell>
          <cell r="H80">
            <v>50956282.090000004</v>
          </cell>
          <cell r="I80">
            <v>0</v>
          </cell>
        </row>
        <row r="81">
          <cell r="A81" t="str">
            <v>MANUFACTURING OVERHEAD</v>
          </cell>
          <cell r="D81" t="str">
            <v>K</v>
          </cell>
          <cell r="F81">
            <v>14294928.439999999</v>
          </cell>
          <cell r="H81">
            <v>9560685.8800000008</v>
          </cell>
          <cell r="I81">
            <v>0</v>
          </cell>
        </row>
        <row r="82">
          <cell r="A82" t="str">
            <v>CLOSING STOCK</v>
          </cell>
          <cell r="D82" t="str">
            <v>E</v>
          </cell>
          <cell r="F82">
            <v>-29104690.550000001</v>
          </cell>
          <cell r="H82">
            <v>-43549199.170000002</v>
          </cell>
          <cell r="I82">
            <v>0</v>
          </cell>
        </row>
        <row r="85">
          <cell r="A85" t="str">
            <v>TOTAL DIRECT COST</v>
          </cell>
          <cell r="F85">
            <v>81492146.090000004</v>
          </cell>
          <cell r="H85">
            <v>59892862.880000003</v>
          </cell>
        </row>
        <row r="87">
          <cell r="A87" t="str">
            <v>GROSS PROFIT</v>
          </cell>
          <cell r="F87">
            <v>6776473.9100000001</v>
          </cell>
          <cell r="H87">
            <v>10320950.119999999</v>
          </cell>
          <cell r="I87">
            <v>0</v>
          </cell>
        </row>
        <row r="90">
          <cell r="F90">
            <v>7.6799999999999993E-2</v>
          </cell>
          <cell r="H90">
            <v>0.14699999999999999</v>
          </cell>
          <cell r="I90">
            <v>0</v>
          </cell>
        </row>
        <row r="91">
          <cell r="A91" t="str">
            <v>ADMINISTRATIVE EXPENSES</v>
          </cell>
          <cell r="D91" t="str">
            <v>L</v>
          </cell>
          <cell r="F91">
            <v>7646172.0199999996</v>
          </cell>
          <cell r="H91">
            <v>7175240.5</v>
          </cell>
          <cell r="I91">
            <v>0</v>
          </cell>
        </row>
        <row r="92">
          <cell r="A92" t="str">
            <v>INTEREST EXPENSES</v>
          </cell>
          <cell r="F92">
            <v>349657.76</v>
          </cell>
          <cell r="H92">
            <v>1020747.14</v>
          </cell>
          <cell r="I92">
            <v>0</v>
          </cell>
        </row>
        <row r="93">
          <cell r="A93" t="str">
            <v>INNUMBRATION EXPENSES</v>
          </cell>
          <cell r="D93" t="str">
            <v>H</v>
          </cell>
          <cell r="F93">
            <v>77996.929999999993</v>
          </cell>
          <cell r="H93">
            <v>74713.73</v>
          </cell>
        </row>
        <row r="94">
          <cell r="A94" t="str">
            <v>PRELIMINARY EXPENSES W/OFF</v>
          </cell>
          <cell r="D94" t="str">
            <v>H</v>
          </cell>
          <cell r="F94">
            <v>278644.31</v>
          </cell>
          <cell r="H94">
            <v>278644.32</v>
          </cell>
          <cell r="I94">
            <v>0</v>
          </cell>
        </row>
        <row r="95">
          <cell r="A95" t="str">
            <v>MISC. INCOME</v>
          </cell>
          <cell r="F95">
            <v>0</v>
          </cell>
          <cell r="H95">
            <v>0</v>
          </cell>
          <cell r="I95">
            <v>0</v>
          </cell>
        </row>
        <row r="98">
          <cell r="A98" t="str">
            <v>TOTAL EXPENSES</v>
          </cell>
          <cell r="F98">
            <v>8352471.0199999996</v>
          </cell>
          <cell r="H98">
            <v>8549345.6899999995</v>
          </cell>
          <cell r="I98">
            <v>0</v>
          </cell>
        </row>
        <row r="101">
          <cell r="A101" t="str">
            <v>PROFIT (LOSS) BEFORE TAX</v>
          </cell>
          <cell r="F101">
            <v>-1575997.11</v>
          </cell>
          <cell r="H101">
            <v>1771604.43</v>
          </cell>
          <cell r="I101">
            <v>0</v>
          </cell>
        </row>
        <row r="102">
          <cell r="A102" t="str">
            <v>PROPOSED DIVIDEND</v>
          </cell>
          <cell r="F102">
            <v>0</v>
          </cell>
          <cell r="H102">
            <v>-1000000</v>
          </cell>
        </row>
        <row r="103">
          <cell r="A103" t="str">
            <v>PROFIT UP TO LAST YEAR</v>
          </cell>
          <cell r="F103">
            <v>1679468.3</v>
          </cell>
          <cell r="H103">
            <v>907863.87</v>
          </cell>
          <cell r="I103">
            <v>0</v>
          </cell>
        </row>
        <row r="104">
          <cell r="A104" t="str">
            <v>TRANSFERRED TO GENERAL RESERVE</v>
          </cell>
          <cell r="F104">
            <v>0</v>
          </cell>
          <cell r="H104">
            <v>0</v>
          </cell>
        </row>
        <row r="107">
          <cell r="A107" t="str">
            <v>PROFIT FOR THE YEAR TRANSFERRED TO BALANCE SHEET</v>
          </cell>
          <cell r="F107">
            <v>103471.19</v>
          </cell>
          <cell r="H107">
            <v>1679468.3</v>
          </cell>
          <cell r="I107">
            <v>0</v>
          </cell>
        </row>
        <row r="110">
          <cell r="I110">
            <v>0</v>
          </cell>
        </row>
        <row r="113">
          <cell r="A113" t="str">
            <v>AS PER OUR REPORT</v>
          </cell>
        </row>
        <row r="114">
          <cell r="A114" t="str">
            <v>OF EVEN DATE</v>
          </cell>
        </row>
        <row r="115">
          <cell r="A115" t="str">
            <v>FOR: S. R. PANDEY &amp; CO.</v>
          </cell>
        </row>
        <row r="116">
          <cell r="A116" t="str">
            <v>CHARTERED ACCOUNTANTS</v>
          </cell>
        </row>
        <row r="121">
          <cell r="A121" t="str">
            <v>_______________</v>
          </cell>
          <cell r="C121" t="str">
            <v>__________</v>
          </cell>
          <cell r="E121" t="str">
            <v>____________________</v>
          </cell>
          <cell r="F121" t="str">
            <v>__________</v>
          </cell>
          <cell r="H121" t="str">
            <v>_______________</v>
          </cell>
        </row>
        <row r="122">
          <cell r="A122" t="str">
            <v>(S. R. PANDEY)</v>
          </cell>
          <cell r="C122" t="str">
            <v>CHAIRMAN</v>
          </cell>
          <cell r="E122" t="str">
            <v>MANAGING DIRECTOR</v>
          </cell>
          <cell r="F122" t="str">
            <v xml:space="preserve"> DIRECTORS</v>
          </cell>
          <cell r="H122" t="str">
            <v>ACCOUNTANT</v>
          </cell>
        </row>
        <row r="123">
          <cell r="A123" t="str">
            <v>CHARTERED ACCOUNTANT</v>
          </cell>
        </row>
        <row r="124">
          <cell r="A124" t="str">
            <v xml:space="preserve">PLACE : KATHMANDU    </v>
          </cell>
        </row>
        <row r="125">
          <cell r="A125" t="str">
            <v>DATE: 2059/6/4</v>
          </cell>
        </row>
        <row r="126">
          <cell r="A126" t="str">
            <v>GANPATI ROSIN AND TURPENTINE INDUSTRY PRIVATE LIMITED.</v>
          </cell>
        </row>
        <row r="127">
          <cell r="A127" t="str">
            <v>BIRPUR, KAPILVASTU</v>
          </cell>
        </row>
        <row r="128">
          <cell r="A128" t="str">
            <v>SCHEDULE FORMING PART OF FINANCIAL STATEMENTS</v>
          </cell>
        </row>
        <row r="130">
          <cell r="A130" t="str">
            <v>SCHEDULE - C : CASH &amp; BANK</v>
          </cell>
          <cell r="F130" t="str">
            <v>2059/3/32</v>
          </cell>
          <cell r="H130" t="str">
            <v>2058/3/31</v>
          </cell>
        </row>
        <row r="131">
          <cell r="A131" t="str">
            <v>CASH ON HAND</v>
          </cell>
          <cell r="F131">
            <v>98965.78</v>
          </cell>
          <cell r="H131">
            <v>77124.31</v>
          </cell>
        </row>
        <row r="132">
          <cell r="A132" t="str">
            <v xml:space="preserve">CASH AT  BANK </v>
          </cell>
          <cell r="F132">
            <v>1559025.15</v>
          </cell>
          <cell r="H132">
            <v>2036437.38</v>
          </cell>
        </row>
        <row r="135">
          <cell r="A135" t="str">
            <v xml:space="preserve">  TOTAL NRS.</v>
          </cell>
          <cell r="F135">
            <v>1657990.93</v>
          </cell>
          <cell r="H135">
            <v>2113561.69</v>
          </cell>
        </row>
        <row r="137">
          <cell r="A137" t="str">
            <v>SCHEDULE - D :  RECEIVABLE ADVANCE &amp; DEPOSITS</v>
          </cell>
          <cell r="F137" t="str">
            <v>2059/3/32</v>
          </cell>
          <cell r="H137" t="str">
            <v>2058/3/31</v>
          </cell>
        </row>
        <row r="138">
          <cell r="A138" t="str">
            <v>DEPOSIT</v>
          </cell>
          <cell r="F138">
            <v>200000</v>
          </cell>
          <cell r="H138">
            <v>200000</v>
          </cell>
        </row>
        <row r="139">
          <cell r="A139" t="str">
            <v>ADVANCE TO DEPO</v>
          </cell>
          <cell r="F139">
            <v>181597.7</v>
          </cell>
          <cell r="H139">
            <v>420398.13</v>
          </cell>
        </row>
        <row r="140">
          <cell r="A140" t="str">
            <v>ADVANCE TO PARTY</v>
          </cell>
          <cell r="F140">
            <v>625082.49</v>
          </cell>
          <cell r="H140">
            <v>533919.14</v>
          </cell>
          <cell r="I140">
            <v>67866.399999999994</v>
          </cell>
        </row>
        <row r="141">
          <cell r="A141" t="str">
            <v>SALES DEBTORS</v>
          </cell>
          <cell r="F141">
            <v>8657211.1999999993</v>
          </cell>
          <cell r="H141">
            <v>11421103.800000001</v>
          </cell>
          <cell r="I141">
            <v>0</v>
          </cell>
        </row>
        <row r="142">
          <cell r="A142" t="str">
            <v>ADVANCE TO LABOR WAGES</v>
          </cell>
          <cell r="F142">
            <v>1979616.6</v>
          </cell>
          <cell r="H142">
            <v>1618059.3</v>
          </cell>
          <cell r="I142">
            <v>0</v>
          </cell>
        </row>
        <row r="143">
          <cell r="A143" t="str">
            <v>VAT RECEIVABLES</v>
          </cell>
          <cell r="F143">
            <v>247791</v>
          </cell>
          <cell r="H143">
            <v>623315</v>
          </cell>
        </row>
        <row r="144">
          <cell r="A144" t="str">
            <v>PREPAID INSURANCE  EXPENSES</v>
          </cell>
          <cell r="F144">
            <v>184693</v>
          </cell>
          <cell r="H144">
            <v>155297.85</v>
          </cell>
        </row>
        <row r="146">
          <cell r="A146" t="str">
            <v xml:space="preserve">  TOTAL NRS.</v>
          </cell>
          <cell r="F146">
            <v>12075991.99</v>
          </cell>
          <cell r="H146">
            <v>14972093.220000001</v>
          </cell>
          <cell r="I146">
            <v>0</v>
          </cell>
        </row>
        <row r="149">
          <cell r="A149" t="str">
            <v>SCHEDULE - E : CLOSING STOCK</v>
          </cell>
          <cell r="F149" t="str">
            <v>2059/3/32</v>
          </cell>
          <cell r="H149" t="str">
            <v>2058/3/31</v>
          </cell>
          <cell r="I149">
            <v>0</v>
          </cell>
        </row>
        <row r="150">
          <cell r="A150" t="str">
            <v>FINISHED PRODUCT</v>
          </cell>
          <cell r="F150">
            <v>2545289.2799999998</v>
          </cell>
          <cell r="H150">
            <v>867795.84</v>
          </cell>
          <cell r="I150">
            <v>0</v>
          </cell>
        </row>
        <row r="151">
          <cell r="A151" t="str">
            <v>RAW RESIN</v>
          </cell>
          <cell r="F151">
            <v>25718460.59</v>
          </cell>
          <cell r="H151">
            <v>36436526.310000002</v>
          </cell>
          <cell r="I151">
            <v>0</v>
          </cell>
        </row>
        <row r="152">
          <cell r="A152" t="str">
            <v>STOCK AT JUNGLE</v>
          </cell>
          <cell r="F152">
            <v>399992.58</v>
          </cell>
          <cell r="H152">
            <v>5075221.32</v>
          </cell>
        </row>
        <row r="153">
          <cell r="A153" t="str">
            <v>OTHERS</v>
          </cell>
          <cell r="F153">
            <v>440948.1</v>
          </cell>
          <cell r="H153">
            <v>1169655.7</v>
          </cell>
          <cell r="I153">
            <v>0</v>
          </cell>
        </row>
        <row r="156">
          <cell r="A156" t="str">
            <v xml:space="preserve">  TOTAL NRS.</v>
          </cell>
          <cell r="F156">
            <v>29104690.550000001</v>
          </cell>
          <cell r="H156">
            <v>43549199.170000002</v>
          </cell>
          <cell r="I156">
            <v>0</v>
          </cell>
        </row>
        <row r="159">
          <cell r="A159" t="str">
            <v>SCHEDULE -F : ACCOUNTS PAYABLE</v>
          </cell>
          <cell r="F159" t="str">
            <v>2059/3/32</v>
          </cell>
          <cell r="H159" t="str">
            <v>2058/3/31</v>
          </cell>
          <cell r="I159">
            <v>0</v>
          </cell>
        </row>
        <row r="160">
          <cell r="A160" t="str">
            <v>SALES CREDITORS</v>
          </cell>
          <cell r="F160">
            <v>385513.6</v>
          </cell>
          <cell r="H160">
            <v>558243.19999999995</v>
          </cell>
        </row>
        <row r="161">
          <cell r="A161" t="str">
            <v>PARTY PAYABLES</v>
          </cell>
          <cell r="F161">
            <v>5176458.84</v>
          </cell>
          <cell r="H161">
            <v>7277840.1299999999</v>
          </cell>
          <cell r="I161">
            <v>0</v>
          </cell>
        </row>
        <row r="162">
          <cell r="A162" t="str">
            <v>PROPOSED DIVIDEND</v>
          </cell>
          <cell r="F162">
            <v>0</v>
          </cell>
          <cell r="H162">
            <v>1000000</v>
          </cell>
        </row>
        <row r="163">
          <cell r="A163" t="str">
            <v>BANK INTEREST PAYABLE</v>
          </cell>
          <cell r="F163">
            <v>70971.3</v>
          </cell>
          <cell r="H163">
            <v>220106.35</v>
          </cell>
          <cell r="I163">
            <v>0</v>
          </cell>
        </row>
        <row r="164">
          <cell r="A164" t="str">
            <v>TDS PAYABLE</v>
          </cell>
          <cell r="F164">
            <v>2500</v>
          </cell>
          <cell r="H164">
            <v>1906</v>
          </cell>
          <cell r="I164">
            <v>0</v>
          </cell>
        </row>
        <row r="165">
          <cell r="A165" t="str">
            <v>STAFF SALARY PAYABLES</v>
          </cell>
          <cell r="F165">
            <v>1636350.87</v>
          </cell>
          <cell r="H165">
            <v>1580529.66</v>
          </cell>
          <cell r="I165">
            <v>0</v>
          </cell>
        </row>
        <row r="166">
          <cell r="A166" t="str">
            <v>LABOR WAGES</v>
          </cell>
          <cell r="F166">
            <v>0</v>
          </cell>
          <cell r="H166">
            <v>0</v>
          </cell>
        </row>
        <row r="167">
          <cell r="A167" t="str">
            <v>OTHERS (SECURITY DEPOSITS FROM BUYERS)</v>
          </cell>
          <cell r="F167">
            <v>8840000</v>
          </cell>
          <cell r="H167">
            <v>8840000</v>
          </cell>
          <cell r="I167">
            <v>0</v>
          </cell>
        </row>
        <row r="170">
          <cell r="A170" t="str">
            <v xml:space="preserve">  TOTAL NRS.</v>
          </cell>
          <cell r="F170">
            <v>16111794.609999999</v>
          </cell>
          <cell r="H170">
            <v>19478625.34</v>
          </cell>
          <cell r="I170">
            <v>0</v>
          </cell>
        </row>
        <row r="173">
          <cell r="A173" t="str">
            <v>SCHEDULE -G : SHORT TERM LOAN (SECURED)</v>
          </cell>
          <cell r="F173" t="str">
            <v>2059/3/32</v>
          </cell>
          <cell r="H173" t="str">
            <v>2058/3/31</v>
          </cell>
          <cell r="I173">
            <v>0</v>
          </cell>
        </row>
        <row r="174">
          <cell r="A174" t="str">
            <v>EVEREST BANK LTD.O.D.A/c.</v>
          </cell>
          <cell r="F174">
            <v>4966985.67</v>
          </cell>
          <cell r="H174">
            <v>6620611.9800000004</v>
          </cell>
          <cell r="I174">
            <v>0</v>
          </cell>
        </row>
        <row r="175">
          <cell r="A175" t="str">
            <v>EVEREST BANK LTD.</v>
          </cell>
          <cell r="F175">
            <v>0</v>
          </cell>
          <cell r="H175">
            <v>6750000</v>
          </cell>
        </row>
        <row r="176">
          <cell r="A176" t="str">
            <v>NEPAL S.B.I. BANK LTD. CC</v>
          </cell>
          <cell r="F176">
            <v>0</v>
          </cell>
          <cell r="H176">
            <v>0</v>
          </cell>
          <cell r="I176">
            <v>0</v>
          </cell>
        </row>
        <row r="177">
          <cell r="A177" t="str">
            <v>NB BANK LTD.</v>
          </cell>
          <cell r="F177">
            <v>0</v>
          </cell>
          <cell r="H177">
            <v>4956508.4000000004</v>
          </cell>
        </row>
        <row r="180">
          <cell r="A180" t="str">
            <v xml:space="preserve">  TOTAL NRS.</v>
          </cell>
          <cell r="F180">
            <v>4966985.67</v>
          </cell>
          <cell r="H180">
            <v>18327120.379999999</v>
          </cell>
          <cell r="I180">
            <v>0</v>
          </cell>
        </row>
        <row r="183">
          <cell r="I183">
            <v>0</v>
          </cell>
        </row>
        <row r="184">
          <cell r="A184" t="str">
            <v>AS PER OUR REPORT</v>
          </cell>
          <cell r="I184">
            <v>0</v>
          </cell>
        </row>
        <row r="185">
          <cell r="A185" t="str">
            <v>OF EVEN DATE</v>
          </cell>
          <cell r="I185">
            <v>0</v>
          </cell>
        </row>
        <row r="186">
          <cell r="A186" t="str">
            <v>FOR: S. R. PANDEY &amp; CO.</v>
          </cell>
          <cell r="I186">
            <v>0</v>
          </cell>
        </row>
        <row r="187">
          <cell r="A187" t="str">
            <v>CHARTERED ACCOUNTANTS</v>
          </cell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A192" t="str">
            <v>_______________</v>
          </cell>
          <cell r="C192" t="str">
            <v>__________</v>
          </cell>
          <cell r="E192" t="str">
            <v>____________________</v>
          </cell>
          <cell r="F192" t="str">
            <v>__________</v>
          </cell>
          <cell r="H192" t="str">
            <v>_______________</v>
          </cell>
          <cell r="I192">
            <v>0</v>
          </cell>
        </row>
        <row r="193">
          <cell r="A193" t="str">
            <v>(S. R. PANDEY)</v>
          </cell>
          <cell r="C193" t="str">
            <v>CHAIRMAN</v>
          </cell>
          <cell r="E193" t="str">
            <v>MANAGING DIRECTOR</v>
          </cell>
          <cell r="F193" t="str">
            <v xml:space="preserve"> DIRECTORS</v>
          </cell>
          <cell r="H193" t="str">
            <v>ACCOUNTANT</v>
          </cell>
          <cell r="I193">
            <v>0</v>
          </cell>
        </row>
        <row r="194">
          <cell r="A194" t="str">
            <v>CHARTERED ACCOUNTANT</v>
          </cell>
          <cell r="I194">
            <v>0</v>
          </cell>
        </row>
        <row r="195">
          <cell r="A195" t="str">
            <v xml:space="preserve">PLACE : KATHMANDU    </v>
          </cell>
          <cell r="I195">
            <v>0</v>
          </cell>
        </row>
        <row r="196">
          <cell r="A196" t="str">
            <v>DATE: 2059/6/4</v>
          </cell>
          <cell r="I196">
            <v>0</v>
          </cell>
        </row>
        <row r="197">
          <cell r="A197" t="str">
            <v>GANPATI ROSIN AND TURPENTINE INDUSTRY PRIVATE LIMITED.</v>
          </cell>
        </row>
        <row r="198">
          <cell r="A198" t="str">
            <v>BIRPUR, KAPILVASTU</v>
          </cell>
          <cell r="I198">
            <v>0</v>
          </cell>
        </row>
        <row r="199">
          <cell r="A199" t="str">
            <v>SCHEDULE FORMING PART OF FINANCIAL STATEMENTS</v>
          </cell>
          <cell r="I199">
            <v>0</v>
          </cell>
        </row>
        <row r="200">
          <cell r="I200">
            <v>0</v>
          </cell>
        </row>
        <row r="201">
          <cell r="A201" t="str">
            <v xml:space="preserve">SCHEDULE - H : MISCELLANEOUS EXPENSES </v>
          </cell>
          <cell r="F201" t="str">
            <v>2058/2059</v>
          </cell>
          <cell r="H201" t="str">
            <v>2057/2058</v>
          </cell>
          <cell r="I201">
            <v>0</v>
          </cell>
        </row>
        <row r="202">
          <cell r="A202" t="str">
            <v>PRELIMINARY EXPENSES</v>
          </cell>
          <cell r="F202">
            <v>278644.31</v>
          </cell>
          <cell r="H202">
            <v>557288.63</v>
          </cell>
          <cell r="I202">
            <v>0</v>
          </cell>
        </row>
        <row r="203">
          <cell r="A203" t="str">
            <v xml:space="preserve">LESS WRITTEN OFF </v>
          </cell>
          <cell r="F203">
            <v>278644.31</v>
          </cell>
          <cell r="H203">
            <v>278644.32</v>
          </cell>
          <cell r="I203">
            <v>0</v>
          </cell>
        </row>
        <row r="206">
          <cell r="A206" t="str">
            <v xml:space="preserve"> SUB TOTAL (I) NRS.</v>
          </cell>
          <cell r="F206">
            <v>0</v>
          </cell>
          <cell r="H206">
            <v>278644.31</v>
          </cell>
          <cell r="I206">
            <v>0</v>
          </cell>
        </row>
        <row r="209">
          <cell r="A209" t="str">
            <v>INNUMBRATION EXPENSES</v>
          </cell>
        </row>
        <row r="210">
          <cell r="A210" t="str">
            <v>OPENING EXPENSES</v>
          </cell>
          <cell r="F210">
            <v>208978.43</v>
          </cell>
          <cell r="H210">
            <v>266458.15999999997</v>
          </cell>
        </row>
        <row r="211">
          <cell r="A211" t="str">
            <v>ADDITION DURING THE YEAR</v>
          </cell>
          <cell r="F211">
            <v>32823</v>
          </cell>
          <cell r="H211">
            <v>17234</v>
          </cell>
        </row>
        <row r="214">
          <cell r="F214">
            <v>241801.43</v>
          </cell>
          <cell r="H214">
            <v>283692.15999999997</v>
          </cell>
        </row>
        <row r="215">
          <cell r="A215" t="str">
            <v xml:space="preserve">LESS WRITTEN OFF </v>
          </cell>
          <cell r="F215">
            <v>77996.929999999993</v>
          </cell>
          <cell r="H215">
            <v>74713.73</v>
          </cell>
        </row>
        <row r="218">
          <cell r="A218" t="str">
            <v xml:space="preserve"> SUB TOTAL (II) NRS.</v>
          </cell>
          <cell r="F218">
            <v>163804.5</v>
          </cell>
          <cell r="H218">
            <v>208978.43</v>
          </cell>
        </row>
        <row r="221">
          <cell r="A221" t="str">
            <v xml:space="preserve">  TOTAL (I+II)  TRANSFERRED TO BALANCE SHEET</v>
          </cell>
          <cell r="F221">
            <v>163804.5</v>
          </cell>
          <cell r="H221">
            <v>487622.74</v>
          </cell>
        </row>
        <row r="224">
          <cell r="A224" t="str">
            <v>SCHEDULE - I: SALES</v>
          </cell>
          <cell r="F224" t="str">
            <v>2057/2058</v>
          </cell>
          <cell r="H224" t="str">
            <v>2057/2058</v>
          </cell>
          <cell r="I224">
            <v>0</v>
          </cell>
        </row>
        <row r="225">
          <cell r="A225" t="str">
            <v>LOCAL</v>
          </cell>
          <cell r="F225">
            <v>1149732.8</v>
          </cell>
          <cell r="H225">
            <v>3341040</v>
          </cell>
          <cell r="I225">
            <v>0</v>
          </cell>
        </row>
        <row r="226">
          <cell r="A226" t="str">
            <v>EXPORT</v>
          </cell>
          <cell r="F226">
            <v>87118887.200000003</v>
          </cell>
          <cell r="H226">
            <v>66872773</v>
          </cell>
          <cell r="I226">
            <v>0</v>
          </cell>
        </row>
        <row r="229">
          <cell r="A229" t="str">
            <v xml:space="preserve">  TOTAL NRS.</v>
          </cell>
          <cell r="F229">
            <v>88268620</v>
          </cell>
          <cell r="H229">
            <v>70213813</v>
          </cell>
          <cell r="I229">
            <v>0</v>
          </cell>
        </row>
        <row r="232">
          <cell r="A232" t="str">
            <v>SCHEDULE - J : RESIN COLLECTION</v>
          </cell>
          <cell r="F232" t="str">
            <v>2058/2059</v>
          </cell>
          <cell r="H232" t="str">
            <v>2057/2058</v>
          </cell>
          <cell r="I232">
            <v>0</v>
          </cell>
        </row>
        <row r="233">
          <cell r="A233" t="str">
            <v>SALARY</v>
          </cell>
          <cell r="F233">
            <v>3749463</v>
          </cell>
          <cell r="H233">
            <v>4556797</v>
          </cell>
          <cell r="I233">
            <v>0</v>
          </cell>
        </row>
        <row r="234">
          <cell r="A234" t="str">
            <v>WAGES</v>
          </cell>
          <cell r="F234">
            <v>24897316.140000001</v>
          </cell>
          <cell r="H234">
            <v>21580974.18</v>
          </cell>
          <cell r="I234">
            <v>0</v>
          </cell>
        </row>
        <row r="235">
          <cell r="A235" t="str">
            <v>ROYALTY</v>
          </cell>
          <cell r="F235">
            <v>7249796.4000000004</v>
          </cell>
          <cell r="H235">
            <v>6828965.25</v>
          </cell>
          <cell r="I235">
            <v>0</v>
          </cell>
        </row>
        <row r="236">
          <cell r="A236" t="str">
            <v>D.D.C. TAX</v>
          </cell>
          <cell r="F236">
            <v>1212982.6499999999</v>
          </cell>
          <cell r="H236">
            <v>1128441.8500000001</v>
          </cell>
          <cell r="I236">
            <v>0</v>
          </cell>
        </row>
        <row r="237">
          <cell r="A237" t="str">
            <v>TRAVELLING</v>
          </cell>
          <cell r="F237">
            <v>209004</v>
          </cell>
          <cell r="H237">
            <v>244586</v>
          </cell>
          <cell r="I237">
            <v>0</v>
          </cell>
        </row>
        <row r="238">
          <cell r="A238" t="str">
            <v>TRANSPORTATION</v>
          </cell>
          <cell r="F238">
            <v>11730222.18</v>
          </cell>
          <cell r="H238">
            <v>10182836.07</v>
          </cell>
          <cell r="I238">
            <v>0</v>
          </cell>
        </row>
        <row r="239">
          <cell r="A239" t="str">
            <v>RENT</v>
          </cell>
          <cell r="F239">
            <v>121002</v>
          </cell>
          <cell r="H239">
            <v>186545</v>
          </cell>
          <cell r="I239">
            <v>0</v>
          </cell>
        </row>
        <row r="240">
          <cell r="A240" t="str">
            <v>MEDICAL</v>
          </cell>
          <cell r="F240">
            <v>24119.5</v>
          </cell>
          <cell r="H240">
            <v>32840.400000000001</v>
          </cell>
          <cell r="I240">
            <v>0</v>
          </cell>
        </row>
        <row r="241">
          <cell r="A241" t="str">
            <v>OTHERS (PLANTATION)</v>
          </cell>
          <cell r="F241">
            <v>0</v>
          </cell>
          <cell r="H241">
            <v>49448</v>
          </cell>
          <cell r="I241">
            <v>0</v>
          </cell>
        </row>
        <row r="242">
          <cell r="A242" t="str">
            <v>FOOD EXPENSES</v>
          </cell>
          <cell r="F242">
            <v>246899.3</v>
          </cell>
          <cell r="H242">
            <v>177921.43</v>
          </cell>
          <cell r="I242">
            <v>0</v>
          </cell>
        </row>
        <row r="243">
          <cell r="A243" t="str">
            <v>TIN</v>
          </cell>
          <cell r="F243">
            <v>2016960.5</v>
          </cell>
          <cell r="H243">
            <v>3956418.37</v>
          </cell>
          <cell r="I243">
            <v>0</v>
          </cell>
        </row>
        <row r="244">
          <cell r="A244" t="str">
            <v>KUPPI &amp; PATTI</v>
          </cell>
          <cell r="F244">
            <v>207865</v>
          </cell>
          <cell r="H244">
            <v>271915</v>
          </cell>
          <cell r="I244">
            <v>0</v>
          </cell>
        </row>
        <row r="245">
          <cell r="A245" t="str">
            <v>CHEMICAL</v>
          </cell>
          <cell r="F245">
            <v>42839.5</v>
          </cell>
          <cell r="H245">
            <v>154285</v>
          </cell>
          <cell r="I245">
            <v>0</v>
          </cell>
        </row>
        <row r="246">
          <cell r="A246" t="str">
            <v>MISCELLANEOUS TOOLS  EXPENSES</v>
          </cell>
          <cell r="F246">
            <v>426050</v>
          </cell>
          <cell r="H246">
            <v>745628.89</v>
          </cell>
          <cell r="I246">
            <v>0</v>
          </cell>
        </row>
        <row r="247">
          <cell r="A247" t="str">
            <v>POLYPHONE BAG</v>
          </cell>
          <cell r="F247">
            <v>512170.77</v>
          </cell>
          <cell r="H247">
            <v>740058.2</v>
          </cell>
        </row>
        <row r="248">
          <cell r="A248" t="str">
            <v>MISCELLANEOUS</v>
          </cell>
          <cell r="F248">
            <v>106018.09</v>
          </cell>
          <cell r="H248">
            <v>118621.45</v>
          </cell>
        </row>
        <row r="250">
          <cell r="A250" t="str">
            <v>TOTAL RESIN COLLECTION EXPENSES NRS</v>
          </cell>
          <cell r="F250">
            <v>52752709.030000001</v>
          </cell>
          <cell r="H250">
            <v>50956282.090000004</v>
          </cell>
          <cell r="I250">
            <v>0</v>
          </cell>
        </row>
        <row r="253">
          <cell r="I253">
            <v>0</v>
          </cell>
        </row>
        <row r="254">
          <cell r="A254" t="str">
            <v>AS PER OUR REPORT</v>
          </cell>
          <cell r="I254">
            <v>0</v>
          </cell>
        </row>
        <row r="255">
          <cell r="A255" t="str">
            <v>OF EVEN DATE</v>
          </cell>
          <cell r="I255">
            <v>0</v>
          </cell>
        </row>
        <row r="256">
          <cell r="A256" t="str">
            <v>FOR: S. R. PANDEY &amp; CO.</v>
          </cell>
          <cell r="I256">
            <v>0</v>
          </cell>
        </row>
        <row r="257">
          <cell r="A257" t="str">
            <v>CHARTERED ACCOUNTANTS</v>
          </cell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3">
          <cell r="I263">
            <v>0</v>
          </cell>
        </row>
        <row r="264">
          <cell r="A264" t="str">
            <v>_______________</v>
          </cell>
          <cell r="C264" t="str">
            <v>__________</v>
          </cell>
          <cell r="E264" t="str">
            <v>____________________</v>
          </cell>
          <cell r="F264" t="str">
            <v>__________</v>
          </cell>
          <cell r="H264" t="str">
            <v>_______________</v>
          </cell>
          <cell r="I264">
            <v>0</v>
          </cell>
        </row>
        <row r="265">
          <cell r="A265" t="str">
            <v>(S. R. PANDEY)</v>
          </cell>
          <cell r="C265" t="str">
            <v>CHAIRMAN</v>
          </cell>
          <cell r="E265" t="str">
            <v>MANAGING DIRECTOR</v>
          </cell>
          <cell r="F265" t="str">
            <v xml:space="preserve"> DIRECTORS</v>
          </cell>
          <cell r="H265" t="str">
            <v>ACCOUNTANT</v>
          </cell>
          <cell r="I265">
            <v>0</v>
          </cell>
        </row>
        <row r="266">
          <cell r="A266" t="str">
            <v>CHARTERED ACCOUNTANT</v>
          </cell>
          <cell r="I266">
            <v>0</v>
          </cell>
        </row>
        <row r="267">
          <cell r="A267" t="str">
            <v xml:space="preserve">PLACE : KATHMANDU    </v>
          </cell>
          <cell r="I267">
            <v>0</v>
          </cell>
        </row>
        <row r="268">
          <cell r="A268" t="str">
            <v>DATE: 2059/6/4</v>
          </cell>
        </row>
        <row r="270">
          <cell r="A270" t="str">
            <v>GANPATI ROSIN AND TURPENTINE INDUSTRY PRIVATE LIMITED.</v>
          </cell>
        </row>
        <row r="271">
          <cell r="A271" t="str">
            <v>BIRPUR, KAPILVASTU</v>
          </cell>
          <cell r="I271">
            <v>0</v>
          </cell>
        </row>
        <row r="272">
          <cell r="A272" t="str">
            <v>SCHEDULE FORMING PART OF FINANCIAL STATEMENTS</v>
          </cell>
          <cell r="I272">
            <v>0</v>
          </cell>
        </row>
        <row r="273">
          <cell r="I273">
            <v>0</v>
          </cell>
        </row>
        <row r="274">
          <cell r="A274" t="str">
            <v>SCHEDULE - K: MANUFACTURING EXPENSES</v>
          </cell>
          <cell r="F274" t="str">
            <v>2058/2059</v>
          </cell>
          <cell r="H274" t="str">
            <v>2057/2058</v>
          </cell>
          <cell r="I274">
            <v>0</v>
          </cell>
        </row>
        <row r="275">
          <cell r="A275" t="str">
            <v>SALARY &amp; WAGES</v>
          </cell>
          <cell r="F275">
            <v>4932888.74</v>
          </cell>
          <cell r="H275">
            <v>3452267</v>
          </cell>
          <cell r="I275">
            <v>0</v>
          </cell>
        </row>
        <row r="276">
          <cell r="A276" t="str">
            <v>CHEMICAL</v>
          </cell>
          <cell r="F276">
            <v>158981</v>
          </cell>
          <cell r="H276">
            <v>134400</v>
          </cell>
          <cell r="I276">
            <v>0</v>
          </cell>
        </row>
        <row r="277">
          <cell r="A277" t="str">
            <v>KEROSHINE</v>
          </cell>
          <cell r="F277">
            <v>158500</v>
          </cell>
          <cell r="H277">
            <v>72200</v>
          </cell>
          <cell r="I277">
            <v>0</v>
          </cell>
        </row>
        <row r="278">
          <cell r="A278" t="str">
            <v>PROCESSING EXPENSES</v>
          </cell>
          <cell r="F278">
            <v>760997.5</v>
          </cell>
          <cell r="H278">
            <v>669187</v>
          </cell>
          <cell r="I278">
            <v>0</v>
          </cell>
        </row>
        <row r="279">
          <cell r="A279" t="str">
            <v>ELECTRICITY &amp; WATER</v>
          </cell>
          <cell r="F279">
            <v>147320</v>
          </cell>
          <cell r="H279">
            <v>134450</v>
          </cell>
        </row>
        <row r="280">
          <cell r="A280" t="str">
            <v>REPAIR &amp; MAINTENANCE</v>
          </cell>
          <cell r="F280">
            <v>354914.65</v>
          </cell>
          <cell r="H280">
            <v>51981</v>
          </cell>
        </row>
        <row r="281">
          <cell r="A281" t="str">
            <v>PACKING MATERIALS</v>
          </cell>
          <cell r="F281">
            <v>1650639</v>
          </cell>
          <cell r="H281">
            <v>376785</v>
          </cell>
          <cell r="I281">
            <v>0</v>
          </cell>
        </row>
        <row r="282">
          <cell r="A282" t="str">
            <v>FUEL (WOOD &amp; COOL)</v>
          </cell>
          <cell r="F282">
            <v>3440235.2</v>
          </cell>
          <cell r="H282">
            <v>2331440.08</v>
          </cell>
          <cell r="I282">
            <v>0</v>
          </cell>
        </row>
        <row r="283">
          <cell r="A283" t="str">
            <v xml:space="preserve">DRUM </v>
          </cell>
          <cell r="F283">
            <v>195500</v>
          </cell>
          <cell r="H283">
            <v>184800</v>
          </cell>
        </row>
        <row r="284">
          <cell r="A284" t="str">
            <v>DHOL</v>
          </cell>
          <cell r="F284">
            <v>1418516.3</v>
          </cell>
          <cell r="H284">
            <v>1318806.1299999999</v>
          </cell>
        </row>
        <row r="285">
          <cell r="A285" t="str">
            <v>MISCELLANEOUS EXPENSES</v>
          </cell>
          <cell r="F285">
            <v>139071</v>
          </cell>
          <cell r="H285">
            <v>150621.4</v>
          </cell>
          <cell r="I285">
            <v>0</v>
          </cell>
        </row>
        <row r="286">
          <cell r="A286" t="str">
            <v>DEPRECIATION</v>
          </cell>
          <cell r="D286" t="str">
            <v>B</v>
          </cell>
          <cell r="F286">
            <v>937365.05</v>
          </cell>
          <cell r="H286">
            <v>683748.27</v>
          </cell>
          <cell r="I286">
            <v>0</v>
          </cell>
        </row>
        <row r="289">
          <cell r="A289" t="str">
            <v xml:space="preserve">  TOTAL NRS.</v>
          </cell>
          <cell r="F289">
            <v>14294928.439999999</v>
          </cell>
          <cell r="H289">
            <v>9560685.8800000008</v>
          </cell>
          <cell r="I289">
            <v>0</v>
          </cell>
        </row>
        <row r="292">
          <cell r="A292" t="str">
            <v>SCHEDULE - L: ADMINISTRATION OVERHEADS</v>
          </cell>
          <cell r="F292" t="str">
            <v>2058/2059</v>
          </cell>
          <cell r="H292" t="str">
            <v>2057/2058</v>
          </cell>
          <cell r="I292">
            <v>0</v>
          </cell>
        </row>
        <row r="293">
          <cell r="A293" t="str">
            <v>SALARY</v>
          </cell>
          <cell r="F293">
            <v>1132894</v>
          </cell>
          <cell r="H293">
            <v>881639</v>
          </cell>
          <cell r="I293">
            <v>0</v>
          </cell>
        </row>
        <row r="294">
          <cell r="A294" t="str">
            <v>STATIONERY</v>
          </cell>
          <cell r="F294">
            <v>394584.34</v>
          </cell>
          <cell r="H294">
            <v>131112.26999999999</v>
          </cell>
          <cell r="I294">
            <v>0</v>
          </cell>
        </row>
        <row r="295">
          <cell r="A295" t="str">
            <v>TELEPHONE</v>
          </cell>
          <cell r="F295">
            <v>325967.59000000003</v>
          </cell>
          <cell r="H295">
            <v>289019.46999999997</v>
          </cell>
          <cell r="I295">
            <v>0</v>
          </cell>
        </row>
        <row r="296">
          <cell r="A296" t="str">
            <v>TRAVELING</v>
          </cell>
          <cell r="F296">
            <v>922798</v>
          </cell>
          <cell r="H296">
            <v>832526.87</v>
          </cell>
          <cell r="I296">
            <v>0</v>
          </cell>
        </row>
        <row r="297">
          <cell r="A297" t="str">
            <v>REPAIR &amp; MAINTENANCE</v>
          </cell>
          <cell r="F297">
            <v>511068.35</v>
          </cell>
          <cell r="H297">
            <v>1154077.46</v>
          </cell>
          <cell r="I297">
            <v>0</v>
          </cell>
        </row>
        <row r="298">
          <cell r="A298" t="str">
            <v>ELECTRICAL &amp; WATER FEES</v>
          </cell>
          <cell r="F298">
            <v>32814</v>
          </cell>
          <cell r="H298">
            <v>32362</v>
          </cell>
          <cell r="I298">
            <v>0</v>
          </cell>
        </row>
        <row r="299">
          <cell r="A299" t="str">
            <v>BANK COMMISSION</v>
          </cell>
          <cell r="F299">
            <v>36273.629999999997</v>
          </cell>
          <cell r="H299">
            <v>98676.39</v>
          </cell>
          <cell r="I299">
            <v>0</v>
          </cell>
        </row>
        <row r="300">
          <cell r="A300" t="str">
            <v>INSURANCE</v>
          </cell>
          <cell r="F300">
            <v>625827.85</v>
          </cell>
          <cell r="H300">
            <v>449870.99</v>
          </cell>
          <cell r="I300">
            <v>0</v>
          </cell>
        </row>
        <row r="301">
          <cell r="A301" t="str">
            <v>AUDIT FEE</v>
          </cell>
          <cell r="F301">
            <v>25000</v>
          </cell>
          <cell r="H301">
            <v>25000</v>
          </cell>
          <cell r="I301">
            <v>0</v>
          </cell>
        </row>
        <row r="302">
          <cell r="A302" t="str">
            <v>RENT</v>
          </cell>
          <cell r="F302">
            <v>60000</v>
          </cell>
          <cell r="H302">
            <v>48000</v>
          </cell>
          <cell r="I302">
            <v>0</v>
          </cell>
        </row>
        <row r="303">
          <cell r="A303" t="str">
            <v>OCTORI (FEES &amp;TAXES)</v>
          </cell>
          <cell r="F303">
            <v>68257.5</v>
          </cell>
          <cell r="H303">
            <v>97126.5</v>
          </cell>
          <cell r="I303">
            <v>0</v>
          </cell>
        </row>
        <row r="304">
          <cell r="A304" t="str">
            <v>CONSLT. FEES &amp; SERVICE CHARGE</v>
          </cell>
          <cell r="F304">
            <v>0</v>
          </cell>
          <cell r="H304">
            <v>13000</v>
          </cell>
          <cell r="I304">
            <v>0</v>
          </cell>
        </row>
        <row r="305">
          <cell r="A305" t="str">
            <v>GUEST ENTERTAINMENT</v>
          </cell>
          <cell r="F305">
            <v>39431</v>
          </cell>
          <cell r="H305">
            <v>232890</v>
          </cell>
          <cell r="I305">
            <v>0</v>
          </cell>
        </row>
        <row r="306">
          <cell r="A306" t="str">
            <v>DONATION</v>
          </cell>
          <cell r="F306">
            <v>39485.699999999997</v>
          </cell>
          <cell r="H306">
            <v>272854</v>
          </cell>
          <cell r="I306">
            <v>0</v>
          </cell>
        </row>
        <row r="307">
          <cell r="A307" t="str">
            <v>MEDICAL</v>
          </cell>
          <cell r="F307">
            <v>380469.5</v>
          </cell>
          <cell r="H307">
            <v>121136.76</v>
          </cell>
          <cell r="I307">
            <v>0</v>
          </cell>
        </row>
        <row r="308">
          <cell r="A308" t="str">
            <v>ADVERTISEMENT</v>
          </cell>
          <cell r="F308">
            <v>7600</v>
          </cell>
          <cell r="H308">
            <v>16232</v>
          </cell>
          <cell r="I308">
            <v>0</v>
          </cell>
        </row>
        <row r="309">
          <cell r="A309" t="str">
            <v>NEWSPAPER</v>
          </cell>
          <cell r="F309">
            <v>16037.8</v>
          </cell>
          <cell r="H309">
            <v>5817</v>
          </cell>
          <cell r="I309">
            <v>0</v>
          </cell>
        </row>
        <row r="310">
          <cell r="A310" t="str">
            <v>OTHER (MISCELLANEOUS)</v>
          </cell>
          <cell r="F310">
            <v>271187.86</v>
          </cell>
          <cell r="H310">
            <v>75648.399999999994</v>
          </cell>
          <cell r="I310">
            <v>0</v>
          </cell>
        </row>
        <row r="311">
          <cell r="A311" t="str">
            <v>SELLING (EXPORT) EXPENSES</v>
          </cell>
          <cell r="F311">
            <v>938169</v>
          </cell>
          <cell r="H311">
            <v>734187</v>
          </cell>
          <cell r="I311">
            <v>0</v>
          </cell>
        </row>
        <row r="312">
          <cell r="A312" t="str">
            <v>WAGES</v>
          </cell>
          <cell r="F312">
            <v>9452</v>
          </cell>
          <cell r="H312">
            <v>0</v>
          </cell>
        </row>
        <row r="313">
          <cell r="A313" t="str">
            <v>FUEL</v>
          </cell>
          <cell r="F313">
            <v>1279028.03</v>
          </cell>
          <cell r="H313">
            <v>1102979.1499999999</v>
          </cell>
        </row>
        <row r="314">
          <cell r="A314" t="str">
            <v>POSTAGE &amp; TELEGRAM</v>
          </cell>
          <cell r="F314">
            <v>24837.200000000001</v>
          </cell>
          <cell r="H314">
            <v>23549.18</v>
          </cell>
        </row>
        <row r="315">
          <cell r="A315" t="str">
            <v>DEPRECIATION</v>
          </cell>
          <cell r="D315" t="str">
            <v>B</v>
          </cell>
          <cell r="F315">
            <v>504988.67</v>
          </cell>
          <cell r="H315">
            <v>537536.06000000006</v>
          </cell>
          <cell r="I315">
            <v>0</v>
          </cell>
        </row>
        <row r="318">
          <cell r="A318" t="str">
            <v>TOTAL- NRS.</v>
          </cell>
          <cell r="F318">
            <v>7646172.0199999996</v>
          </cell>
          <cell r="H318">
            <v>7175240.5</v>
          </cell>
          <cell r="I318">
            <v>0</v>
          </cell>
        </row>
        <row r="321">
          <cell r="I321">
            <v>0</v>
          </cell>
        </row>
        <row r="322">
          <cell r="A322" t="str">
            <v>AS PER OUR REPORT</v>
          </cell>
          <cell r="I322">
            <v>0</v>
          </cell>
        </row>
        <row r="323">
          <cell r="A323" t="str">
            <v>OF EVEN DATE</v>
          </cell>
          <cell r="I323">
            <v>0</v>
          </cell>
        </row>
        <row r="324">
          <cell r="A324" t="str">
            <v>FOR: S. R. PANDEY &amp; CO.</v>
          </cell>
          <cell r="I324">
            <v>0</v>
          </cell>
        </row>
        <row r="325">
          <cell r="A325" t="str">
            <v>CHARTERED ACCOUNTANTS</v>
          </cell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A330" t="str">
            <v>_______________</v>
          </cell>
          <cell r="C330" t="str">
            <v>__________</v>
          </cell>
          <cell r="E330" t="str">
            <v>__________________</v>
          </cell>
          <cell r="F330" t="str">
            <v>__________</v>
          </cell>
          <cell r="H330" t="str">
            <v>_______________</v>
          </cell>
          <cell r="I330">
            <v>0</v>
          </cell>
        </row>
        <row r="331">
          <cell r="A331" t="str">
            <v>(S. R. PANDEY)</v>
          </cell>
          <cell r="C331" t="str">
            <v>CHAIRMAN</v>
          </cell>
          <cell r="E331" t="str">
            <v>MANAGING DIRECTOR</v>
          </cell>
          <cell r="F331" t="str">
            <v xml:space="preserve"> DIRECTORS</v>
          </cell>
          <cell r="H331" t="str">
            <v>ACCOUNTANT</v>
          </cell>
          <cell r="I331">
            <v>0</v>
          </cell>
        </row>
        <row r="332">
          <cell r="A332" t="str">
            <v>CHARTERED ACCOUNTANT</v>
          </cell>
          <cell r="I332">
            <v>0</v>
          </cell>
        </row>
        <row r="333">
          <cell r="A333" t="str">
            <v xml:space="preserve">PLACE : KATHMANDU    </v>
          </cell>
          <cell r="I333">
            <v>0</v>
          </cell>
        </row>
        <row r="334">
          <cell r="A334" t="str">
            <v>DATE: 2059/6/4</v>
          </cell>
          <cell r="I334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>
        <row r="2">
          <cell r="A2" t="str">
            <v>Details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"/>
      <sheetName val="PFBALSET"/>
      <sheetName val="BALSHET"/>
      <sheetName val="SCHEDUL"/>
      <sheetName val="PNLSTAT"/>
      <sheetName val="baddbt"/>
      <sheetName val="grat"/>
      <sheetName val="prohbudt"/>
      <sheetName val="overbudet"/>
      <sheetName val="buddetal"/>
      <sheetName val="fflow"/>
      <sheetName val="tax"/>
      <sheetName val="NOTE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66">
          <cell r="F266">
            <v>1417940.3499999999</v>
          </cell>
        </row>
        <row r="333">
          <cell r="F333">
            <v>2692510.6100000003</v>
          </cell>
        </row>
        <row r="382">
          <cell r="F382">
            <v>1778092.09</v>
          </cell>
        </row>
        <row r="386">
          <cell r="F386">
            <v>2871240.64</v>
          </cell>
        </row>
        <row r="388">
          <cell r="F388">
            <v>2278459.04</v>
          </cell>
        </row>
        <row r="418">
          <cell r="F418">
            <v>1683130.9</v>
          </cell>
        </row>
        <row r="442">
          <cell r="F442">
            <v>1141964.0900000001</v>
          </cell>
        </row>
        <row r="474">
          <cell r="F474">
            <v>3479265.91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TUITY"/>
      <sheetName val="RC basic only"/>
    </sheetNames>
    <sheetDataSet>
      <sheetData sheetId="0" refreshError="1"/>
      <sheetData sheetId="1">
        <row r="2">
          <cell r="A2">
            <v>101</v>
          </cell>
          <cell r="D2">
            <v>12120</v>
          </cell>
        </row>
        <row r="3">
          <cell r="A3">
            <v>102</v>
          </cell>
          <cell r="D3">
            <v>5627</v>
          </cell>
        </row>
        <row r="4">
          <cell r="A4">
            <v>104</v>
          </cell>
          <cell r="D4">
            <v>6098</v>
          </cell>
        </row>
        <row r="5">
          <cell r="A5">
            <v>105</v>
          </cell>
          <cell r="D5">
            <v>14550</v>
          </cell>
        </row>
        <row r="6">
          <cell r="A6">
            <v>106</v>
          </cell>
          <cell r="D6">
            <v>11997</v>
          </cell>
        </row>
        <row r="7">
          <cell r="A7">
            <v>107</v>
          </cell>
          <cell r="D7">
            <v>8784</v>
          </cell>
        </row>
        <row r="8">
          <cell r="A8">
            <v>109</v>
          </cell>
          <cell r="D8">
            <v>8784</v>
          </cell>
        </row>
        <row r="9">
          <cell r="A9">
            <v>111</v>
          </cell>
          <cell r="D9">
            <v>7027</v>
          </cell>
        </row>
        <row r="10">
          <cell r="A10">
            <v>112</v>
          </cell>
          <cell r="D10">
            <v>5973</v>
          </cell>
        </row>
        <row r="11">
          <cell r="A11">
            <v>113</v>
          </cell>
          <cell r="D11">
            <v>5347</v>
          </cell>
        </row>
        <row r="12">
          <cell r="A12">
            <v>116</v>
          </cell>
          <cell r="D12">
            <v>5083</v>
          </cell>
        </row>
        <row r="13">
          <cell r="A13">
            <v>118</v>
          </cell>
          <cell r="D13">
            <v>4092</v>
          </cell>
        </row>
        <row r="14">
          <cell r="A14">
            <v>119</v>
          </cell>
          <cell r="D14">
            <v>8784</v>
          </cell>
        </row>
        <row r="15">
          <cell r="A15">
            <v>120</v>
          </cell>
          <cell r="D15">
            <v>4092</v>
          </cell>
        </row>
        <row r="16">
          <cell r="A16">
            <v>121</v>
          </cell>
          <cell r="D16">
            <v>3684</v>
          </cell>
        </row>
        <row r="17">
          <cell r="A17">
            <v>122</v>
          </cell>
          <cell r="D17">
            <v>4372</v>
          </cell>
        </row>
        <row r="18">
          <cell r="A18">
            <v>123</v>
          </cell>
          <cell r="D18">
            <v>3548</v>
          </cell>
        </row>
        <row r="19">
          <cell r="A19">
            <v>125</v>
          </cell>
          <cell r="D19">
            <v>10500</v>
          </cell>
        </row>
        <row r="20">
          <cell r="A20">
            <v>127</v>
          </cell>
          <cell r="D20">
            <v>0</v>
          </cell>
        </row>
        <row r="21">
          <cell r="A21">
            <v>128</v>
          </cell>
          <cell r="D21">
            <v>16170</v>
          </cell>
        </row>
        <row r="22">
          <cell r="A22">
            <v>129</v>
          </cell>
          <cell r="D22">
            <v>4147</v>
          </cell>
        </row>
        <row r="23">
          <cell r="A23">
            <v>130</v>
          </cell>
          <cell r="D23">
            <v>12444</v>
          </cell>
        </row>
        <row r="24">
          <cell r="A24">
            <v>131</v>
          </cell>
          <cell r="D24">
            <v>8478</v>
          </cell>
        </row>
        <row r="25">
          <cell r="A25">
            <v>132</v>
          </cell>
          <cell r="D25">
            <v>6127</v>
          </cell>
        </row>
        <row r="26">
          <cell r="A26">
            <v>136</v>
          </cell>
          <cell r="D26">
            <v>3997</v>
          </cell>
        </row>
        <row r="27">
          <cell r="A27">
            <v>137</v>
          </cell>
          <cell r="D27">
            <v>10500</v>
          </cell>
        </row>
        <row r="28">
          <cell r="A28">
            <v>138</v>
          </cell>
          <cell r="D28">
            <v>3956</v>
          </cell>
        </row>
        <row r="29">
          <cell r="A29">
            <v>139</v>
          </cell>
          <cell r="D29">
            <v>10008</v>
          </cell>
        </row>
        <row r="30">
          <cell r="A30">
            <v>140</v>
          </cell>
          <cell r="D30">
            <v>13416</v>
          </cell>
        </row>
        <row r="31">
          <cell r="A31">
            <v>142</v>
          </cell>
          <cell r="D31">
            <v>4897</v>
          </cell>
        </row>
        <row r="32">
          <cell r="A32">
            <v>143</v>
          </cell>
          <cell r="D32">
            <v>3752</v>
          </cell>
        </row>
        <row r="33">
          <cell r="A33">
            <v>144</v>
          </cell>
          <cell r="D33">
            <v>8937</v>
          </cell>
        </row>
        <row r="34">
          <cell r="A34">
            <v>145</v>
          </cell>
          <cell r="D34">
            <v>6638</v>
          </cell>
        </row>
        <row r="35">
          <cell r="A35">
            <v>146</v>
          </cell>
          <cell r="D35">
            <v>3820</v>
          </cell>
        </row>
        <row r="36">
          <cell r="A36">
            <v>147</v>
          </cell>
          <cell r="D36">
            <v>7407</v>
          </cell>
        </row>
        <row r="37">
          <cell r="A37">
            <v>148</v>
          </cell>
          <cell r="D37">
            <v>4727</v>
          </cell>
        </row>
        <row r="38">
          <cell r="A38">
            <v>149</v>
          </cell>
          <cell r="D38">
            <v>3344</v>
          </cell>
        </row>
        <row r="39">
          <cell r="A39">
            <v>150</v>
          </cell>
          <cell r="D39">
            <v>4104</v>
          </cell>
        </row>
        <row r="40">
          <cell r="A40">
            <v>151</v>
          </cell>
          <cell r="D40">
            <v>3548</v>
          </cell>
        </row>
        <row r="41">
          <cell r="A41">
            <v>152</v>
          </cell>
          <cell r="D41">
            <v>4816</v>
          </cell>
        </row>
        <row r="42">
          <cell r="A42">
            <v>153</v>
          </cell>
          <cell r="D42">
            <v>6368</v>
          </cell>
        </row>
        <row r="43">
          <cell r="A43">
            <v>154</v>
          </cell>
          <cell r="D43">
            <v>0</v>
          </cell>
        </row>
        <row r="44">
          <cell r="A44">
            <v>155</v>
          </cell>
          <cell r="D44">
            <v>11634</v>
          </cell>
        </row>
        <row r="45">
          <cell r="A45">
            <v>157</v>
          </cell>
          <cell r="D45">
            <v>4147</v>
          </cell>
        </row>
        <row r="46">
          <cell r="A46">
            <v>160</v>
          </cell>
          <cell r="D46">
            <v>5083</v>
          </cell>
        </row>
        <row r="47">
          <cell r="A47">
            <v>161</v>
          </cell>
          <cell r="D47">
            <v>4222</v>
          </cell>
        </row>
        <row r="48">
          <cell r="A48">
            <v>162</v>
          </cell>
          <cell r="D48">
            <v>3697</v>
          </cell>
        </row>
        <row r="49">
          <cell r="A49">
            <v>164</v>
          </cell>
          <cell r="D49">
            <v>3472</v>
          </cell>
        </row>
        <row r="50">
          <cell r="A50">
            <v>167</v>
          </cell>
          <cell r="D50">
            <v>12120</v>
          </cell>
        </row>
        <row r="51">
          <cell r="A51">
            <v>169</v>
          </cell>
          <cell r="D51">
            <v>4282</v>
          </cell>
        </row>
        <row r="52">
          <cell r="A52">
            <v>170</v>
          </cell>
          <cell r="D52">
            <v>4147</v>
          </cell>
        </row>
        <row r="53">
          <cell r="A53">
            <v>172</v>
          </cell>
          <cell r="D53">
            <v>4816</v>
          </cell>
        </row>
        <row r="54">
          <cell r="A54">
            <v>173</v>
          </cell>
          <cell r="D54">
            <v>4672</v>
          </cell>
        </row>
        <row r="55">
          <cell r="A55">
            <v>174</v>
          </cell>
          <cell r="D55">
            <v>7853</v>
          </cell>
        </row>
        <row r="56">
          <cell r="A56">
            <v>175</v>
          </cell>
          <cell r="D56">
            <v>5127</v>
          </cell>
        </row>
        <row r="57">
          <cell r="A57">
            <v>176</v>
          </cell>
          <cell r="D57">
            <v>3772</v>
          </cell>
        </row>
        <row r="58">
          <cell r="A58">
            <v>177</v>
          </cell>
          <cell r="D58">
            <v>10176</v>
          </cell>
        </row>
        <row r="59">
          <cell r="A59">
            <v>179</v>
          </cell>
          <cell r="D59">
            <v>15198</v>
          </cell>
        </row>
        <row r="60">
          <cell r="A60">
            <v>180</v>
          </cell>
          <cell r="D60">
            <v>4638</v>
          </cell>
        </row>
        <row r="61">
          <cell r="A61">
            <v>181</v>
          </cell>
          <cell r="D61">
            <v>11385</v>
          </cell>
        </row>
        <row r="62">
          <cell r="A62">
            <v>182</v>
          </cell>
          <cell r="D62">
            <v>7583</v>
          </cell>
        </row>
        <row r="63">
          <cell r="A63">
            <v>183</v>
          </cell>
          <cell r="D63">
            <v>9702</v>
          </cell>
        </row>
        <row r="64">
          <cell r="A64">
            <v>184</v>
          </cell>
          <cell r="D64">
            <v>3922</v>
          </cell>
        </row>
        <row r="65">
          <cell r="A65">
            <v>185</v>
          </cell>
          <cell r="D65">
            <v>4994</v>
          </cell>
        </row>
        <row r="66">
          <cell r="A66">
            <v>186</v>
          </cell>
          <cell r="D66">
            <v>8937</v>
          </cell>
        </row>
        <row r="67">
          <cell r="A67">
            <v>187</v>
          </cell>
          <cell r="D67">
            <v>4638</v>
          </cell>
        </row>
        <row r="68">
          <cell r="A68">
            <v>188</v>
          </cell>
          <cell r="D68">
            <v>4727</v>
          </cell>
        </row>
        <row r="69">
          <cell r="A69">
            <v>189</v>
          </cell>
          <cell r="D69">
            <v>5172</v>
          </cell>
        </row>
        <row r="70">
          <cell r="A70">
            <v>190</v>
          </cell>
          <cell r="D70">
            <v>4460</v>
          </cell>
        </row>
        <row r="71">
          <cell r="A71">
            <v>191</v>
          </cell>
          <cell r="D71">
            <v>3922</v>
          </cell>
        </row>
        <row r="72">
          <cell r="A72">
            <v>193</v>
          </cell>
          <cell r="D72">
            <v>5727</v>
          </cell>
        </row>
        <row r="73">
          <cell r="A73">
            <v>194</v>
          </cell>
          <cell r="D73">
            <v>3231</v>
          </cell>
        </row>
        <row r="74">
          <cell r="A74">
            <v>195</v>
          </cell>
          <cell r="D74">
            <v>3684</v>
          </cell>
        </row>
        <row r="75">
          <cell r="A75">
            <v>196</v>
          </cell>
          <cell r="D75">
            <v>3616</v>
          </cell>
        </row>
        <row r="76">
          <cell r="A76">
            <v>197</v>
          </cell>
          <cell r="D76">
            <v>4222</v>
          </cell>
        </row>
        <row r="77">
          <cell r="A77">
            <v>198</v>
          </cell>
          <cell r="D77">
            <v>4905</v>
          </cell>
        </row>
        <row r="78">
          <cell r="A78">
            <v>199</v>
          </cell>
          <cell r="D78">
            <v>4727</v>
          </cell>
        </row>
        <row r="79">
          <cell r="A79">
            <v>201</v>
          </cell>
          <cell r="D79">
            <v>6098</v>
          </cell>
        </row>
        <row r="80">
          <cell r="A80">
            <v>202</v>
          </cell>
          <cell r="D80">
            <v>4147</v>
          </cell>
        </row>
        <row r="81">
          <cell r="A81">
            <v>203</v>
          </cell>
          <cell r="D81">
            <v>3616</v>
          </cell>
        </row>
        <row r="82">
          <cell r="A82">
            <v>204</v>
          </cell>
          <cell r="D82">
            <v>4447</v>
          </cell>
        </row>
        <row r="83">
          <cell r="A83">
            <v>205</v>
          </cell>
          <cell r="D83">
            <v>4297</v>
          </cell>
        </row>
        <row r="84">
          <cell r="A84">
            <v>206</v>
          </cell>
          <cell r="D84">
            <v>5172</v>
          </cell>
        </row>
        <row r="85">
          <cell r="A85">
            <v>207</v>
          </cell>
          <cell r="D85">
            <v>12762</v>
          </cell>
        </row>
        <row r="86">
          <cell r="A86">
            <v>208</v>
          </cell>
          <cell r="D86">
            <v>11958</v>
          </cell>
        </row>
        <row r="87">
          <cell r="A87">
            <v>209</v>
          </cell>
          <cell r="D87">
            <v>4747</v>
          </cell>
        </row>
        <row r="88">
          <cell r="A88">
            <v>210</v>
          </cell>
          <cell r="D88">
            <v>3322</v>
          </cell>
        </row>
        <row r="89">
          <cell r="A89">
            <v>211</v>
          </cell>
          <cell r="D89">
            <v>3772</v>
          </cell>
        </row>
        <row r="90">
          <cell r="A90">
            <v>212</v>
          </cell>
          <cell r="D90">
            <v>4072</v>
          </cell>
        </row>
        <row r="91">
          <cell r="A91">
            <v>213</v>
          </cell>
          <cell r="D91">
            <v>4905</v>
          </cell>
        </row>
        <row r="92">
          <cell r="A92">
            <v>214</v>
          </cell>
          <cell r="D92">
            <v>4447</v>
          </cell>
        </row>
        <row r="93">
          <cell r="A93">
            <v>216</v>
          </cell>
          <cell r="D93">
            <v>12768</v>
          </cell>
        </row>
        <row r="94">
          <cell r="A94">
            <v>218</v>
          </cell>
          <cell r="D94">
            <v>5127</v>
          </cell>
        </row>
        <row r="95">
          <cell r="A95">
            <v>219</v>
          </cell>
          <cell r="D95">
            <v>5227</v>
          </cell>
        </row>
        <row r="96">
          <cell r="A96">
            <v>222</v>
          </cell>
          <cell r="D96">
            <v>5327</v>
          </cell>
        </row>
        <row r="97">
          <cell r="A97">
            <v>224</v>
          </cell>
          <cell r="D97">
            <v>5197</v>
          </cell>
        </row>
        <row r="98">
          <cell r="A98">
            <v>225</v>
          </cell>
          <cell r="D98">
            <v>9243</v>
          </cell>
        </row>
        <row r="99">
          <cell r="A99">
            <v>226</v>
          </cell>
          <cell r="D99">
            <v>9090</v>
          </cell>
        </row>
        <row r="100">
          <cell r="A100">
            <v>227</v>
          </cell>
          <cell r="D100">
            <v>9090</v>
          </cell>
        </row>
        <row r="101">
          <cell r="A101">
            <v>229</v>
          </cell>
          <cell r="D101">
            <v>6098</v>
          </cell>
        </row>
        <row r="102">
          <cell r="A102">
            <v>230</v>
          </cell>
          <cell r="D102">
            <v>5427</v>
          </cell>
        </row>
        <row r="103">
          <cell r="A103">
            <v>231</v>
          </cell>
          <cell r="D103">
            <v>5627</v>
          </cell>
        </row>
        <row r="104">
          <cell r="A104">
            <v>232</v>
          </cell>
          <cell r="D104">
            <v>5127</v>
          </cell>
        </row>
        <row r="105">
          <cell r="A105">
            <v>233</v>
          </cell>
          <cell r="D105">
            <v>4597</v>
          </cell>
        </row>
        <row r="106">
          <cell r="A106">
            <v>234</v>
          </cell>
          <cell r="D106">
            <v>4460</v>
          </cell>
        </row>
        <row r="107">
          <cell r="A107">
            <v>235</v>
          </cell>
          <cell r="D107">
            <v>4147</v>
          </cell>
        </row>
        <row r="108">
          <cell r="A108">
            <v>236</v>
          </cell>
          <cell r="D108">
            <v>4371</v>
          </cell>
        </row>
        <row r="109">
          <cell r="A109">
            <v>237</v>
          </cell>
          <cell r="D109">
            <v>3837</v>
          </cell>
        </row>
        <row r="110">
          <cell r="A110">
            <v>238</v>
          </cell>
          <cell r="D110">
            <v>4372</v>
          </cell>
        </row>
        <row r="111">
          <cell r="A111">
            <v>239</v>
          </cell>
          <cell r="D111">
            <v>3997</v>
          </cell>
        </row>
        <row r="112">
          <cell r="A112">
            <v>240</v>
          </cell>
          <cell r="D112">
            <v>3697</v>
          </cell>
        </row>
        <row r="113">
          <cell r="A113">
            <v>241</v>
          </cell>
          <cell r="D113">
            <v>9090</v>
          </cell>
        </row>
        <row r="114">
          <cell r="A114">
            <v>242</v>
          </cell>
          <cell r="D114">
            <v>3472</v>
          </cell>
        </row>
        <row r="115">
          <cell r="A115">
            <v>243</v>
          </cell>
          <cell r="D115">
            <v>3697</v>
          </cell>
        </row>
        <row r="116">
          <cell r="A116">
            <v>244</v>
          </cell>
          <cell r="D116">
            <v>4549</v>
          </cell>
        </row>
        <row r="117">
          <cell r="A117">
            <v>245</v>
          </cell>
          <cell r="D117">
            <v>3480</v>
          </cell>
        </row>
        <row r="118">
          <cell r="A118">
            <v>246</v>
          </cell>
          <cell r="D118">
            <v>4522</v>
          </cell>
        </row>
        <row r="119">
          <cell r="A119">
            <v>247</v>
          </cell>
          <cell r="D119">
            <v>3697</v>
          </cell>
        </row>
        <row r="120">
          <cell r="A120">
            <v>249</v>
          </cell>
          <cell r="D120">
            <v>3480</v>
          </cell>
        </row>
        <row r="121">
          <cell r="A121">
            <v>251</v>
          </cell>
          <cell r="D121">
            <v>7313</v>
          </cell>
        </row>
        <row r="122">
          <cell r="A122">
            <v>252</v>
          </cell>
          <cell r="D122">
            <v>7178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"/>
    </sheetNames>
    <sheetDataSet>
      <sheetData sheetId="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10602"/>
      <sheetName val=" 1340166"/>
      <sheetName val="1340158"/>
      <sheetName val="1340159-CO"/>
      <sheetName val="1340162 CO"/>
      <sheetName val="1340163 CO"/>
      <sheetName val="1340165 CO"/>
      <sheetName val="1340167"/>
      <sheetName val="1340170 "/>
      <sheetName val="1340168-FLATDEP (HOCO)"/>
      <sheetName val="1340168-CO rent dep "/>
      <sheetName val="1340169"/>
      <sheetName val="1340172"/>
      <sheetName val="1340172-annexco"/>
      <sheetName val="1350101 (2)"/>
      <sheetName val="1350102"/>
      <sheetName val="1350109"/>
      <sheetName val="1420183 "/>
      <sheetName val="1420186"/>
      <sheetName val="1420186 a"/>
      <sheetName val="1428204"/>
      <sheetName val="1441001"/>
      <sheetName val="1441013"/>
      <sheetName val="1441024-0-9099"/>
      <sheetName val="1441024-0-9640"/>
      <sheetName val="1441024-0-9XXX"/>
      <sheetName val="1330723"/>
      <sheetName val="1340112"/>
      <sheetName val="1340110"/>
      <sheetName val="1340110a"/>
      <sheetName val="1441005"/>
      <sheetName val="1422221"/>
      <sheetName val="1430526"/>
      <sheetName val="Sheet1"/>
      <sheetName val="Sheet2"/>
      <sheetName val="Sheet3"/>
      <sheetName val="1340155 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on't Delete"/>
      <sheetName val="Balance Sheet"/>
    </sheetNames>
    <sheetDataSet>
      <sheetData sheetId="0" refreshError="1"/>
      <sheetData sheetId="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"/>
      <sheetName val="trial balance"/>
      <sheetName val="Sheet(2)"/>
      <sheetName val="notes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BS"/>
      <sheetName val="it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P&amp;L"/>
      <sheetName val="SCH-A,B,C"/>
      <sheetName val="Model"/>
      <sheetName val="Customize Your Purchase Order"/>
      <sheetName val="Don't Delete"/>
      <sheetName val="Balance Sheet"/>
    </sheetNames>
    <sheetDataSet>
      <sheetData sheetId="0" refreshError="1">
        <row r="2">
          <cell r="A2" t="str">
            <v>SCHEDULE:5</v>
          </cell>
        </row>
        <row r="3">
          <cell r="A3" t="str">
            <v>FIXED ASSETS</v>
          </cell>
        </row>
        <row r="4">
          <cell r="L4" t="str">
            <v>(in rupees)</v>
          </cell>
        </row>
        <row r="5">
          <cell r="D5" t="str">
            <v xml:space="preserve">   G R O S S  B L O C K</v>
          </cell>
          <cell r="H5" t="str">
            <v xml:space="preserve">  D E P R E C I A T I O N</v>
          </cell>
          <cell r="K5" t="str">
            <v xml:space="preserve">     N E T  B L O C K</v>
          </cell>
        </row>
        <row r="6">
          <cell r="A6" t="str">
            <v>SL.</v>
          </cell>
          <cell r="B6" t="str">
            <v>DESCRIPTION</v>
          </cell>
          <cell r="C6" t="str">
            <v>Cost as at</v>
          </cell>
          <cell r="D6" t="str">
            <v>Additions</v>
          </cell>
          <cell r="E6" t="str">
            <v>Deductions</v>
          </cell>
          <cell r="F6" t="str">
            <v>Cost as at</v>
          </cell>
          <cell r="G6" t="str">
            <v>Upto</v>
          </cell>
          <cell r="H6" t="str">
            <v>Deductions</v>
          </cell>
          <cell r="I6" t="str">
            <v>For the</v>
          </cell>
          <cell r="J6" t="str">
            <v>Upto</v>
          </cell>
          <cell r="K6" t="str">
            <v>As at</v>
          </cell>
          <cell r="L6" t="str">
            <v>As at</v>
          </cell>
        </row>
        <row r="7">
          <cell r="A7" t="str">
            <v>NO.</v>
          </cell>
          <cell r="C7" t="str">
            <v>1st April</v>
          </cell>
          <cell r="D7" t="str">
            <v>during</v>
          </cell>
          <cell r="E7" t="str">
            <v>during</v>
          </cell>
          <cell r="F7" t="str">
            <v>31st March</v>
          </cell>
          <cell r="G7" t="str">
            <v>31st March,</v>
          </cell>
          <cell r="H7" t="str">
            <v>on a/c of</v>
          </cell>
          <cell r="I7" t="str">
            <v>year</v>
          </cell>
          <cell r="J7" t="str">
            <v>31st March,</v>
          </cell>
          <cell r="K7" t="str">
            <v>31st March,</v>
          </cell>
          <cell r="L7" t="str">
            <v>31st March,</v>
          </cell>
        </row>
        <row r="8">
          <cell r="C8" t="str">
            <v>1997</v>
          </cell>
          <cell r="D8" t="str">
            <v>the year</v>
          </cell>
          <cell r="E8" t="str">
            <v>the year</v>
          </cell>
          <cell r="F8" t="str">
            <v>1998</v>
          </cell>
          <cell r="G8" t="str">
            <v>1997</v>
          </cell>
          <cell r="H8" t="str">
            <v>adjustments</v>
          </cell>
          <cell r="J8" t="str">
            <v>1998</v>
          </cell>
          <cell r="K8" t="str">
            <v>1998</v>
          </cell>
          <cell r="L8" t="str">
            <v>1997</v>
          </cell>
        </row>
        <row r="9">
          <cell r="A9" t="str">
            <v>1.</v>
          </cell>
          <cell r="B9" t="str">
            <v>Land</v>
          </cell>
        </row>
        <row r="10">
          <cell r="B10" t="str">
            <v xml:space="preserve">  Freehold</v>
          </cell>
          <cell r="C10">
            <v>16589275</v>
          </cell>
          <cell r="D10" t="str">
            <v>-</v>
          </cell>
          <cell r="E10">
            <v>1460406</v>
          </cell>
          <cell r="F10">
            <v>15128869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15128869</v>
          </cell>
          <cell r="L10">
            <v>16589275</v>
          </cell>
        </row>
        <row r="11">
          <cell r="B11" t="str">
            <v xml:space="preserve">  Leasehold</v>
          </cell>
          <cell r="C11">
            <v>2523442.7999999998</v>
          </cell>
          <cell r="D11" t="str">
            <v>-</v>
          </cell>
          <cell r="E11" t="str">
            <v>-</v>
          </cell>
          <cell r="F11">
            <v>2523442.7999999998</v>
          </cell>
          <cell r="G11">
            <v>1190343</v>
          </cell>
          <cell r="H11" t="str">
            <v>-</v>
          </cell>
          <cell r="I11">
            <v>229404</v>
          </cell>
          <cell r="J11">
            <v>1419747</v>
          </cell>
          <cell r="K11">
            <v>1103695.7999999998</v>
          </cell>
          <cell r="L11">
            <v>1333099.7999999998</v>
          </cell>
        </row>
        <row r="12">
          <cell r="A12" t="str">
            <v>2.</v>
          </cell>
          <cell r="B12" t="str">
            <v>Buildings</v>
          </cell>
          <cell r="C12">
            <v>32319740.359999996</v>
          </cell>
          <cell r="D12">
            <v>7443887.459999999</v>
          </cell>
          <cell r="E12" t="str">
            <v>-</v>
          </cell>
          <cell r="F12">
            <v>39763627.819999993</v>
          </cell>
          <cell r="G12">
            <v>9849276</v>
          </cell>
          <cell r="H12" t="str">
            <v>-</v>
          </cell>
          <cell r="I12">
            <v>2162853</v>
          </cell>
          <cell r="J12">
            <v>12012129</v>
          </cell>
          <cell r="K12">
            <v>27751498.819999993</v>
          </cell>
          <cell r="L12">
            <v>22470464.359999996</v>
          </cell>
        </row>
        <row r="13">
          <cell r="A13" t="str">
            <v>3.</v>
          </cell>
          <cell r="B13" t="str">
            <v>Plant and machinery</v>
          </cell>
          <cell r="C13">
            <v>9975087.870000001</v>
          </cell>
          <cell r="D13">
            <v>789510</v>
          </cell>
          <cell r="E13" t="str">
            <v>-</v>
          </cell>
          <cell r="F13">
            <v>10764597.870000001</v>
          </cell>
          <cell r="G13">
            <v>3796058</v>
          </cell>
          <cell r="H13" t="str">
            <v>-</v>
          </cell>
          <cell r="I13">
            <v>930386</v>
          </cell>
          <cell r="J13">
            <v>4726444</v>
          </cell>
          <cell r="K13">
            <v>6038153.870000001</v>
          </cell>
          <cell r="L13">
            <v>6179029.870000001</v>
          </cell>
        </row>
        <row r="14">
          <cell r="A14" t="str">
            <v>4.</v>
          </cell>
          <cell r="B14" t="str">
            <v>R &amp; D Equipment</v>
          </cell>
          <cell r="C14">
            <v>13996906.99</v>
          </cell>
          <cell r="D14">
            <v>1358972.1600000001</v>
          </cell>
          <cell r="E14" t="str">
            <v>-</v>
          </cell>
          <cell r="F14">
            <v>15355879.15</v>
          </cell>
          <cell r="G14">
            <v>5254513</v>
          </cell>
          <cell r="H14" t="str">
            <v>-</v>
          </cell>
          <cell r="I14">
            <v>1338096</v>
          </cell>
          <cell r="J14">
            <v>6592609</v>
          </cell>
          <cell r="K14">
            <v>8763270.1500000004</v>
          </cell>
          <cell r="L14">
            <v>8742393.9900000002</v>
          </cell>
        </row>
        <row r="15">
          <cell r="A15" t="str">
            <v>5.</v>
          </cell>
          <cell r="B15" t="str">
            <v>Other equipment</v>
          </cell>
          <cell r="C15">
            <v>2913713.73</v>
          </cell>
          <cell r="D15">
            <v>4025947</v>
          </cell>
          <cell r="E15">
            <v>1789</v>
          </cell>
          <cell r="F15">
            <v>6937871.7300000004</v>
          </cell>
          <cell r="G15">
            <v>1375617</v>
          </cell>
          <cell r="H15">
            <v>41</v>
          </cell>
          <cell r="I15">
            <v>362031</v>
          </cell>
          <cell r="J15">
            <v>1737607</v>
          </cell>
          <cell r="K15">
            <v>5200264.7300000004</v>
          </cell>
          <cell r="L15">
            <v>1538096.73</v>
          </cell>
        </row>
        <row r="16">
          <cell r="A16" t="str">
            <v>6.</v>
          </cell>
          <cell r="B16" t="str">
            <v>Furniture and fixtures</v>
          </cell>
          <cell r="C16">
            <v>1952272.27</v>
          </cell>
          <cell r="D16">
            <v>114753.19999999995</v>
          </cell>
          <cell r="E16" t="str">
            <v>-</v>
          </cell>
          <cell r="F16">
            <v>2067025.47</v>
          </cell>
          <cell r="G16">
            <v>779893</v>
          </cell>
          <cell r="H16" t="str">
            <v>-</v>
          </cell>
          <cell r="I16">
            <v>221076</v>
          </cell>
          <cell r="J16">
            <v>1000969</v>
          </cell>
          <cell r="K16">
            <v>1066056.47</v>
          </cell>
          <cell r="L16">
            <v>1172379.27</v>
          </cell>
        </row>
        <row r="17">
          <cell r="A17" t="str">
            <v>7.</v>
          </cell>
          <cell r="B17" t="str">
            <v>Vehicles</v>
          </cell>
          <cell r="C17">
            <v>1652981.06</v>
          </cell>
          <cell r="D17">
            <v>701354</v>
          </cell>
          <cell r="E17" t="str">
            <v>-</v>
          </cell>
          <cell r="F17">
            <v>2354335.06</v>
          </cell>
          <cell r="G17">
            <v>479520</v>
          </cell>
          <cell r="H17" t="str">
            <v>-</v>
          </cell>
          <cell r="I17">
            <v>364004</v>
          </cell>
          <cell r="J17">
            <v>843524</v>
          </cell>
          <cell r="K17">
            <v>1510811.06</v>
          </cell>
          <cell r="L17">
            <v>1173461.06</v>
          </cell>
        </row>
        <row r="18">
          <cell r="B18" t="str">
            <v>TOTAL</v>
          </cell>
          <cell r="C18">
            <v>81923420</v>
          </cell>
          <cell r="D18">
            <v>14434423.819999998</v>
          </cell>
          <cell r="E18">
            <v>1462195</v>
          </cell>
          <cell r="F18">
            <v>94895648.900000006</v>
          </cell>
          <cell r="G18">
            <v>22725220</v>
          </cell>
          <cell r="H18">
            <v>41</v>
          </cell>
          <cell r="I18">
            <v>5607850</v>
          </cell>
          <cell r="J18">
            <v>28333029</v>
          </cell>
          <cell r="K18">
            <v>66562619.899999991</v>
          </cell>
          <cell r="L18">
            <v>59198200.080000006</v>
          </cell>
        </row>
        <row r="19">
          <cell r="B19" t="str">
            <v>PREVIOUS YEAR</v>
          </cell>
          <cell r="C19">
            <v>71862746</v>
          </cell>
          <cell r="D19">
            <v>10425875</v>
          </cell>
          <cell r="E19">
            <v>365200</v>
          </cell>
          <cell r="F19">
            <v>81923421</v>
          </cell>
          <cell r="G19">
            <v>18228265</v>
          </cell>
          <cell r="H19">
            <v>131472</v>
          </cell>
          <cell r="I19">
            <v>4628428</v>
          </cell>
          <cell r="J19">
            <v>22725221</v>
          </cell>
          <cell r="K19">
            <v>59198200</v>
          </cell>
          <cell r="L19" t="str">
            <v>-</v>
          </cell>
        </row>
        <row r="24">
          <cell r="A24" t="str">
            <v>BIOCON INDIA LIMITED</v>
          </cell>
        </row>
        <row r="26">
          <cell r="C26" t="str">
            <v>GROSS BLOCK</v>
          </cell>
          <cell r="G26" t="str">
            <v>DEPRECIATION</v>
          </cell>
        </row>
        <row r="27">
          <cell r="D27" t="str">
            <v>ADDITIONS</v>
          </cell>
          <cell r="E27" t="str">
            <v>DELETIONS</v>
          </cell>
          <cell r="H27" t="str">
            <v>DELETIONS</v>
          </cell>
          <cell r="I27" t="str">
            <v>ADDITIONS</v>
          </cell>
          <cell r="K27" t="str">
            <v>&lt;---WDV---&gt;</v>
          </cell>
        </row>
        <row r="28">
          <cell r="D28" t="str">
            <v>01-04-97</v>
          </cell>
          <cell r="E28" t="str">
            <v>01-04-97</v>
          </cell>
          <cell r="F28" t="str">
            <v>TOTAL</v>
          </cell>
          <cell r="G28" t="str">
            <v xml:space="preserve">Upto </v>
          </cell>
          <cell r="H28" t="str">
            <v>01-04-97</v>
          </cell>
          <cell r="I28" t="str">
            <v>01-04-97</v>
          </cell>
          <cell r="J28" t="str">
            <v>TOTAL DEPN.</v>
          </cell>
          <cell r="K28" t="str">
            <v>WDV</v>
          </cell>
        </row>
        <row r="29">
          <cell r="A29" t="str">
            <v xml:space="preserve">SL </v>
          </cell>
          <cell r="B29" t="str">
            <v>DESCRIPTION</v>
          </cell>
          <cell r="C29" t="str">
            <v>Cost as on</v>
          </cell>
          <cell r="D29" t="str">
            <v>Upto</v>
          </cell>
          <cell r="E29" t="str">
            <v>Upto</v>
          </cell>
          <cell r="F29" t="str">
            <v>COST AS ON</v>
          </cell>
          <cell r="H29" t="str">
            <v>Upto</v>
          </cell>
          <cell r="I29" t="str">
            <v>Upto</v>
          </cell>
          <cell r="J29" t="str">
            <v>UPTO</v>
          </cell>
          <cell r="K29" t="str">
            <v>AS ON</v>
          </cell>
        </row>
        <row r="30">
          <cell r="A30" t="str">
            <v>NO</v>
          </cell>
          <cell r="C30" t="str">
            <v>31-03-1997</v>
          </cell>
          <cell r="D30" t="str">
            <v>31-03-98</v>
          </cell>
          <cell r="E30" t="str">
            <v>31-03-98</v>
          </cell>
          <cell r="F30" t="str">
            <v>31-03-98</v>
          </cell>
          <cell r="G30" t="str">
            <v>31-03-1997</v>
          </cell>
          <cell r="H30" t="str">
            <v>31-03-98</v>
          </cell>
          <cell r="I30" t="str">
            <v>31-03-98</v>
          </cell>
          <cell r="J30" t="str">
            <v>31-03-98</v>
          </cell>
          <cell r="K30" t="str">
            <v>31-03-98</v>
          </cell>
        </row>
        <row r="32">
          <cell r="A32" t="str">
            <v>1</v>
          </cell>
          <cell r="B32" t="str">
            <v>Freehold land - factory</v>
          </cell>
          <cell r="C32">
            <v>280336</v>
          </cell>
          <cell r="D32">
            <v>0</v>
          </cell>
          <cell r="E32">
            <v>40402</v>
          </cell>
          <cell r="F32">
            <v>239934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239934</v>
          </cell>
        </row>
        <row r="33">
          <cell r="A33" t="str">
            <v>2</v>
          </cell>
          <cell r="B33" t="str">
            <v>Revaluation - freehold land factory</v>
          </cell>
          <cell r="C33">
            <v>9853089</v>
          </cell>
          <cell r="D33">
            <v>0</v>
          </cell>
          <cell r="E33">
            <v>1420004</v>
          </cell>
          <cell r="F33">
            <v>8433085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8433085</v>
          </cell>
        </row>
        <row r="34">
          <cell r="A34" t="str">
            <v>3</v>
          </cell>
          <cell r="B34" t="str">
            <v>Freehold land - housing</v>
          </cell>
          <cell r="C34">
            <v>2963115</v>
          </cell>
          <cell r="D34">
            <v>0</v>
          </cell>
          <cell r="F34">
            <v>2963115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2963115</v>
          </cell>
        </row>
        <row r="35">
          <cell r="A35" t="str">
            <v>4</v>
          </cell>
          <cell r="B35" t="str">
            <v>Revaluation - freehold land housing</v>
          </cell>
          <cell r="C35">
            <v>3492735</v>
          </cell>
          <cell r="D35">
            <v>0</v>
          </cell>
          <cell r="F35">
            <v>3492735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3492735</v>
          </cell>
        </row>
        <row r="36">
          <cell r="A36" t="str">
            <v>5</v>
          </cell>
          <cell r="B36" t="str">
            <v>Leasehold land - housing - KMZ</v>
          </cell>
          <cell r="C36">
            <v>1000000</v>
          </cell>
          <cell r="D36">
            <v>0</v>
          </cell>
          <cell r="F36">
            <v>1000000</v>
          </cell>
          <cell r="G36">
            <v>636363</v>
          </cell>
          <cell r="H36">
            <v>0</v>
          </cell>
          <cell r="I36">
            <v>90909</v>
          </cell>
          <cell r="J36">
            <v>727272</v>
          </cell>
          <cell r="K36">
            <v>272728</v>
          </cell>
        </row>
        <row r="37">
          <cell r="A37" t="str">
            <v>6</v>
          </cell>
          <cell r="B37" t="str">
            <v>Leasehold land - housing - PKA</v>
          </cell>
          <cell r="C37">
            <v>1523442.8</v>
          </cell>
          <cell r="D37">
            <v>0</v>
          </cell>
          <cell r="F37">
            <v>1523442.8</v>
          </cell>
          <cell r="G37">
            <v>553980</v>
          </cell>
          <cell r="H37">
            <v>0</v>
          </cell>
          <cell r="I37">
            <v>138495</v>
          </cell>
          <cell r="J37">
            <v>692475</v>
          </cell>
          <cell r="K37">
            <v>830967.8</v>
          </cell>
        </row>
        <row r="38">
          <cell r="A38" t="str">
            <v>7</v>
          </cell>
          <cell r="B38" t="str">
            <v>Factory Buildings</v>
          </cell>
          <cell r="C38">
            <v>6308285.4000000004</v>
          </cell>
          <cell r="D38">
            <v>0</v>
          </cell>
          <cell r="F38">
            <v>6308285.4000000004</v>
          </cell>
          <cell r="G38">
            <v>3548280</v>
          </cell>
          <cell r="H38">
            <v>0</v>
          </cell>
          <cell r="I38">
            <v>276001</v>
          </cell>
          <cell r="J38">
            <v>3824281</v>
          </cell>
          <cell r="K38">
            <v>2484004.4000000004</v>
          </cell>
        </row>
        <row r="39">
          <cell r="A39" t="str">
            <v>8</v>
          </cell>
          <cell r="B39" t="str">
            <v xml:space="preserve">Building R &amp; D </v>
          </cell>
          <cell r="C39">
            <v>2003264.13</v>
          </cell>
          <cell r="D39">
            <v>0</v>
          </cell>
          <cell r="F39">
            <v>2003264.13</v>
          </cell>
          <cell r="G39">
            <v>244095</v>
          </cell>
          <cell r="H39">
            <v>0</v>
          </cell>
          <cell r="I39">
            <v>175917</v>
          </cell>
          <cell r="J39">
            <v>420012</v>
          </cell>
          <cell r="K39">
            <v>1583252.13</v>
          </cell>
        </row>
        <row r="40">
          <cell r="A40" t="str">
            <v>9</v>
          </cell>
          <cell r="B40" t="str">
            <v>Revaluation - factory building</v>
          </cell>
          <cell r="C40">
            <v>15323127</v>
          </cell>
          <cell r="D40">
            <v>0</v>
          </cell>
          <cell r="F40">
            <v>15323127</v>
          </cell>
          <cell r="G40">
            <v>4152567</v>
          </cell>
          <cell r="H40">
            <v>0</v>
          </cell>
          <cell r="I40">
            <v>1117056</v>
          </cell>
          <cell r="J40">
            <v>5269623</v>
          </cell>
          <cell r="K40">
            <v>10053504</v>
          </cell>
        </row>
        <row r="41">
          <cell r="A41" t="str">
            <v>10</v>
          </cell>
          <cell r="B41" t="str">
            <v>Residential Flats</v>
          </cell>
          <cell r="C41">
            <v>2718908.83</v>
          </cell>
          <cell r="D41">
            <v>6568241.459999999</v>
          </cell>
          <cell r="F41">
            <v>9287150.2899999991</v>
          </cell>
          <cell r="G41">
            <v>986773</v>
          </cell>
          <cell r="H41">
            <v>0</v>
          </cell>
          <cell r="I41">
            <v>333141</v>
          </cell>
          <cell r="J41">
            <v>1319914</v>
          </cell>
          <cell r="K41">
            <v>7967236.2899999991</v>
          </cell>
        </row>
        <row r="42">
          <cell r="A42" t="str">
            <v>11</v>
          </cell>
          <cell r="B42" t="str">
            <v>Bombay Premises</v>
          </cell>
          <cell r="D42">
            <v>875646</v>
          </cell>
          <cell r="F42">
            <v>875646</v>
          </cell>
          <cell r="I42">
            <v>7077</v>
          </cell>
          <cell r="J42">
            <v>7077</v>
          </cell>
          <cell r="K42">
            <v>868569</v>
          </cell>
        </row>
        <row r="43">
          <cell r="A43" t="str">
            <v>12</v>
          </cell>
          <cell r="B43" t="str">
            <v>Revaluation - residential flats</v>
          </cell>
          <cell r="C43">
            <v>5859722</v>
          </cell>
          <cell r="D43">
            <v>0</v>
          </cell>
          <cell r="F43">
            <v>5859722</v>
          </cell>
          <cell r="G43">
            <v>835743</v>
          </cell>
          <cell r="H43">
            <v>0</v>
          </cell>
          <cell r="I43">
            <v>251199</v>
          </cell>
          <cell r="J43">
            <v>1086942</v>
          </cell>
          <cell r="K43">
            <v>4772780</v>
          </cell>
        </row>
        <row r="44">
          <cell r="A44" t="str">
            <v>13</v>
          </cell>
          <cell r="B44" t="str">
            <v>Wells &amp; Tanks</v>
          </cell>
          <cell r="C44">
            <v>106433</v>
          </cell>
          <cell r="D44">
            <v>0</v>
          </cell>
          <cell r="F44">
            <v>106433</v>
          </cell>
          <cell r="G44">
            <v>81818</v>
          </cell>
          <cell r="H44">
            <v>0</v>
          </cell>
          <cell r="I44">
            <v>2462</v>
          </cell>
          <cell r="J44">
            <v>84280</v>
          </cell>
          <cell r="K44">
            <v>22153</v>
          </cell>
        </row>
        <row r="45">
          <cell r="A45" t="str">
            <v>14</v>
          </cell>
          <cell r="B45" t="str">
            <v>Electrical Installation</v>
          </cell>
          <cell r="C45">
            <v>870048.36</v>
          </cell>
          <cell r="D45">
            <v>235296.00000000012</v>
          </cell>
          <cell r="F45">
            <v>1105344.3600000001</v>
          </cell>
          <cell r="G45">
            <v>647270</v>
          </cell>
          <cell r="H45">
            <v>0</v>
          </cell>
          <cell r="I45">
            <v>49999</v>
          </cell>
          <cell r="J45">
            <v>697269</v>
          </cell>
          <cell r="K45">
            <v>408075.3600000001</v>
          </cell>
        </row>
        <row r="46">
          <cell r="A46" t="str">
            <v>15</v>
          </cell>
          <cell r="B46" t="str">
            <v>Plant &amp; machinery</v>
          </cell>
          <cell r="C46">
            <v>3834791.4</v>
          </cell>
          <cell r="D46">
            <v>278200</v>
          </cell>
          <cell r="F46">
            <v>4112991.4</v>
          </cell>
          <cell r="G46">
            <v>2175249</v>
          </cell>
          <cell r="H46">
            <v>0</v>
          </cell>
          <cell r="I46">
            <v>251791</v>
          </cell>
          <cell r="J46">
            <v>2427040</v>
          </cell>
          <cell r="K46">
            <v>1685951.4</v>
          </cell>
        </row>
        <row r="47">
          <cell r="A47" t="str">
            <v>16</v>
          </cell>
          <cell r="B47" t="str">
            <v>100% depn-Equip</v>
          </cell>
          <cell r="C47">
            <v>2520495.2599999998</v>
          </cell>
          <cell r="D47">
            <v>15306</v>
          </cell>
          <cell r="F47">
            <v>2535801.2599999998</v>
          </cell>
          <cell r="G47">
            <v>526426</v>
          </cell>
          <cell r="H47">
            <v>0</v>
          </cell>
          <cell r="I47">
            <v>279329</v>
          </cell>
          <cell r="J47">
            <v>805755</v>
          </cell>
          <cell r="K47">
            <v>1730046.2599999998</v>
          </cell>
        </row>
        <row r="48">
          <cell r="A48" t="str">
            <v>17</v>
          </cell>
          <cell r="B48" t="str">
            <v>Generator</v>
          </cell>
          <cell r="C48">
            <v>2584899.21</v>
          </cell>
          <cell r="D48">
            <v>0</v>
          </cell>
          <cell r="F48">
            <v>2584899.21</v>
          </cell>
          <cell r="G48">
            <v>613381</v>
          </cell>
          <cell r="H48">
            <v>0</v>
          </cell>
          <cell r="I48">
            <v>274238</v>
          </cell>
          <cell r="J48">
            <v>887619</v>
          </cell>
          <cell r="K48">
            <v>1697280.21</v>
          </cell>
        </row>
        <row r="49">
          <cell r="A49" t="str">
            <v>18</v>
          </cell>
          <cell r="B49" t="str">
            <v>Computers</v>
          </cell>
          <cell r="C49">
            <v>22356</v>
          </cell>
          <cell r="D49">
            <v>115000</v>
          </cell>
          <cell r="F49">
            <v>137356</v>
          </cell>
          <cell r="G49">
            <v>17527</v>
          </cell>
          <cell r="H49">
            <v>0</v>
          </cell>
          <cell r="I49">
            <v>44151</v>
          </cell>
          <cell r="J49">
            <v>61678</v>
          </cell>
          <cell r="K49">
            <v>75678</v>
          </cell>
        </row>
        <row r="50">
          <cell r="A50" t="str">
            <v>19</v>
          </cell>
          <cell r="B50" t="str">
            <v>Furniture &amp; fixtures</v>
          </cell>
          <cell r="C50">
            <v>1952272.27</v>
          </cell>
          <cell r="D50">
            <v>114753.19999999995</v>
          </cell>
          <cell r="F50">
            <v>2067025.47</v>
          </cell>
          <cell r="G50">
            <v>779893</v>
          </cell>
          <cell r="H50">
            <v>0</v>
          </cell>
          <cell r="I50">
            <v>221076</v>
          </cell>
          <cell r="J50">
            <v>1000969</v>
          </cell>
          <cell r="K50">
            <v>1066056.47</v>
          </cell>
        </row>
        <row r="51">
          <cell r="A51" t="str">
            <v>20</v>
          </cell>
          <cell r="B51" t="str">
            <v>Laboratory Equipment</v>
          </cell>
          <cell r="C51">
            <v>1196180.22</v>
          </cell>
          <cell r="D51">
            <v>3681291</v>
          </cell>
          <cell r="E51">
            <v>1789</v>
          </cell>
          <cell r="F51">
            <v>4875682.42</v>
          </cell>
          <cell r="G51">
            <v>389896</v>
          </cell>
          <cell r="H51">
            <v>41</v>
          </cell>
          <cell r="I51">
            <v>234593</v>
          </cell>
          <cell r="J51">
            <v>624448</v>
          </cell>
          <cell r="K51">
            <v>4251234.42</v>
          </cell>
        </row>
        <row r="52">
          <cell r="A52" t="str">
            <v>21</v>
          </cell>
          <cell r="B52" t="str">
            <v>Office Equipment</v>
          </cell>
          <cell r="C52">
            <v>803545.8</v>
          </cell>
          <cell r="D52">
            <v>0</v>
          </cell>
          <cell r="F52">
            <v>803545.8</v>
          </cell>
          <cell r="G52">
            <v>315028</v>
          </cell>
          <cell r="H52">
            <v>0</v>
          </cell>
          <cell r="I52">
            <v>67953</v>
          </cell>
          <cell r="J52">
            <v>382981</v>
          </cell>
          <cell r="K52">
            <v>420564.80000000005</v>
          </cell>
        </row>
        <row r="53">
          <cell r="A53" t="str">
            <v>22</v>
          </cell>
          <cell r="B53" t="str">
            <v>Other Equipment</v>
          </cell>
          <cell r="C53">
            <v>43939.35</v>
          </cell>
          <cell r="D53">
            <v>109360</v>
          </cell>
          <cell r="F53">
            <v>153299.35</v>
          </cell>
          <cell r="G53">
            <v>23423</v>
          </cell>
          <cell r="H53">
            <v>0</v>
          </cell>
          <cell r="I53">
            <v>9486</v>
          </cell>
          <cell r="J53">
            <v>32909</v>
          </cell>
          <cell r="K53">
            <v>120390.35</v>
          </cell>
        </row>
        <row r="54">
          <cell r="A54" t="str">
            <v>23</v>
          </cell>
          <cell r="B54" t="str">
            <v>Air Conditioners</v>
          </cell>
          <cell r="C54">
            <v>1012546</v>
          </cell>
          <cell r="D54">
            <v>381004</v>
          </cell>
          <cell r="F54">
            <v>1393550</v>
          </cell>
          <cell r="G54">
            <v>463475</v>
          </cell>
          <cell r="H54">
            <v>0</v>
          </cell>
          <cell r="I54">
            <v>80877</v>
          </cell>
          <cell r="J54">
            <v>544352</v>
          </cell>
          <cell r="K54">
            <v>849198</v>
          </cell>
        </row>
        <row r="55">
          <cell r="A55" t="str">
            <v>24</v>
          </cell>
          <cell r="B55" t="str">
            <v>Vehicles</v>
          </cell>
          <cell r="C55">
            <v>1652981.06</v>
          </cell>
          <cell r="D55">
            <v>701354</v>
          </cell>
          <cell r="F55">
            <v>2354335.06</v>
          </cell>
          <cell r="G55">
            <v>479520</v>
          </cell>
          <cell r="I55">
            <v>364004</v>
          </cell>
          <cell r="J55">
            <v>843524</v>
          </cell>
          <cell r="K55">
            <v>1510811.06</v>
          </cell>
        </row>
        <row r="56">
          <cell r="A56" t="str">
            <v>25</v>
          </cell>
          <cell r="B56" t="str">
            <v>R &amp; D equipments</v>
          </cell>
          <cell r="C56">
            <v>13996906.99</v>
          </cell>
          <cell r="D56">
            <v>1358972.1600000001</v>
          </cell>
          <cell r="F56">
            <v>15355879.15</v>
          </cell>
          <cell r="G56">
            <v>5254513</v>
          </cell>
          <cell r="H56">
            <v>0</v>
          </cell>
          <cell r="I56">
            <v>1338096</v>
          </cell>
          <cell r="J56">
            <v>6592609</v>
          </cell>
          <cell r="K56">
            <v>8763270.1500000004</v>
          </cell>
        </row>
        <row r="57">
          <cell r="A57" t="str">
            <v>=</v>
          </cell>
          <cell r="B57" t="str">
            <v>=</v>
          </cell>
          <cell r="C57" t="str">
            <v>=</v>
          </cell>
          <cell r="D57" t="str">
            <v>=</v>
          </cell>
          <cell r="E57" t="str">
            <v>=</v>
          </cell>
          <cell r="F57" t="str">
            <v>=</v>
          </cell>
          <cell r="G57" t="str">
            <v>=</v>
          </cell>
          <cell r="H57" t="str">
            <v>=</v>
          </cell>
          <cell r="I57" t="str">
            <v>=</v>
          </cell>
          <cell r="J57" t="str">
            <v>=</v>
          </cell>
          <cell r="K57" t="str">
            <v>=</v>
          </cell>
        </row>
        <row r="58">
          <cell r="B58" t="str">
            <v>TOTAL</v>
          </cell>
          <cell r="C58">
            <v>81923420.079999983</v>
          </cell>
          <cell r="D58">
            <v>14434423.82</v>
          </cell>
          <cell r="E58">
            <v>1462195</v>
          </cell>
          <cell r="F58">
            <v>94895649.099999994</v>
          </cell>
          <cell r="G58">
            <v>22725220</v>
          </cell>
          <cell r="H58">
            <v>41</v>
          </cell>
          <cell r="I58">
            <v>5607850</v>
          </cell>
          <cell r="J58">
            <v>28333029</v>
          </cell>
          <cell r="K58">
            <v>66562620.100000001</v>
          </cell>
        </row>
        <row r="59">
          <cell r="A59" t="str">
            <v>=</v>
          </cell>
          <cell r="B59" t="str">
            <v>=</v>
          </cell>
          <cell r="C59" t="str">
            <v>=</v>
          </cell>
          <cell r="D59" t="str">
            <v>=</v>
          </cell>
          <cell r="E59" t="str">
            <v>=</v>
          </cell>
          <cell r="F59" t="str">
            <v>=</v>
          </cell>
          <cell r="G59" t="str">
            <v>=</v>
          </cell>
          <cell r="H59" t="str">
            <v>=</v>
          </cell>
          <cell r="I59" t="str">
            <v>=</v>
          </cell>
          <cell r="J59" t="str">
            <v>=</v>
          </cell>
          <cell r="K59" t="str">
            <v>=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S1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Z000105IRS"/>
      <sheetName val="Balance Sheet"/>
      <sheetName val="P &amp; L"/>
      <sheetName val="Schedules"/>
      <sheetName val="Rate"/>
      <sheetName val="UAZ"/>
      <sheetName val="ETI"/>
      <sheetName val="Tele-ETI"/>
      <sheetName val="Ruwais"/>
      <sheetName val="Al-Ain"/>
      <sheetName val="IRs."/>
      <sheetName val="Dhms."/>
      <sheetName val="Dhms"/>
      <sheetName val="DEM"/>
      <sheetName val="USD"/>
      <sheetName val="YEN"/>
      <sheetName val="Working"/>
      <sheetName val="Fixed Assets"/>
      <sheetName val="Lookups"/>
      <sheetName val="CRITERIA1"/>
      <sheetName val="Invoice value"/>
      <sheetName val="Don't Delete"/>
      <sheetName val="Directors"/>
      <sheetName val="Tax Computation"/>
      <sheetName val="TrialBal"/>
      <sheetName val="Rate Analysis"/>
      <sheetName val="Audit-98-99"/>
      <sheetName val="car payment"/>
      <sheetName val="income"/>
      <sheetName val="Saurabh's Entries"/>
      <sheetName val="Balance_Sheet"/>
      <sheetName val="P_&amp;_L"/>
      <sheetName val="IRs_"/>
      <sheetName val="Dhms_"/>
      <sheetName val="Fixed_Assets"/>
      <sheetName val="Invoice_value"/>
      <sheetName val="Don't_Delete"/>
      <sheetName val="Tax_Computation"/>
      <sheetName val="Saurabh's_Entries"/>
      <sheetName val="MS Parameters"/>
      <sheetName val="MS I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  <sheetName val="SALES-VAL"/>
      <sheetName val="panNO"/>
      <sheetName val="SBLC Utilization"/>
      <sheetName val="Recon"/>
      <sheetName val="Stock Clearification"/>
      <sheetName val="AR Clearification"/>
      <sheetName val="AR-Thakral"/>
      <sheetName val="AR-ASTRAL"/>
      <sheetName val="AR-FW"/>
      <sheetName val="Stock 15th July-2017"/>
      <sheetName val="Thakralone Stock"/>
      <sheetName val="FW Stock"/>
      <sheetName val="Astral Stock"/>
      <sheetName val="Local GTee"/>
      <sheetName val="LC"/>
      <sheetName val="Loan"/>
      <sheetName val="Current Ac (NABIL)"/>
      <sheetName val="Current Ac (HBL)"/>
      <sheetName val="Current Ac (HBL) (Thakral)"/>
      <sheetName val="#¡REF"/>
      <sheetName val="Rosi BS58-59"/>
      <sheetName val="balram cover letter"/>
      <sheetName val="OVERHD -PAYROLL"/>
      <sheetName val="BKC"/>
      <sheetName val="CAPEX"/>
      <sheetName val="SOLIDAIRE"/>
      <sheetName val="GHATKOPAR"/>
      <sheetName val="ANALYSIS"/>
      <sheetName val="loanint"/>
      <sheetName val="KESAR"/>
      <sheetName val="NGE "/>
      <sheetName val="POLYCHEM"/>
      <sheetName val="TARDEO"/>
      <sheetName val="BS"/>
      <sheetName val="Sheet1"/>
      <sheetName val="DEP99"/>
      <sheetName val="BS 63"/>
      <sheetName val="SCH-3"/>
      <sheetName val="CRITERIA1"/>
      <sheetName val="BS_PL"/>
      <sheetName val="GL"/>
      <sheetName val="estrazione"/>
      <sheetName val="LoanDetail"/>
      <sheetName val="PortfolioGrowth"/>
      <sheetName val="B-Sheet &amp; Detail"/>
      <sheetName val="Profit &amp; Loss"/>
      <sheetName val="Cash Flow Statement"/>
      <sheetName val="Statement of Changes in Equity"/>
      <sheetName val="Tax Computation"/>
      <sheetName val="TDS Details"/>
      <sheetName val="FA (2)"/>
      <sheetName val="WC Margin"/>
      <sheetName val="Rate Analysis"/>
      <sheetName val="コスト"/>
      <sheetName val="Don't Delete"/>
      <sheetName val="All-depts"/>
    </sheetNames>
    <sheetDataSet>
      <sheetData sheetId="0">
        <row r="2">
          <cell r="A2" t="str">
            <v>BIRPUR, KAPILVASTU</v>
          </cell>
        </row>
        <row r="3">
          <cell r="A3" t="str">
            <v>BALANCE SHEET AS AT ASHAD 32, 2059</v>
          </cell>
        </row>
        <row r="4">
          <cell r="A4" t="str">
            <v>BALANCE SHEET AS AT ASHAD 32, 2059</v>
          </cell>
        </row>
        <row r="5">
          <cell r="A5" t="str">
            <v>SOURCE OF FUND</v>
          </cell>
          <cell r="B5">
            <v>0</v>
          </cell>
          <cell r="C5">
            <v>0</v>
          </cell>
          <cell r="D5" t="str">
            <v>SCH.</v>
          </cell>
          <cell r="E5">
            <v>0</v>
          </cell>
          <cell r="F5" t="str">
            <v>2059/3/32</v>
          </cell>
          <cell r="G5">
            <v>0</v>
          </cell>
          <cell r="H5" t="str">
            <v>2058/3/31</v>
          </cell>
        </row>
        <row r="6">
          <cell r="A6" t="str">
            <v>1. SHARE HOLDER'S FUND: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NRS.</v>
          </cell>
          <cell r="G6">
            <v>0</v>
          </cell>
          <cell r="H6" t="str">
            <v>NRS.</v>
          </cell>
        </row>
        <row r="7">
          <cell r="A7" t="str">
            <v xml:space="preserve">    a. SHARE CAPITAL</v>
          </cell>
          <cell r="B7">
            <v>0</v>
          </cell>
          <cell r="C7">
            <v>0</v>
          </cell>
          <cell r="D7" t="str">
            <v>A</v>
          </cell>
          <cell r="E7">
            <v>0</v>
          </cell>
          <cell r="F7">
            <v>40000000</v>
          </cell>
          <cell r="G7">
            <v>0</v>
          </cell>
          <cell r="H7">
            <v>40000000</v>
          </cell>
        </row>
        <row r="8">
          <cell r="A8" t="str">
            <v xml:space="preserve">    b. GENERAL RESERVE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 xml:space="preserve">    b. PROFIT &amp; LOSS ACCOUNT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103471.19</v>
          </cell>
          <cell r="G9">
            <v>0</v>
          </cell>
          <cell r="H9">
            <v>1679468.3</v>
          </cell>
        </row>
        <row r="10">
          <cell r="A10" t="str">
            <v>2. SHARE ADVANCE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TOTAL SOURCES OF FUND (1+2)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40103471.189999998</v>
          </cell>
          <cell r="G11">
            <v>0</v>
          </cell>
          <cell r="H11">
            <v>41679468.299999997</v>
          </cell>
        </row>
        <row r="13">
          <cell r="H13">
            <v>41679468.299999997</v>
          </cell>
        </row>
        <row r="14">
          <cell r="A14" t="str">
            <v>3. LONG TERM LOAN (SECURED)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F15">
            <v>40103471.189999998</v>
          </cell>
          <cell r="G15">
            <v>0</v>
          </cell>
          <cell r="H15">
            <v>41679468.299999997</v>
          </cell>
        </row>
        <row r="17">
          <cell r="H17">
            <v>41679468.299999997</v>
          </cell>
        </row>
        <row r="18">
          <cell r="A18" t="str">
            <v>APPLICATION OF FUND</v>
          </cell>
        </row>
        <row r="19">
          <cell r="A19" t="str">
            <v xml:space="preserve">1. FIXED ASSETS </v>
          </cell>
        </row>
        <row r="20">
          <cell r="A20" t="str">
            <v xml:space="preserve">    a. COST PRICE</v>
          </cell>
          <cell r="B20">
            <v>0</v>
          </cell>
          <cell r="C20">
            <v>0</v>
          </cell>
          <cell r="D20" t="str">
            <v>B</v>
          </cell>
          <cell r="E20">
            <v>0</v>
          </cell>
          <cell r="F20">
            <v>23347727.879999999</v>
          </cell>
          <cell r="G20">
            <v>0</v>
          </cell>
          <cell r="H20">
            <v>23015415.449999999</v>
          </cell>
        </row>
        <row r="21">
          <cell r="A21" t="str">
            <v xml:space="preserve">    b. ACCUMULATED DEPRECIATION</v>
          </cell>
          <cell r="B21">
            <v>0</v>
          </cell>
          <cell r="C21">
            <v>0</v>
          </cell>
          <cell r="D21" t="str">
            <v>B</v>
          </cell>
          <cell r="E21">
            <v>0</v>
          </cell>
          <cell r="F21">
            <v>5167954.38</v>
          </cell>
          <cell r="G21">
            <v>0</v>
          </cell>
          <cell r="H21">
            <v>4652678.25</v>
          </cell>
        </row>
        <row r="23">
          <cell r="H23">
            <v>4652678.25</v>
          </cell>
        </row>
        <row r="24">
          <cell r="A24" t="str">
            <v xml:space="preserve">    c. WRITTEN DOWN VALUE</v>
          </cell>
          <cell r="B24">
            <v>0</v>
          </cell>
          <cell r="C24">
            <v>0</v>
          </cell>
          <cell r="D24" t="str">
            <v>B</v>
          </cell>
          <cell r="E24">
            <v>0</v>
          </cell>
          <cell r="F24">
            <v>18179773.5</v>
          </cell>
          <cell r="G24">
            <v>0</v>
          </cell>
          <cell r="H24">
            <v>18362737.199999999</v>
          </cell>
        </row>
        <row r="25">
          <cell r="A25" t="str">
            <v>2. INVESTMENT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2. CURRENT ASSETS</v>
          </cell>
        </row>
        <row r="27">
          <cell r="A27" t="str">
            <v xml:space="preserve">    a. CASH AND BANKS</v>
          </cell>
          <cell r="B27">
            <v>0</v>
          </cell>
          <cell r="C27">
            <v>0</v>
          </cell>
          <cell r="D27" t="str">
            <v>C</v>
          </cell>
          <cell r="E27">
            <v>0</v>
          </cell>
          <cell r="F27">
            <v>1657990.93</v>
          </cell>
          <cell r="G27">
            <v>0</v>
          </cell>
          <cell r="H27">
            <v>2113561.69</v>
          </cell>
        </row>
        <row r="28">
          <cell r="A28" t="str">
            <v xml:space="preserve">    b. RECEIVABLE, ADVANCES &amp; DEPOSITS</v>
          </cell>
          <cell r="B28">
            <v>0</v>
          </cell>
          <cell r="C28">
            <v>0</v>
          </cell>
          <cell r="D28" t="str">
            <v>D</v>
          </cell>
          <cell r="E28">
            <v>0</v>
          </cell>
          <cell r="F28">
            <v>12075991.99</v>
          </cell>
          <cell r="G28">
            <v>0</v>
          </cell>
          <cell r="H28">
            <v>14972093.220000001</v>
          </cell>
        </row>
        <row r="29">
          <cell r="A29" t="str">
            <v xml:space="preserve">    c. CLOSING STOCK</v>
          </cell>
          <cell r="B29">
            <v>0</v>
          </cell>
          <cell r="C29">
            <v>0</v>
          </cell>
          <cell r="D29" t="str">
            <v>E</v>
          </cell>
          <cell r="E29">
            <v>0</v>
          </cell>
          <cell r="F29">
            <v>29104690.550000001</v>
          </cell>
          <cell r="G29">
            <v>0</v>
          </cell>
          <cell r="H29">
            <v>43549199.170000002</v>
          </cell>
        </row>
        <row r="31">
          <cell r="H31">
            <v>43549199.170000002</v>
          </cell>
        </row>
        <row r="32">
          <cell r="A32" t="str">
            <v xml:space="preserve">  TOTAL CURRENT ASSETS (A)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42838673.469999999</v>
          </cell>
          <cell r="G32">
            <v>0</v>
          </cell>
          <cell r="H32">
            <v>60634854.079999998</v>
          </cell>
        </row>
        <row r="33">
          <cell r="A33" t="str">
            <v xml:space="preserve">  LESS: CURRENT LIABILITIES</v>
          </cell>
        </row>
        <row r="34">
          <cell r="A34" t="str">
            <v xml:space="preserve">    a. ACCOUNTS PAYABLE</v>
          </cell>
          <cell r="B34">
            <v>0</v>
          </cell>
          <cell r="C34">
            <v>0</v>
          </cell>
          <cell r="D34" t="str">
            <v>F</v>
          </cell>
          <cell r="E34">
            <v>0</v>
          </cell>
          <cell r="F34">
            <v>16111794.609999999</v>
          </cell>
          <cell r="G34">
            <v>0</v>
          </cell>
          <cell r="H34">
            <v>19478625.34</v>
          </cell>
        </row>
        <row r="35">
          <cell r="A35" t="str">
            <v xml:space="preserve">    b. SHORT TERM LOAN (SECURED)</v>
          </cell>
          <cell r="B35">
            <v>0</v>
          </cell>
          <cell r="C35">
            <v>0</v>
          </cell>
          <cell r="D35" t="str">
            <v>G</v>
          </cell>
          <cell r="E35">
            <v>0</v>
          </cell>
          <cell r="F35">
            <v>4966985.67</v>
          </cell>
          <cell r="G35">
            <v>0</v>
          </cell>
          <cell r="H35">
            <v>18327120.379999999</v>
          </cell>
        </row>
        <row r="37">
          <cell r="H37">
            <v>18327120.379999999</v>
          </cell>
        </row>
        <row r="38">
          <cell r="A38" t="str">
            <v xml:space="preserve">  TOTAL CURRENT LIABILITIES (B)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21078780.280000001</v>
          </cell>
          <cell r="G38">
            <v>0</v>
          </cell>
          <cell r="H38">
            <v>37805745.719999999</v>
          </cell>
        </row>
        <row r="39">
          <cell r="A39" t="str">
            <v xml:space="preserve">  NET CURRENT ASSETS (A-B)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21759893.190000001</v>
          </cell>
          <cell r="G39">
            <v>0</v>
          </cell>
          <cell r="H39">
            <v>22829108.359999999</v>
          </cell>
        </row>
        <row r="40">
          <cell r="H40">
            <v>22829108.359999999</v>
          </cell>
        </row>
        <row r="41">
          <cell r="A41" t="str">
            <v>3. MISCELLANEOUS EXPENDITURE</v>
          </cell>
          <cell r="B41">
            <v>0</v>
          </cell>
          <cell r="C41">
            <v>0</v>
          </cell>
          <cell r="D41" t="str">
            <v>H</v>
          </cell>
          <cell r="E41">
            <v>0</v>
          </cell>
          <cell r="F41">
            <v>163804.5</v>
          </cell>
          <cell r="G41">
            <v>0</v>
          </cell>
          <cell r="H41">
            <v>487622.74</v>
          </cell>
        </row>
        <row r="43">
          <cell r="H43">
            <v>487622.74</v>
          </cell>
        </row>
        <row r="44">
          <cell r="A44" t="str">
            <v>TOTAL APPLICATION OF FUND (1+2+3)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40103471.189999998</v>
          </cell>
          <cell r="G44">
            <v>0</v>
          </cell>
          <cell r="H44">
            <v>41679468.299999997</v>
          </cell>
        </row>
        <row r="46">
          <cell r="H46">
            <v>41679468.299999997</v>
          </cell>
        </row>
        <row r="47">
          <cell r="A47" t="str">
            <v>NOTES TO ANNUAL ACCOUNTS</v>
          </cell>
          <cell r="B47">
            <v>0</v>
          </cell>
          <cell r="C47">
            <v>0</v>
          </cell>
          <cell r="D47" t="str">
            <v>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H48">
            <v>0</v>
          </cell>
        </row>
        <row r="49">
          <cell r="A49" t="str">
            <v xml:space="preserve">NOTE: SCHEDULE "A TO M" ARE INTEGRAL PART OF THIS FINANCIAL STATEMENTS. </v>
          </cell>
        </row>
        <row r="50">
          <cell r="A50" t="str">
            <v>NOTE: SCHEDULE "A TO M" ARE INTEGRAL PART OF THIS FINANCIAL STATEMENTS.</v>
          </cell>
        </row>
        <row r="51">
          <cell r="A51" t="str">
            <v>AS PER OUR REPORT</v>
          </cell>
        </row>
        <row r="52">
          <cell r="A52" t="str">
            <v>OF EVEN DATE</v>
          </cell>
        </row>
        <row r="53">
          <cell r="A53" t="str">
            <v>FOR: S. R. PANDEY &amp; CO.</v>
          </cell>
        </row>
        <row r="54">
          <cell r="A54" t="str">
            <v>CHARTERED ACCOUNTANTS</v>
          </cell>
        </row>
        <row r="58">
          <cell r="A58" t="str">
            <v>CHARTERED ACCOUNTANTS</v>
          </cell>
        </row>
        <row r="59">
          <cell r="A59" t="str">
            <v>_______________</v>
          </cell>
          <cell r="B59">
            <v>0</v>
          </cell>
          <cell r="C59" t="str">
            <v>__________</v>
          </cell>
          <cell r="D59">
            <v>0</v>
          </cell>
          <cell r="E59" t="str">
            <v>_________________</v>
          </cell>
          <cell r="F59" t="str">
            <v>__________</v>
          </cell>
          <cell r="G59">
            <v>0</v>
          </cell>
          <cell r="H59" t="str">
            <v>_______________</v>
          </cell>
        </row>
        <row r="60">
          <cell r="A60" t="str">
            <v>(S. R. PANDEY)</v>
          </cell>
          <cell r="B60">
            <v>0</v>
          </cell>
          <cell r="C60" t="str">
            <v>CHAIRMAN</v>
          </cell>
          <cell r="D60">
            <v>0</v>
          </cell>
          <cell r="E60" t="str">
            <v>MANAGING DIRECTOR</v>
          </cell>
          <cell r="F60" t="str">
            <v xml:space="preserve"> DIRECTORS</v>
          </cell>
          <cell r="G60">
            <v>0</v>
          </cell>
          <cell r="H60" t="str">
            <v>ACCOUNTANT</v>
          </cell>
        </row>
        <row r="61">
          <cell r="A61" t="str">
            <v>CHARTERED ACCOUNTANT</v>
          </cell>
        </row>
        <row r="62">
          <cell r="A62" t="str">
            <v xml:space="preserve">PLACE : KATHMANDU    </v>
          </cell>
        </row>
        <row r="63">
          <cell r="A63" t="str">
            <v>DATE: 2059/6/4</v>
          </cell>
        </row>
        <row r="64">
          <cell r="A64" t="str">
            <v>DATE: 2059/6/4</v>
          </cell>
        </row>
        <row r="65">
          <cell r="A65" t="str">
            <v>GANPATI ROSIN AND TURPENTINE INDUSTRY PRIVATE LIMITED.</v>
          </cell>
        </row>
        <row r="66">
          <cell r="A66" t="str">
            <v>BIRPUR, KAPILVASTU</v>
          </cell>
        </row>
        <row r="67">
          <cell r="A67" t="str">
            <v xml:space="preserve">MANUFACTURING, TRADING AND PROFIT &amp; LOSS ACCOUNT </v>
          </cell>
        </row>
        <row r="68">
          <cell r="A68" t="str">
            <v>FOR THE YEAR ENDED ON ASADH 32, 2059 (JULY 16, 2002)</v>
          </cell>
        </row>
        <row r="69">
          <cell r="A69" t="str">
            <v>FOR THE YEAR ENDED ON ASADH 32, 2059 (JULY 16, 2002)</v>
          </cell>
        </row>
        <row r="70">
          <cell r="A70" t="str">
            <v>PARTICULARS</v>
          </cell>
          <cell r="B70">
            <v>0</v>
          </cell>
          <cell r="C70">
            <v>0</v>
          </cell>
          <cell r="D70" t="str">
            <v>SCH.</v>
          </cell>
          <cell r="E70">
            <v>0</v>
          </cell>
          <cell r="F70" t="str">
            <v>2058/2059</v>
          </cell>
          <cell r="G70">
            <v>0</v>
          </cell>
          <cell r="H70" t="str">
            <v>2057/2058</v>
          </cell>
        </row>
        <row r="71">
          <cell r="F71" t="str">
            <v xml:space="preserve">         NRS</v>
          </cell>
          <cell r="G71">
            <v>0</v>
          </cell>
          <cell r="H71" t="str">
            <v xml:space="preserve">         NRS</v>
          </cell>
        </row>
        <row r="72">
          <cell r="A72" t="str">
            <v xml:space="preserve">SALES </v>
          </cell>
          <cell r="B72">
            <v>0</v>
          </cell>
          <cell r="C72">
            <v>0</v>
          </cell>
          <cell r="D72" t="str">
            <v>I</v>
          </cell>
          <cell r="E72">
            <v>0</v>
          </cell>
          <cell r="F72">
            <v>88268620</v>
          </cell>
          <cell r="G72">
            <v>0</v>
          </cell>
          <cell r="H72">
            <v>70213813</v>
          </cell>
        </row>
        <row r="74">
          <cell r="H74">
            <v>70213813</v>
          </cell>
        </row>
        <row r="75">
          <cell r="A75" t="str">
            <v xml:space="preserve">TOTAL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88268620</v>
          </cell>
          <cell r="G75">
            <v>0</v>
          </cell>
          <cell r="H75">
            <v>70213813</v>
          </cell>
        </row>
        <row r="78">
          <cell r="H78">
            <v>70213813</v>
          </cell>
        </row>
        <row r="79">
          <cell r="A79" t="str">
            <v>OPENING STOCK</v>
          </cell>
          <cell r="B79">
            <v>0</v>
          </cell>
          <cell r="C79">
            <v>0</v>
          </cell>
          <cell r="D79" t="str">
            <v>E</v>
          </cell>
          <cell r="E79">
            <v>0</v>
          </cell>
          <cell r="F79">
            <v>43549199.170000002</v>
          </cell>
          <cell r="G79">
            <v>0</v>
          </cell>
          <cell r="H79">
            <v>42925094.079999998</v>
          </cell>
          <cell r="I79">
            <v>0</v>
          </cell>
        </row>
        <row r="80">
          <cell r="A80" t="str">
            <v>ROSIN COLLECTION EXPENSES</v>
          </cell>
          <cell r="B80">
            <v>0</v>
          </cell>
          <cell r="C80">
            <v>0</v>
          </cell>
          <cell r="D80" t="str">
            <v>J</v>
          </cell>
          <cell r="E80">
            <v>0</v>
          </cell>
          <cell r="F80">
            <v>52752709.030000001</v>
          </cell>
          <cell r="G80">
            <v>0</v>
          </cell>
          <cell r="H80">
            <v>50956282.090000004</v>
          </cell>
          <cell r="I80">
            <v>0</v>
          </cell>
        </row>
        <row r="81">
          <cell r="A81" t="str">
            <v>MANUFACTURING OVERHEAD</v>
          </cell>
          <cell r="B81">
            <v>0</v>
          </cell>
          <cell r="C81">
            <v>0</v>
          </cell>
          <cell r="D81" t="str">
            <v>K</v>
          </cell>
          <cell r="E81">
            <v>0</v>
          </cell>
          <cell r="F81">
            <v>14294928.439999999</v>
          </cell>
          <cell r="G81">
            <v>0</v>
          </cell>
          <cell r="H81">
            <v>9560685.8800000008</v>
          </cell>
          <cell r="I81">
            <v>0</v>
          </cell>
        </row>
        <row r="82">
          <cell r="A82" t="str">
            <v>CLOSING STOCK</v>
          </cell>
          <cell r="B82">
            <v>0</v>
          </cell>
          <cell r="C82">
            <v>0</v>
          </cell>
          <cell r="D82" t="str">
            <v>E</v>
          </cell>
          <cell r="E82">
            <v>0</v>
          </cell>
          <cell r="F82">
            <v>-29104690.550000001</v>
          </cell>
          <cell r="G82">
            <v>0</v>
          </cell>
          <cell r="H82">
            <v>-43549199.170000002</v>
          </cell>
          <cell r="I82">
            <v>0</v>
          </cell>
        </row>
        <row r="84">
          <cell r="H84">
            <v>-43549199.170000002</v>
          </cell>
          <cell r="I84">
            <v>0</v>
          </cell>
        </row>
        <row r="85">
          <cell r="A85" t="str">
            <v>TOTAL DIRECT COST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81492146.090000004</v>
          </cell>
          <cell r="G85">
            <v>0</v>
          </cell>
          <cell r="H85">
            <v>59892862.880000003</v>
          </cell>
        </row>
        <row r="86">
          <cell r="H86">
            <v>59892862.880000003</v>
          </cell>
        </row>
        <row r="87">
          <cell r="A87" t="str">
            <v>GROSS PROFIT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6776473.9100000001</v>
          </cell>
          <cell r="G87">
            <v>0</v>
          </cell>
          <cell r="H87">
            <v>10320950.119999999</v>
          </cell>
          <cell r="I87">
            <v>0</v>
          </cell>
        </row>
        <row r="89">
          <cell r="H89">
            <v>10320950.119999999</v>
          </cell>
          <cell r="I89">
            <v>0</v>
          </cell>
        </row>
        <row r="90">
          <cell r="F90">
            <v>7.6799999999999993E-2</v>
          </cell>
          <cell r="G90">
            <v>0</v>
          </cell>
          <cell r="H90">
            <v>0.14699999999999999</v>
          </cell>
          <cell r="I90">
            <v>0</v>
          </cell>
        </row>
        <row r="91">
          <cell r="A91" t="str">
            <v>ADMINISTRATIVE EXPENSES</v>
          </cell>
          <cell r="B91">
            <v>0</v>
          </cell>
          <cell r="C91">
            <v>0</v>
          </cell>
          <cell r="D91" t="str">
            <v>L</v>
          </cell>
          <cell r="E91">
            <v>0</v>
          </cell>
          <cell r="F91">
            <v>7646172.0199999996</v>
          </cell>
          <cell r="G91">
            <v>0</v>
          </cell>
          <cell r="H91">
            <v>7175240.5</v>
          </cell>
          <cell r="I91">
            <v>0</v>
          </cell>
        </row>
        <row r="92">
          <cell r="A92" t="str">
            <v>INTEREST EXPENSES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349657.76</v>
          </cell>
          <cell r="G92">
            <v>0</v>
          </cell>
          <cell r="H92">
            <v>1020747.14</v>
          </cell>
          <cell r="I92">
            <v>0</v>
          </cell>
        </row>
        <row r="93">
          <cell r="A93" t="str">
            <v>INNUMBRATION EXPENSES</v>
          </cell>
          <cell r="B93">
            <v>0</v>
          </cell>
          <cell r="C93">
            <v>0</v>
          </cell>
          <cell r="D93" t="str">
            <v>H</v>
          </cell>
          <cell r="E93">
            <v>0</v>
          </cell>
          <cell r="F93">
            <v>77996.929999999993</v>
          </cell>
          <cell r="G93">
            <v>0</v>
          </cell>
          <cell r="H93">
            <v>74713.73</v>
          </cell>
        </row>
        <row r="94">
          <cell r="A94" t="str">
            <v>PRELIMINARY EXPENSES W/OFF</v>
          </cell>
          <cell r="B94">
            <v>0</v>
          </cell>
          <cell r="C94">
            <v>0</v>
          </cell>
          <cell r="D94" t="str">
            <v>H</v>
          </cell>
          <cell r="E94">
            <v>0</v>
          </cell>
          <cell r="F94">
            <v>278644.31</v>
          </cell>
          <cell r="G94">
            <v>0</v>
          </cell>
          <cell r="H94">
            <v>278644.32</v>
          </cell>
          <cell r="I94">
            <v>0</v>
          </cell>
        </row>
        <row r="95">
          <cell r="A95" t="str">
            <v>MISC. INCOME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7">
          <cell r="H97">
            <v>0</v>
          </cell>
          <cell r="I97">
            <v>0</v>
          </cell>
        </row>
        <row r="98">
          <cell r="A98" t="str">
            <v>TOTAL EXPENSES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8352471.0199999996</v>
          </cell>
          <cell r="G98">
            <v>0</v>
          </cell>
          <cell r="H98">
            <v>8549345.6899999995</v>
          </cell>
          <cell r="I98">
            <v>0</v>
          </cell>
        </row>
        <row r="100">
          <cell r="H100">
            <v>8549345.6899999995</v>
          </cell>
          <cell r="I100">
            <v>0</v>
          </cell>
        </row>
        <row r="101">
          <cell r="A101" t="str">
            <v>PROFIT (LOSS) BEFORE TAX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-1575997.11</v>
          </cell>
          <cell r="G101">
            <v>0</v>
          </cell>
          <cell r="H101">
            <v>1771604.43</v>
          </cell>
          <cell r="I101">
            <v>0</v>
          </cell>
        </row>
        <row r="102">
          <cell r="A102" t="str">
            <v>PROPOSED DIVIDEND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-1000000</v>
          </cell>
        </row>
        <row r="103">
          <cell r="A103" t="str">
            <v>PROFIT UP TO LAST YEAR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1679468.3</v>
          </cell>
          <cell r="G103">
            <v>0</v>
          </cell>
          <cell r="H103">
            <v>907863.87</v>
          </cell>
          <cell r="I103">
            <v>0</v>
          </cell>
        </row>
        <row r="104">
          <cell r="A104" t="str">
            <v>TRANSFERRED TO GENERAL RESERVE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6">
          <cell r="H106">
            <v>0</v>
          </cell>
        </row>
        <row r="107">
          <cell r="A107" t="str">
            <v>PROFIT FOR THE YEAR TRANSFERRED TO BALANCE SHEET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103471.19</v>
          </cell>
          <cell r="G107">
            <v>0</v>
          </cell>
          <cell r="H107">
            <v>1679468.3</v>
          </cell>
          <cell r="I107">
            <v>0</v>
          </cell>
        </row>
        <row r="109">
          <cell r="H109">
            <v>1679468.3</v>
          </cell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A113" t="str">
            <v>AS PER OUR REPORT</v>
          </cell>
        </row>
        <row r="114">
          <cell r="A114" t="str">
            <v>OF EVEN DATE</v>
          </cell>
        </row>
        <row r="115">
          <cell r="A115" t="str">
            <v>FOR: S. R. PANDEY &amp; CO.</v>
          </cell>
        </row>
        <row r="116">
          <cell r="A116" t="str">
            <v>CHARTERED ACCOUNTANTS</v>
          </cell>
        </row>
        <row r="120">
          <cell r="A120" t="str">
            <v>CHARTERED ACCOUNTANTS</v>
          </cell>
        </row>
        <row r="121">
          <cell r="A121" t="str">
            <v>_______________</v>
          </cell>
          <cell r="B121">
            <v>0</v>
          </cell>
          <cell r="C121" t="str">
            <v>__________</v>
          </cell>
          <cell r="D121">
            <v>0</v>
          </cell>
          <cell r="E121" t="str">
            <v>____________________</v>
          </cell>
          <cell r="F121" t="str">
            <v>__________</v>
          </cell>
          <cell r="G121">
            <v>0</v>
          </cell>
          <cell r="H121" t="str">
            <v>_______________</v>
          </cell>
        </row>
        <row r="122">
          <cell r="A122" t="str">
            <v>(S. R. PANDEY)</v>
          </cell>
          <cell r="B122">
            <v>0</v>
          </cell>
          <cell r="C122" t="str">
            <v>CHAIRMAN</v>
          </cell>
          <cell r="D122">
            <v>0</v>
          </cell>
          <cell r="E122" t="str">
            <v>MANAGING DIRECTOR</v>
          </cell>
          <cell r="F122" t="str">
            <v xml:space="preserve"> DIRECTORS</v>
          </cell>
          <cell r="G122">
            <v>0</v>
          </cell>
          <cell r="H122" t="str">
            <v>ACCOUNTANT</v>
          </cell>
        </row>
        <row r="123">
          <cell r="A123" t="str">
            <v>CHARTERED ACCOUNTANT</v>
          </cell>
        </row>
        <row r="124">
          <cell r="A124" t="str">
            <v xml:space="preserve">PLACE : KATHMANDU    </v>
          </cell>
        </row>
        <row r="125">
          <cell r="A125" t="str">
            <v>DATE: 2059/6/4</v>
          </cell>
        </row>
        <row r="126">
          <cell r="A126" t="str">
            <v>GANPATI ROSIN AND TURPENTINE INDUSTRY PRIVATE LIMITED.</v>
          </cell>
        </row>
        <row r="127">
          <cell r="A127" t="str">
            <v>BIRPUR, KAPILVASTU</v>
          </cell>
        </row>
        <row r="128">
          <cell r="A128" t="str">
            <v>SCHEDULE FORMING PART OF FINANCIAL STATEMENTS</v>
          </cell>
        </row>
        <row r="129">
          <cell r="A129" t="str">
            <v>SCHEDULE FORMING PART OF FINANCIAL STATEMENTS</v>
          </cell>
        </row>
        <row r="130">
          <cell r="A130" t="str">
            <v>SCHEDULE - C : CASH &amp; BANK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 t="str">
            <v>2059/3/32</v>
          </cell>
          <cell r="G130">
            <v>0</v>
          </cell>
          <cell r="H130" t="str">
            <v>2058/3/31</v>
          </cell>
        </row>
        <row r="131">
          <cell r="A131" t="str">
            <v>CASH ON HAND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98965.78</v>
          </cell>
          <cell r="G131">
            <v>0</v>
          </cell>
          <cell r="H131">
            <v>77124.31</v>
          </cell>
        </row>
        <row r="132">
          <cell r="A132" t="str">
            <v xml:space="preserve">CASH AT  BANK 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1559025.15</v>
          </cell>
          <cell r="G132">
            <v>0</v>
          </cell>
          <cell r="H132">
            <v>2036437.38</v>
          </cell>
        </row>
        <row r="134">
          <cell r="H134">
            <v>2036437.38</v>
          </cell>
        </row>
        <row r="135">
          <cell r="A135" t="str">
            <v xml:space="preserve">  TOTAL NRS.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1657990.93</v>
          </cell>
          <cell r="G135">
            <v>0</v>
          </cell>
          <cell r="H135">
            <v>2113561.69</v>
          </cell>
        </row>
        <row r="136">
          <cell r="H136">
            <v>2113561.69</v>
          </cell>
        </row>
        <row r="137">
          <cell r="A137" t="str">
            <v>SCHEDULE - D :  RECEIVABLE ADVANCE &amp; DEPOSITS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 t="str">
            <v>2059/3/32</v>
          </cell>
          <cell r="G137">
            <v>0</v>
          </cell>
          <cell r="H137" t="str">
            <v>2058/3/31</v>
          </cell>
        </row>
        <row r="138">
          <cell r="A138" t="str">
            <v>DEPOSIT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200000</v>
          </cell>
          <cell r="G138">
            <v>0</v>
          </cell>
          <cell r="H138">
            <v>200000</v>
          </cell>
        </row>
        <row r="139">
          <cell r="A139" t="str">
            <v>ADVANCE TO DEPO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181597.7</v>
          </cell>
          <cell r="G139">
            <v>0</v>
          </cell>
          <cell r="H139">
            <v>420398.13</v>
          </cell>
        </row>
        <row r="140">
          <cell r="A140" t="str">
            <v>ADVANCE TO PARTY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625082.49</v>
          </cell>
          <cell r="G140">
            <v>0</v>
          </cell>
          <cell r="H140">
            <v>533919.14</v>
          </cell>
          <cell r="I140">
            <v>67866.399999999994</v>
          </cell>
        </row>
        <row r="141">
          <cell r="A141" t="str">
            <v>SALES DEBTORS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8657211.1999999993</v>
          </cell>
          <cell r="G141">
            <v>0</v>
          </cell>
          <cell r="H141">
            <v>11421103.800000001</v>
          </cell>
          <cell r="I141">
            <v>0</v>
          </cell>
        </row>
        <row r="142">
          <cell r="A142" t="str">
            <v>ADVANCE TO LABOR WAGES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1979616.6</v>
          </cell>
          <cell r="G142">
            <v>0</v>
          </cell>
          <cell r="H142">
            <v>1618059.3</v>
          </cell>
          <cell r="I142">
            <v>0</v>
          </cell>
        </row>
        <row r="143">
          <cell r="A143" t="str">
            <v>VAT RECEIVABLES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247791</v>
          </cell>
          <cell r="G143">
            <v>0</v>
          </cell>
          <cell r="H143">
            <v>623315</v>
          </cell>
        </row>
        <row r="144">
          <cell r="A144" t="str">
            <v>PREPAID INSURANCE  EXPENSES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184693</v>
          </cell>
          <cell r="G144">
            <v>0</v>
          </cell>
          <cell r="H144">
            <v>155297.85</v>
          </cell>
        </row>
        <row r="145">
          <cell r="H145">
            <v>155297.85</v>
          </cell>
        </row>
        <row r="146">
          <cell r="A146" t="str">
            <v xml:space="preserve">  TOTAL NRS.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12075991.99</v>
          </cell>
          <cell r="G146">
            <v>0</v>
          </cell>
          <cell r="H146">
            <v>14972093.220000001</v>
          </cell>
          <cell r="I146">
            <v>0</v>
          </cell>
        </row>
        <row r="148">
          <cell r="H148">
            <v>14972093.220000001</v>
          </cell>
          <cell r="I148">
            <v>0</v>
          </cell>
        </row>
        <row r="149">
          <cell r="A149" t="str">
            <v>SCHEDULE - E : CLOSING STOCK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 t="str">
            <v>2059/3/32</v>
          </cell>
          <cell r="G149">
            <v>0</v>
          </cell>
          <cell r="H149" t="str">
            <v>2058/3/31</v>
          </cell>
          <cell r="I149">
            <v>0</v>
          </cell>
        </row>
        <row r="150">
          <cell r="A150" t="str">
            <v>FINISHED PRODUCT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2545289.2799999998</v>
          </cell>
          <cell r="G150">
            <v>0</v>
          </cell>
          <cell r="H150">
            <v>867795.84</v>
          </cell>
          <cell r="I150">
            <v>0</v>
          </cell>
        </row>
        <row r="151">
          <cell r="A151" t="str">
            <v>RAW RESIN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25718460.59</v>
          </cell>
          <cell r="G151">
            <v>0</v>
          </cell>
          <cell r="H151">
            <v>36436526.310000002</v>
          </cell>
          <cell r="I151">
            <v>0</v>
          </cell>
        </row>
        <row r="152">
          <cell r="A152" t="str">
            <v>STOCK AT JUNGLE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399992.58</v>
          </cell>
          <cell r="G152">
            <v>0</v>
          </cell>
          <cell r="H152">
            <v>5075221.32</v>
          </cell>
        </row>
        <row r="153">
          <cell r="A153" t="str">
            <v>OTHERS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440948.1</v>
          </cell>
          <cell r="G153">
            <v>0</v>
          </cell>
          <cell r="H153">
            <v>1169655.7</v>
          </cell>
          <cell r="I153">
            <v>0</v>
          </cell>
        </row>
        <row r="155">
          <cell r="H155">
            <v>1169655.7</v>
          </cell>
          <cell r="I155">
            <v>0</v>
          </cell>
        </row>
        <row r="156">
          <cell r="A156" t="str">
            <v xml:space="preserve">  TOTAL NRS.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29104690.550000001</v>
          </cell>
          <cell r="G156">
            <v>0</v>
          </cell>
          <cell r="H156">
            <v>43549199.170000002</v>
          </cell>
          <cell r="I156">
            <v>0</v>
          </cell>
        </row>
        <row r="158">
          <cell r="H158">
            <v>43549199.170000002</v>
          </cell>
          <cell r="I158">
            <v>0</v>
          </cell>
        </row>
        <row r="159">
          <cell r="A159" t="str">
            <v>SCHEDULE -F : ACCOUNTS PAYABLE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 t="str">
            <v>2059/3/32</v>
          </cell>
          <cell r="G159">
            <v>0</v>
          </cell>
          <cell r="H159" t="str">
            <v>2058/3/31</v>
          </cell>
          <cell r="I159">
            <v>0</v>
          </cell>
        </row>
        <row r="160">
          <cell r="A160" t="str">
            <v>SALES CREDITORS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385513.6</v>
          </cell>
          <cell r="G160">
            <v>0</v>
          </cell>
          <cell r="H160">
            <v>558243.19999999995</v>
          </cell>
        </row>
        <row r="161">
          <cell r="A161" t="str">
            <v>PARTY PAYABLES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5176458.84</v>
          </cell>
          <cell r="G161">
            <v>0</v>
          </cell>
          <cell r="H161">
            <v>7277840.1299999999</v>
          </cell>
          <cell r="I161">
            <v>0</v>
          </cell>
        </row>
        <row r="162">
          <cell r="A162" t="str">
            <v>PROPOSED DIVIDEND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1000000</v>
          </cell>
        </row>
        <row r="163">
          <cell r="A163" t="str">
            <v>BANK INTEREST PAYABLE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70971.3</v>
          </cell>
          <cell r="G163">
            <v>0</v>
          </cell>
          <cell r="H163">
            <v>220106.35</v>
          </cell>
          <cell r="I163">
            <v>0</v>
          </cell>
        </row>
        <row r="164">
          <cell r="A164" t="str">
            <v>TDS PAYABLE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2500</v>
          </cell>
          <cell r="G164">
            <v>0</v>
          </cell>
          <cell r="H164">
            <v>1906</v>
          </cell>
          <cell r="I164">
            <v>0</v>
          </cell>
        </row>
        <row r="165">
          <cell r="A165" t="str">
            <v>STAFF SALARY PAYABLES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1636350.87</v>
          </cell>
          <cell r="G165">
            <v>0</v>
          </cell>
          <cell r="H165">
            <v>1580529.66</v>
          </cell>
          <cell r="I165">
            <v>0</v>
          </cell>
        </row>
        <row r="166">
          <cell r="A166" t="str">
            <v>LABOR WAGES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OTHERS (SECURITY DEPOSITS FROM BUYERS)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8840000</v>
          </cell>
          <cell r="G167">
            <v>0</v>
          </cell>
          <cell r="H167">
            <v>8840000</v>
          </cell>
          <cell r="I167">
            <v>0</v>
          </cell>
        </row>
        <row r="169">
          <cell r="H169">
            <v>8840000</v>
          </cell>
          <cell r="I169">
            <v>0</v>
          </cell>
        </row>
        <row r="170">
          <cell r="A170" t="str">
            <v xml:space="preserve">  TOTAL NRS.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16111794.609999999</v>
          </cell>
          <cell r="G170">
            <v>0</v>
          </cell>
          <cell r="H170">
            <v>19478625.34</v>
          </cell>
          <cell r="I170">
            <v>0</v>
          </cell>
        </row>
        <row r="172">
          <cell r="H172">
            <v>19478625.34</v>
          </cell>
          <cell r="I172">
            <v>0</v>
          </cell>
        </row>
        <row r="173">
          <cell r="A173" t="str">
            <v>SCHEDULE -G : SHORT TERM LOAN (SECURED)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 t="str">
            <v>2059/3/32</v>
          </cell>
          <cell r="G173">
            <v>0</v>
          </cell>
          <cell r="H173" t="str">
            <v>2058/3/31</v>
          </cell>
          <cell r="I173">
            <v>0</v>
          </cell>
        </row>
        <row r="174">
          <cell r="A174" t="str">
            <v>EVEREST BANK LTD.O.D.A/c.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4966985.67</v>
          </cell>
          <cell r="G174">
            <v>0</v>
          </cell>
          <cell r="H174">
            <v>6620611.9800000004</v>
          </cell>
          <cell r="I174">
            <v>0</v>
          </cell>
        </row>
        <row r="175">
          <cell r="A175" t="str">
            <v>EVEREST BANK LTD.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6750000</v>
          </cell>
        </row>
        <row r="176">
          <cell r="A176" t="str">
            <v>NEPAL S.B.I. BANK LTD. CC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NB BANK LTD.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4956508.4000000004</v>
          </cell>
        </row>
        <row r="179">
          <cell r="H179">
            <v>4956508.4000000004</v>
          </cell>
        </row>
        <row r="180">
          <cell r="A180" t="str">
            <v xml:space="preserve">  TOTAL NRS.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4966985.67</v>
          </cell>
          <cell r="G180">
            <v>0</v>
          </cell>
          <cell r="H180">
            <v>18327120.379999999</v>
          </cell>
          <cell r="I180">
            <v>0</v>
          </cell>
        </row>
        <row r="182">
          <cell r="H182">
            <v>18327120.379999999</v>
          </cell>
          <cell r="I182">
            <v>0</v>
          </cell>
        </row>
        <row r="183">
          <cell r="I183">
            <v>0</v>
          </cell>
        </row>
        <row r="184">
          <cell r="A184" t="str">
            <v>AS PER OUR REPORT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OF EVEN DATE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FOR: S. R. PANDEY &amp; CO.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CHARTERED ACCOUNTANTS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A192" t="str">
            <v>_______________</v>
          </cell>
          <cell r="B192">
            <v>0</v>
          </cell>
          <cell r="C192" t="str">
            <v>__________</v>
          </cell>
          <cell r="D192">
            <v>0</v>
          </cell>
          <cell r="E192" t="str">
            <v>____________________</v>
          </cell>
          <cell r="F192" t="str">
            <v>__________</v>
          </cell>
          <cell r="G192">
            <v>0</v>
          </cell>
          <cell r="H192" t="str">
            <v>_______________</v>
          </cell>
          <cell r="I192">
            <v>0</v>
          </cell>
        </row>
        <row r="193">
          <cell r="A193" t="str">
            <v>(S. R. PANDEY)</v>
          </cell>
          <cell r="B193">
            <v>0</v>
          </cell>
          <cell r="C193" t="str">
            <v>CHAIRMAN</v>
          </cell>
          <cell r="D193">
            <v>0</v>
          </cell>
          <cell r="E193" t="str">
            <v>MANAGING DIRECTOR</v>
          </cell>
          <cell r="F193" t="str">
            <v xml:space="preserve"> DIRECTORS</v>
          </cell>
          <cell r="G193">
            <v>0</v>
          </cell>
          <cell r="H193" t="str">
            <v>ACCOUNTANT</v>
          </cell>
          <cell r="I193">
            <v>0</v>
          </cell>
        </row>
        <row r="194">
          <cell r="A194" t="str">
            <v>CHARTERED ACCOUNTANT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 xml:space="preserve">PLACE : KATHMANDU    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 t="str">
            <v>DATE: 2059/6/4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A197" t="str">
            <v>GANPATI ROSIN AND TURPENTINE INDUSTRY PRIVATE LIMITED.</v>
          </cell>
        </row>
        <row r="198">
          <cell r="A198" t="str">
            <v>BIRPUR, KAPILVASTU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A199" t="str">
            <v>SCHEDULE FORMING PART OF FINANCIAL STATEMENTS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I200">
            <v>0</v>
          </cell>
        </row>
        <row r="201">
          <cell r="A201" t="str">
            <v xml:space="preserve">SCHEDULE - H : MISCELLANEOUS EXPENSES 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 t="str">
            <v>2058/2059</v>
          </cell>
          <cell r="G201">
            <v>0</v>
          </cell>
          <cell r="H201" t="str">
            <v>2057/2058</v>
          </cell>
          <cell r="I201">
            <v>0</v>
          </cell>
        </row>
        <row r="202">
          <cell r="A202" t="str">
            <v>PRELIMINARY EXPENSES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278644.31</v>
          </cell>
          <cell r="G202">
            <v>0</v>
          </cell>
          <cell r="H202">
            <v>557288.63</v>
          </cell>
          <cell r="I202">
            <v>0</v>
          </cell>
        </row>
        <row r="203">
          <cell r="A203" t="str">
            <v xml:space="preserve">LESS WRITTEN OFF 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278644.31</v>
          </cell>
          <cell r="G203">
            <v>0</v>
          </cell>
          <cell r="H203">
            <v>278644.32</v>
          </cell>
          <cell r="I203">
            <v>0</v>
          </cell>
        </row>
        <row r="205">
          <cell r="H205">
            <v>278644.32</v>
          </cell>
          <cell r="I205">
            <v>0</v>
          </cell>
        </row>
        <row r="206">
          <cell r="A206" t="str">
            <v xml:space="preserve"> SUB TOTAL (I) NRS.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278644.31</v>
          </cell>
          <cell r="I206">
            <v>0</v>
          </cell>
        </row>
        <row r="208">
          <cell r="H208">
            <v>278644.31</v>
          </cell>
          <cell r="I208">
            <v>0</v>
          </cell>
        </row>
        <row r="209">
          <cell r="A209" t="str">
            <v>INNUMBRATION EXPENSES</v>
          </cell>
        </row>
        <row r="210">
          <cell r="A210" t="str">
            <v>OPENING EXPENSES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208978.43</v>
          </cell>
          <cell r="G210">
            <v>0</v>
          </cell>
          <cell r="H210">
            <v>266458.15999999997</v>
          </cell>
        </row>
        <row r="211">
          <cell r="A211" t="str">
            <v>ADDITION DURING THE YEAR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32823</v>
          </cell>
          <cell r="G211">
            <v>0</v>
          </cell>
          <cell r="H211">
            <v>17234</v>
          </cell>
        </row>
        <row r="213">
          <cell r="H213">
            <v>17234</v>
          </cell>
        </row>
        <row r="214">
          <cell r="F214">
            <v>241801.43</v>
          </cell>
          <cell r="G214">
            <v>0</v>
          </cell>
          <cell r="H214">
            <v>283692.15999999997</v>
          </cell>
        </row>
        <row r="215">
          <cell r="A215" t="str">
            <v xml:space="preserve">LESS WRITTEN OFF 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77996.929999999993</v>
          </cell>
          <cell r="G215">
            <v>0</v>
          </cell>
          <cell r="H215">
            <v>74713.73</v>
          </cell>
        </row>
        <row r="217">
          <cell r="H217">
            <v>74713.73</v>
          </cell>
        </row>
        <row r="218">
          <cell r="A218" t="str">
            <v xml:space="preserve"> SUB TOTAL (II) NRS.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163804.5</v>
          </cell>
          <cell r="G218">
            <v>0</v>
          </cell>
          <cell r="H218">
            <v>208978.43</v>
          </cell>
        </row>
        <row r="220">
          <cell r="H220">
            <v>208978.43</v>
          </cell>
        </row>
        <row r="221">
          <cell r="A221" t="str">
            <v xml:space="preserve">  TOTAL (I+II)  TRANSFERRED TO BALANCE SHEET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163804.5</v>
          </cell>
          <cell r="G221">
            <v>0</v>
          </cell>
          <cell r="H221">
            <v>487622.74</v>
          </cell>
        </row>
        <row r="223">
          <cell r="H223">
            <v>487622.74</v>
          </cell>
        </row>
        <row r="224">
          <cell r="A224" t="str">
            <v>SCHEDULE - I: SALES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 t="str">
            <v>2057/2058</v>
          </cell>
          <cell r="G224">
            <v>0</v>
          </cell>
          <cell r="H224" t="str">
            <v>2057/2058</v>
          </cell>
          <cell r="I224">
            <v>0</v>
          </cell>
        </row>
        <row r="225">
          <cell r="A225" t="str">
            <v>LOCAL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1149732.8</v>
          </cell>
          <cell r="G225">
            <v>0</v>
          </cell>
          <cell r="H225">
            <v>3341040</v>
          </cell>
          <cell r="I225">
            <v>0</v>
          </cell>
        </row>
        <row r="226">
          <cell r="A226" t="str">
            <v>EXPORT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87118887.200000003</v>
          </cell>
          <cell r="G226">
            <v>0</v>
          </cell>
          <cell r="H226">
            <v>66872773</v>
          </cell>
          <cell r="I226">
            <v>0</v>
          </cell>
        </row>
        <row r="228">
          <cell r="H228">
            <v>66872773</v>
          </cell>
          <cell r="I228">
            <v>0</v>
          </cell>
        </row>
        <row r="229">
          <cell r="A229" t="str">
            <v xml:space="preserve">  TOTAL NRS.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88268620</v>
          </cell>
          <cell r="G229">
            <v>0</v>
          </cell>
          <cell r="H229">
            <v>70213813</v>
          </cell>
          <cell r="I229">
            <v>0</v>
          </cell>
        </row>
        <row r="231">
          <cell r="H231">
            <v>70213813</v>
          </cell>
          <cell r="I231">
            <v>0</v>
          </cell>
        </row>
        <row r="232">
          <cell r="A232" t="str">
            <v>SCHEDULE - J : RESIN COLLECTION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 t="str">
            <v>2058/2059</v>
          </cell>
          <cell r="G232">
            <v>0</v>
          </cell>
          <cell r="H232" t="str">
            <v>2057/2058</v>
          </cell>
          <cell r="I232">
            <v>0</v>
          </cell>
        </row>
        <row r="233">
          <cell r="A233" t="str">
            <v>SALARY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3749463</v>
          </cell>
          <cell r="G233">
            <v>0</v>
          </cell>
          <cell r="H233">
            <v>4556797</v>
          </cell>
          <cell r="I233">
            <v>0</v>
          </cell>
        </row>
        <row r="234">
          <cell r="A234" t="str">
            <v>WAGES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24897316.140000001</v>
          </cell>
          <cell r="G234">
            <v>0</v>
          </cell>
          <cell r="H234">
            <v>21580974.18</v>
          </cell>
          <cell r="I234">
            <v>0</v>
          </cell>
        </row>
        <row r="235">
          <cell r="A235" t="str">
            <v>ROYALTY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7249796.4000000004</v>
          </cell>
          <cell r="G235">
            <v>0</v>
          </cell>
          <cell r="H235">
            <v>6828965.25</v>
          </cell>
          <cell r="I235">
            <v>0</v>
          </cell>
        </row>
        <row r="236">
          <cell r="A236" t="str">
            <v>D.D.C. TAX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1212982.6499999999</v>
          </cell>
          <cell r="G236">
            <v>0</v>
          </cell>
          <cell r="H236">
            <v>1128441.8500000001</v>
          </cell>
          <cell r="I236">
            <v>0</v>
          </cell>
        </row>
        <row r="237">
          <cell r="A237" t="str">
            <v>TRAVELLING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209004</v>
          </cell>
          <cell r="G237">
            <v>0</v>
          </cell>
          <cell r="H237">
            <v>244586</v>
          </cell>
          <cell r="I237">
            <v>0</v>
          </cell>
        </row>
        <row r="238">
          <cell r="A238" t="str">
            <v>TRANSPORTATION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11730222.18</v>
          </cell>
          <cell r="G238">
            <v>0</v>
          </cell>
          <cell r="H238">
            <v>10182836.07</v>
          </cell>
          <cell r="I238">
            <v>0</v>
          </cell>
        </row>
        <row r="239">
          <cell r="A239" t="str">
            <v>RENT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121002</v>
          </cell>
          <cell r="G239">
            <v>0</v>
          </cell>
          <cell r="H239">
            <v>186545</v>
          </cell>
          <cell r="I239">
            <v>0</v>
          </cell>
        </row>
        <row r="240">
          <cell r="A240" t="str">
            <v>MEDICAL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24119.5</v>
          </cell>
          <cell r="G240">
            <v>0</v>
          </cell>
          <cell r="H240">
            <v>32840.400000000001</v>
          </cell>
          <cell r="I240">
            <v>0</v>
          </cell>
        </row>
        <row r="241">
          <cell r="A241" t="str">
            <v>OTHERS (PLANTATION)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49448</v>
          </cell>
          <cell r="I241">
            <v>0</v>
          </cell>
        </row>
        <row r="242">
          <cell r="A242" t="str">
            <v>FOOD EXPENSES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246899.3</v>
          </cell>
          <cell r="G242">
            <v>0</v>
          </cell>
          <cell r="H242">
            <v>177921.43</v>
          </cell>
          <cell r="I242">
            <v>0</v>
          </cell>
        </row>
        <row r="243">
          <cell r="A243" t="str">
            <v>TIN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2016960.5</v>
          </cell>
          <cell r="G243">
            <v>0</v>
          </cell>
          <cell r="H243">
            <v>3956418.37</v>
          </cell>
          <cell r="I243">
            <v>0</v>
          </cell>
        </row>
        <row r="244">
          <cell r="A244" t="str">
            <v>KUPPI &amp; PATTI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207865</v>
          </cell>
          <cell r="G244">
            <v>0</v>
          </cell>
          <cell r="H244">
            <v>271915</v>
          </cell>
          <cell r="I244">
            <v>0</v>
          </cell>
        </row>
        <row r="245">
          <cell r="A245" t="str">
            <v>CHEMICAL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42839.5</v>
          </cell>
          <cell r="G245">
            <v>0</v>
          </cell>
          <cell r="H245">
            <v>154285</v>
          </cell>
          <cell r="I245">
            <v>0</v>
          </cell>
        </row>
        <row r="246">
          <cell r="A246" t="str">
            <v>MISCELLANEOUS TOOLS  EXPENSES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426050</v>
          </cell>
          <cell r="G246">
            <v>0</v>
          </cell>
          <cell r="H246">
            <v>745628.89</v>
          </cell>
          <cell r="I246">
            <v>0</v>
          </cell>
        </row>
        <row r="247">
          <cell r="A247" t="str">
            <v>POLYPHONE BAG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512170.77</v>
          </cell>
          <cell r="G247">
            <v>0</v>
          </cell>
          <cell r="H247">
            <v>740058.2</v>
          </cell>
        </row>
        <row r="248">
          <cell r="A248" t="str">
            <v>MISCELLANEOUS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106018.09</v>
          </cell>
          <cell r="G248">
            <v>0</v>
          </cell>
          <cell r="H248">
            <v>118621.45</v>
          </cell>
        </row>
        <row r="249">
          <cell r="H249">
            <v>118621.45</v>
          </cell>
        </row>
        <row r="250">
          <cell r="A250" t="str">
            <v>TOTAL RESIN COLLECTION EXPENSES NRS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52752709.030000001</v>
          </cell>
          <cell r="G250">
            <v>0</v>
          </cell>
          <cell r="H250">
            <v>50956282.090000004</v>
          </cell>
          <cell r="I250">
            <v>0</v>
          </cell>
        </row>
        <row r="252">
          <cell r="H252">
            <v>50956282.090000004</v>
          </cell>
          <cell r="I252">
            <v>0</v>
          </cell>
        </row>
        <row r="253">
          <cell r="I253">
            <v>0</v>
          </cell>
        </row>
        <row r="254">
          <cell r="A254" t="str">
            <v>AS PER OUR REPORT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A255" t="str">
            <v>OF EVEN DATE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A256" t="str">
            <v>FOR: S. R. PANDEY &amp; CO.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A257" t="str">
            <v>CHARTERED ACCOUNTANTS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A264" t="str">
            <v>_______________</v>
          </cell>
          <cell r="B264">
            <v>0</v>
          </cell>
          <cell r="C264" t="str">
            <v>__________</v>
          </cell>
          <cell r="D264">
            <v>0</v>
          </cell>
          <cell r="E264" t="str">
            <v>____________________</v>
          </cell>
          <cell r="F264" t="str">
            <v>__________</v>
          </cell>
          <cell r="G264">
            <v>0</v>
          </cell>
          <cell r="H264" t="str">
            <v>_______________</v>
          </cell>
          <cell r="I264">
            <v>0</v>
          </cell>
        </row>
        <row r="265">
          <cell r="A265" t="str">
            <v>(S. R. PANDEY)</v>
          </cell>
          <cell r="B265">
            <v>0</v>
          </cell>
          <cell r="C265" t="str">
            <v>CHAIRMAN</v>
          </cell>
          <cell r="D265">
            <v>0</v>
          </cell>
          <cell r="E265" t="str">
            <v>MANAGING DIRECTOR</v>
          </cell>
          <cell r="F265" t="str">
            <v xml:space="preserve"> DIRECTORS</v>
          </cell>
          <cell r="G265">
            <v>0</v>
          </cell>
          <cell r="H265" t="str">
            <v>ACCOUNTANT</v>
          </cell>
          <cell r="I265">
            <v>0</v>
          </cell>
        </row>
        <row r="266">
          <cell r="A266" t="str">
            <v>CHARTERED ACCOUNTANT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 t="str">
            <v xml:space="preserve">PLACE : KATHMANDU    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DATE: 2059/6/4</v>
          </cell>
        </row>
        <row r="269">
          <cell r="A269" t="str">
            <v>DATE: 2059/6/4</v>
          </cell>
        </row>
        <row r="270">
          <cell r="A270" t="str">
            <v>GANPATI ROSIN AND TURPENTINE INDUSTRY PRIVATE LIMITED.</v>
          </cell>
        </row>
        <row r="271">
          <cell r="A271" t="str">
            <v>BIRPUR, KAPILVASTU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SCHEDULE FORMING PART OF FINANCIAL STATEMENTS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I273">
            <v>0</v>
          </cell>
        </row>
        <row r="274">
          <cell r="A274" t="str">
            <v>SCHEDULE - K: MANUFACTURING EXPENSES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 t="str">
            <v>2058/2059</v>
          </cell>
          <cell r="G274">
            <v>0</v>
          </cell>
          <cell r="H274" t="str">
            <v>2057/2058</v>
          </cell>
          <cell r="I274">
            <v>0</v>
          </cell>
        </row>
        <row r="275">
          <cell r="A275" t="str">
            <v>SALARY &amp; WAGES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4932888.74</v>
          </cell>
          <cell r="G275">
            <v>0</v>
          </cell>
          <cell r="H275">
            <v>3452267</v>
          </cell>
          <cell r="I275">
            <v>0</v>
          </cell>
        </row>
        <row r="276">
          <cell r="A276" t="str">
            <v>CHEMICAL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158981</v>
          </cell>
          <cell r="G276">
            <v>0</v>
          </cell>
          <cell r="H276">
            <v>134400</v>
          </cell>
          <cell r="I276">
            <v>0</v>
          </cell>
        </row>
        <row r="277">
          <cell r="A277" t="str">
            <v>KEROSHINE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158500</v>
          </cell>
          <cell r="G277">
            <v>0</v>
          </cell>
          <cell r="H277">
            <v>72200</v>
          </cell>
          <cell r="I277">
            <v>0</v>
          </cell>
        </row>
        <row r="278">
          <cell r="A278" t="str">
            <v>PROCESSING EXPENSES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760997.5</v>
          </cell>
          <cell r="G278">
            <v>0</v>
          </cell>
          <cell r="H278">
            <v>669187</v>
          </cell>
          <cell r="I278">
            <v>0</v>
          </cell>
        </row>
        <row r="279">
          <cell r="A279" t="str">
            <v>ELECTRICITY &amp; WATER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147320</v>
          </cell>
          <cell r="G279">
            <v>0</v>
          </cell>
          <cell r="H279">
            <v>134450</v>
          </cell>
        </row>
        <row r="280">
          <cell r="A280" t="str">
            <v>REPAIR &amp; MAINTENANCE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354914.65</v>
          </cell>
          <cell r="G280">
            <v>0</v>
          </cell>
          <cell r="H280">
            <v>51981</v>
          </cell>
        </row>
        <row r="281">
          <cell r="A281" t="str">
            <v>PACKING MATERIALS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1650639</v>
          </cell>
          <cell r="G281">
            <v>0</v>
          </cell>
          <cell r="H281">
            <v>376785</v>
          </cell>
          <cell r="I281">
            <v>0</v>
          </cell>
        </row>
        <row r="282">
          <cell r="A282" t="str">
            <v>FUEL (WOOD &amp; COOL)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3440235.2</v>
          </cell>
          <cell r="G282">
            <v>0</v>
          </cell>
          <cell r="H282">
            <v>2331440.08</v>
          </cell>
          <cell r="I282">
            <v>0</v>
          </cell>
        </row>
        <row r="283">
          <cell r="A283" t="str">
            <v xml:space="preserve">DRUM 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195500</v>
          </cell>
          <cell r="G283">
            <v>0</v>
          </cell>
          <cell r="H283">
            <v>184800</v>
          </cell>
        </row>
        <row r="284">
          <cell r="A284" t="str">
            <v>DHOL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1418516.3</v>
          </cell>
          <cell r="G284">
            <v>0</v>
          </cell>
          <cell r="H284">
            <v>1318806.1299999999</v>
          </cell>
        </row>
        <row r="285">
          <cell r="A285" t="str">
            <v>MISCELLANEOUS EXPENSES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139071</v>
          </cell>
          <cell r="G285">
            <v>0</v>
          </cell>
          <cell r="H285">
            <v>150621.4</v>
          </cell>
          <cell r="I285">
            <v>0</v>
          </cell>
        </row>
        <row r="286">
          <cell r="A286" t="str">
            <v>DEPRECIATION</v>
          </cell>
          <cell r="B286">
            <v>0</v>
          </cell>
          <cell r="C286">
            <v>0</v>
          </cell>
          <cell r="D286" t="str">
            <v>B</v>
          </cell>
          <cell r="E286">
            <v>0</v>
          </cell>
          <cell r="F286">
            <v>937365.05</v>
          </cell>
          <cell r="G286">
            <v>0</v>
          </cell>
          <cell r="H286">
            <v>683748.27</v>
          </cell>
          <cell r="I286">
            <v>0</v>
          </cell>
        </row>
        <row r="288">
          <cell r="H288">
            <v>683748.27</v>
          </cell>
          <cell r="I288">
            <v>0</v>
          </cell>
        </row>
        <row r="289">
          <cell r="A289" t="str">
            <v xml:space="preserve">  TOTAL NRS.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14294928.439999999</v>
          </cell>
          <cell r="G289">
            <v>0</v>
          </cell>
          <cell r="H289">
            <v>9560685.8800000008</v>
          </cell>
          <cell r="I289">
            <v>0</v>
          </cell>
        </row>
        <row r="291">
          <cell r="H291">
            <v>9560685.8800000008</v>
          </cell>
          <cell r="I291">
            <v>0</v>
          </cell>
        </row>
        <row r="292">
          <cell r="A292" t="str">
            <v>SCHEDULE - L: ADMINISTRATION OVERHEADS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2058/2059</v>
          </cell>
          <cell r="G292">
            <v>0</v>
          </cell>
          <cell r="H292" t="str">
            <v>2057/2058</v>
          </cell>
          <cell r="I292">
            <v>0</v>
          </cell>
        </row>
        <row r="293">
          <cell r="A293" t="str">
            <v>SALARY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1132894</v>
          </cell>
          <cell r="G293">
            <v>0</v>
          </cell>
          <cell r="H293">
            <v>881639</v>
          </cell>
          <cell r="I293">
            <v>0</v>
          </cell>
        </row>
        <row r="294">
          <cell r="A294" t="str">
            <v>STATIONERY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394584.34</v>
          </cell>
          <cell r="G294">
            <v>0</v>
          </cell>
          <cell r="H294">
            <v>131112.26999999999</v>
          </cell>
          <cell r="I294">
            <v>0</v>
          </cell>
        </row>
        <row r="295">
          <cell r="A295" t="str">
            <v>TELEPHONE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325967.59000000003</v>
          </cell>
          <cell r="G295">
            <v>0</v>
          </cell>
          <cell r="H295">
            <v>289019.46999999997</v>
          </cell>
          <cell r="I295">
            <v>0</v>
          </cell>
        </row>
        <row r="296">
          <cell r="A296" t="str">
            <v>TRAVELING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922798</v>
          </cell>
          <cell r="G296">
            <v>0</v>
          </cell>
          <cell r="H296">
            <v>832526.87</v>
          </cell>
          <cell r="I296">
            <v>0</v>
          </cell>
        </row>
        <row r="297">
          <cell r="A297" t="str">
            <v>REPAIR &amp; MAINTENANCE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511068.35</v>
          </cell>
          <cell r="G297">
            <v>0</v>
          </cell>
          <cell r="H297">
            <v>1154077.46</v>
          </cell>
          <cell r="I297">
            <v>0</v>
          </cell>
        </row>
        <row r="298">
          <cell r="A298" t="str">
            <v>ELECTRICAL &amp; WATER FEES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32814</v>
          </cell>
          <cell r="G298">
            <v>0</v>
          </cell>
          <cell r="H298">
            <v>32362</v>
          </cell>
          <cell r="I298">
            <v>0</v>
          </cell>
        </row>
        <row r="299">
          <cell r="A299" t="str">
            <v>BANK COMMISSION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36273.629999999997</v>
          </cell>
          <cell r="G299">
            <v>0</v>
          </cell>
          <cell r="H299">
            <v>98676.39</v>
          </cell>
          <cell r="I299">
            <v>0</v>
          </cell>
        </row>
        <row r="300">
          <cell r="A300" t="str">
            <v>INSURANCE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625827.85</v>
          </cell>
          <cell r="G300">
            <v>0</v>
          </cell>
          <cell r="H300">
            <v>449870.99</v>
          </cell>
          <cell r="I300">
            <v>0</v>
          </cell>
        </row>
        <row r="301">
          <cell r="A301" t="str">
            <v>AUDIT FEE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25000</v>
          </cell>
          <cell r="G301">
            <v>0</v>
          </cell>
          <cell r="H301">
            <v>25000</v>
          </cell>
          <cell r="I301">
            <v>0</v>
          </cell>
        </row>
        <row r="302">
          <cell r="A302" t="str">
            <v>RENT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60000</v>
          </cell>
          <cell r="G302">
            <v>0</v>
          </cell>
          <cell r="H302">
            <v>48000</v>
          </cell>
          <cell r="I302">
            <v>0</v>
          </cell>
        </row>
        <row r="303">
          <cell r="A303" t="str">
            <v>OCTORI (FEES &amp;TAXES)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68257.5</v>
          </cell>
          <cell r="G303">
            <v>0</v>
          </cell>
          <cell r="H303">
            <v>97126.5</v>
          </cell>
          <cell r="I303">
            <v>0</v>
          </cell>
        </row>
        <row r="304">
          <cell r="A304" t="str">
            <v>CONSLT. FEES &amp; SERVICE CHARGE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13000</v>
          </cell>
          <cell r="I304">
            <v>0</v>
          </cell>
        </row>
        <row r="305">
          <cell r="A305" t="str">
            <v>GUEST ENTERTAINMENT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39431</v>
          </cell>
          <cell r="G305">
            <v>0</v>
          </cell>
          <cell r="H305">
            <v>232890</v>
          </cell>
          <cell r="I305">
            <v>0</v>
          </cell>
        </row>
        <row r="306">
          <cell r="A306" t="str">
            <v>DONATION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39485.699999999997</v>
          </cell>
          <cell r="G306">
            <v>0</v>
          </cell>
          <cell r="H306">
            <v>272854</v>
          </cell>
          <cell r="I306">
            <v>0</v>
          </cell>
        </row>
        <row r="307">
          <cell r="A307" t="str">
            <v>MEDICAL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380469.5</v>
          </cell>
          <cell r="G307">
            <v>0</v>
          </cell>
          <cell r="H307">
            <v>121136.76</v>
          </cell>
          <cell r="I307">
            <v>0</v>
          </cell>
        </row>
        <row r="308">
          <cell r="A308" t="str">
            <v>ADVERTISEMENT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7600</v>
          </cell>
          <cell r="G308">
            <v>0</v>
          </cell>
          <cell r="H308">
            <v>16232</v>
          </cell>
          <cell r="I308">
            <v>0</v>
          </cell>
        </row>
        <row r="309">
          <cell r="A309" t="str">
            <v>NEWSPAPER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16037.8</v>
          </cell>
          <cell r="G309">
            <v>0</v>
          </cell>
          <cell r="H309">
            <v>5817</v>
          </cell>
          <cell r="I309">
            <v>0</v>
          </cell>
        </row>
        <row r="310">
          <cell r="A310" t="str">
            <v>OTHER (MISCELLANEOUS)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271187.86</v>
          </cell>
          <cell r="G310">
            <v>0</v>
          </cell>
          <cell r="H310">
            <v>75648.399999999994</v>
          </cell>
          <cell r="I310">
            <v>0</v>
          </cell>
        </row>
        <row r="311">
          <cell r="A311" t="str">
            <v>SELLING (EXPORT) EXPENSES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938169</v>
          </cell>
          <cell r="G311">
            <v>0</v>
          </cell>
          <cell r="H311">
            <v>734187</v>
          </cell>
          <cell r="I311">
            <v>0</v>
          </cell>
        </row>
        <row r="312">
          <cell r="A312" t="str">
            <v>WAGES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9452</v>
          </cell>
          <cell r="G312">
            <v>0</v>
          </cell>
          <cell r="H312">
            <v>0</v>
          </cell>
        </row>
        <row r="313">
          <cell r="A313" t="str">
            <v>FUEL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1279028.03</v>
          </cell>
          <cell r="G313">
            <v>0</v>
          </cell>
          <cell r="H313">
            <v>1102979.1499999999</v>
          </cell>
        </row>
        <row r="314">
          <cell r="A314" t="str">
            <v>POSTAGE &amp; TELEGRAM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24837.200000000001</v>
          </cell>
          <cell r="G314">
            <v>0</v>
          </cell>
          <cell r="H314">
            <v>23549.18</v>
          </cell>
        </row>
        <row r="315">
          <cell r="A315" t="str">
            <v>DEPRECIATION</v>
          </cell>
          <cell r="B315">
            <v>0</v>
          </cell>
          <cell r="C315">
            <v>0</v>
          </cell>
          <cell r="D315" t="str">
            <v>B</v>
          </cell>
          <cell r="E315">
            <v>0</v>
          </cell>
          <cell r="F315">
            <v>504988.67</v>
          </cell>
          <cell r="G315">
            <v>0</v>
          </cell>
          <cell r="H315">
            <v>537536.06000000006</v>
          </cell>
          <cell r="I315">
            <v>0</v>
          </cell>
        </row>
        <row r="317">
          <cell r="H317">
            <v>537536.06000000006</v>
          </cell>
          <cell r="I317">
            <v>0</v>
          </cell>
        </row>
        <row r="318">
          <cell r="A318" t="str">
            <v>TOTAL- NRS.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7646172.0199999996</v>
          </cell>
          <cell r="G318">
            <v>0</v>
          </cell>
          <cell r="H318">
            <v>7175240.5</v>
          </cell>
          <cell r="I318">
            <v>0</v>
          </cell>
        </row>
        <row r="320">
          <cell r="H320">
            <v>7175240.5</v>
          </cell>
          <cell r="I320">
            <v>0</v>
          </cell>
        </row>
        <row r="321">
          <cell r="I321">
            <v>0</v>
          </cell>
        </row>
        <row r="322">
          <cell r="A322" t="str">
            <v>AS PER OUR REPORT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OF EVEN DATE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>FOR: S. R. PANDEY &amp; CO.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>CHARTERED ACCOUNTANTS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A330" t="str">
            <v>_______________</v>
          </cell>
          <cell r="B330">
            <v>0</v>
          </cell>
          <cell r="C330" t="str">
            <v>__________</v>
          </cell>
          <cell r="D330">
            <v>0</v>
          </cell>
          <cell r="E330" t="str">
            <v>__________________</v>
          </cell>
          <cell r="F330" t="str">
            <v>__________</v>
          </cell>
          <cell r="G330">
            <v>0</v>
          </cell>
          <cell r="H330" t="str">
            <v>_______________</v>
          </cell>
          <cell r="I330">
            <v>0</v>
          </cell>
        </row>
        <row r="331">
          <cell r="A331" t="str">
            <v>(S. R. PANDEY)</v>
          </cell>
          <cell r="B331">
            <v>0</v>
          </cell>
          <cell r="C331" t="str">
            <v>CHAIRMAN</v>
          </cell>
          <cell r="D331">
            <v>0</v>
          </cell>
          <cell r="E331" t="str">
            <v>MANAGING DIRECTOR</v>
          </cell>
          <cell r="F331" t="str">
            <v xml:space="preserve"> DIRECTORS</v>
          </cell>
          <cell r="G331">
            <v>0</v>
          </cell>
          <cell r="H331" t="str">
            <v>ACCOUNTANT</v>
          </cell>
          <cell r="I331">
            <v>0</v>
          </cell>
        </row>
        <row r="332">
          <cell r="A332" t="str">
            <v>CHARTERED ACCOUNTANT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A333" t="str">
            <v xml:space="preserve">PLACE : KATHMANDU    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DATE: 2059/6/4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Summery of SBLC Utilization as on 17th March 2018</v>
          </cell>
        </row>
      </sheetData>
      <sheetData sheetId="13">
        <row r="2">
          <cell r="B2" t="str">
            <v>Summery of SBLC Utilization as on 17th March 2018</v>
          </cell>
        </row>
      </sheetData>
      <sheetData sheetId="14">
        <row r="2">
          <cell r="B2" t="str">
            <v>Summery of SBLC Utilization as on 17th March 2018</v>
          </cell>
        </row>
      </sheetData>
      <sheetData sheetId="15">
        <row r="2">
          <cell r="B2" t="str">
            <v>Summery of SBLC Utilization as on 17th March 2018</v>
          </cell>
        </row>
      </sheetData>
      <sheetData sheetId="16">
        <row r="2">
          <cell r="B2" t="str">
            <v>Summery of SBLC Utilization as on 17th March 2018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Z000105IRS"/>
      <sheetName val="Balance Sheet"/>
      <sheetName val="P &amp; L"/>
      <sheetName val="Schedules"/>
      <sheetName val="Rate"/>
      <sheetName val="UAZ"/>
      <sheetName val="ETI"/>
      <sheetName val="Tele-ETI"/>
      <sheetName val="Ruwais"/>
      <sheetName val="Al-Ain"/>
      <sheetName val="IRs."/>
      <sheetName val="Dhms."/>
      <sheetName val="Dhms"/>
      <sheetName val="DEM"/>
      <sheetName val="USD"/>
      <sheetName val="YEN"/>
      <sheetName val="Working"/>
      <sheetName val="Fixed Assets"/>
      <sheetName val="bs"/>
      <sheetName val="Don't Delete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"/>
    </sheet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99"/>
      <sheetName val="Jul05"/>
      <sheetName val="Comps"/>
      <sheetName val="panNO"/>
      <sheetName val="SALES-VAL"/>
      <sheetName val="Balance Sheet"/>
      <sheetName val="Don't Delete"/>
      <sheetName val="pack pnl-99"/>
      <sheetName val="Item"/>
      <sheetName val="BS"/>
      <sheetName val="fa"/>
      <sheetName val="New May"/>
      <sheetName val="Links"/>
      <sheetName val="Lead"/>
      <sheetName val="MAPPING-Mnth"/>
      <sheetName val="Inc. Stat from Tral balance"/>
      <sheetName val="30.09.00"/>
      <sheetName val="LEGAL GUJ"/>
      <sheetName val="Balance_Sheet"/>
      <sheetName val="Don't_Delete"/>
      <sheetName val="pack_pnl-99"/>
      <sheetName val="New_May"/>
      <sheetName val="Inc__Stat_from_Tral_balance"/>
      <sheetName val="30_09_00"/>
      <sheetName val="LEGAL_GUJ"/>
      <sheetName val="New_May1"/>
      <sheetName val="Balance_Sheet1"/>
      <sheetName val="Inc__Stat_from_Tral_balance1"/>
      <sheetName val="30_09_001"/>
      <sheetName val="LEGAL_GUJ1"/>
      <sheetName val="Don't_Delete1"/>
      <sheetName val="pack_pnl-991"/>
      <sheetName val="New_May2"/>
      <sheetName val="Balance_Sheet2"/>
      <sheetName val="Inc__Stat_from_Tral_balance2"/>
      <sheetName val="30_09_002"/>
      <sheetName val="LEGAL_GUJ2"/>
      <sheetName val="Don't_Delete2"/>
      <sheetName val="pack_pnl-992"/>
      <sheetName val="Amortization Table"/>
      <sheetName val="Balance_Sheet5"/>
      <sheetName val="Don't_Delete5"/>
      <sheetName val="pack_pnl-995"/>
      <sheetName val="New_May5"/>
      <sheetName val="Inc__Stat_from_Tral_balance5"/>
      <sheetName val="30_09_005"/>
      <sheetName val="LEGAL_GUJ5"/>
      <sheetName val="Balance_Sheet4"/>
      <sheetName val="Don't_Delete4"/>
      <sheetName val="pack_pnl-994"/>
      <sheetName val="New_May4"/>
      <sheetName val="Inc__Stat_from_Tral_balance4"/>
      <sheetName val="30_09_004"/>
      <sheetName val="LEGAL_GUJ4"/>
      <sheetName val="New_May3"/>
      <sheetName val="Balance_Sheet3"/>
      <sheetName val="Inc__Stat_from_Tral_balance3"/>
      <sheetName val="30_09_003"/>
      <sheetName val="LEGAL_GUJ3"/>
      <sheetName val="Don't_Delete3"/>
      <sheetName val="pack_pnl-993"/>
      <sheetName val="Results PL"/>
      <sheetName val="Data File"/>
      <sheetName val="P&amp;L"/>
      <sheetName val="Break up Sheet"/>
      <sheetName val="Basic Details"/>
      <sheetName val="DefaultSettings"/>
      <sheetName val="CONTROL"/>
      <sheetName val="Balance_Sheet6"/>
      <sheetName val="Don't_Delete6"/>
      <sheetName val="pack_pnl-996"/>
      <sheetName val="New_May6"/>
      <sheetName val="Inc__Stat_from_Tral_balance6"/>
      <sheetName val="30_09_006"/>
      <sheetName val="LEGAL_GUJ6"/>
      <sheetName val="Results_PL"/>
      <sheetName val="Data_File"/>
      <sheetName val="Break_up_Sheet"/>
      <sheetName val="Basic_Details"/>
      <sheetName val="Amortization_Table"/>
      <sheetName val="causo1"/>
      <sheetName val="Schedule"/>
    </sheetNames>
    <sheetDataSet>
      <sheetData sheetId="0" refreshError="1">
        <row r="1">
          <cell r="B1">
            <v>36251</v>
          </cell>
          <cell r="E1">
            <v>35885</v>
          </cell>
          <cell r="J1">
            <v>37529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ITERIA1"/>
      <sheetName val="CODE"/>
      <sheetName val="Asset 1"/>
      <sheetName val="Asset Full LoadOff-F&amp;F"/>
      <sheetName val="furniture working"/>
      <sheetName val="furniture -DETAIL"/>
      <sheetName val="furniture &gt;50000"/>
      <sheetName val="furniture -&lt;50000"/>
      <sheetName val="OFF - EQUIP - WORKING"/>
      <sheetName val="OFF - EQUIP - DETAIL "/>
      <sheetName val="OfficeEquip&gt;50000"/>
      <sheetName val="OfficeEquip&lt;50000 "/>
      <sheetName val="detail"/>
      <sheetName val="OfficeEquip&lt;50000"/>
      <sheetName val="OfficeEquip"/>
      <sheetName val="computer working detail"/>
      <sheetName val="DEP99"/>
      <sheetName val="Jul05"/>
      <sheetName val="Comps"/>
      <sheetName val="#REF"/>
      <sheetName val="List"/>
      <sheetName val="BS-203"/>
      <sheetName val="Lead Sheet- type old"/>
      <sheetName val="IN_IDC_FA_Upload_GSIAT_Complete"/>
    </sheetNames>
    <sheetDataSet>
      <sheetData sheetId="0" refreshError="1">
        <row r="1">
          <cell r="B1" t="str">
            <v>IN_CORP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DPL O.S "/>
    </sheetNames>
    <sheetDataSet>
      <sheetData sheetId="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_Lists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  <sheetName val="CRITERIA1"/>
      <sheetName val="SALES-VAL"/>
      <sheetName val="panNO"/>
      <sheetName val="Profit &amp; Loss"/>
      <sheetName val="Cash Flow Statement"/>
      <sheetName val="Statement of Changes in Equity"/>
      <sheetName val="Tax Computation"/>
      <sheetName val="TDS Details"/>
      <sheetName val="FA (2)"/>
      <sheetName val="Rosi BS58-59"/>
      <sheetName val="LDOD"/>
      <sheetName val="LDOD1"/>
      <sheetName val="PASTDUE"/>
      <sheetName val="PASTDUE1"/>
      <sheetName val="attachment 3a &amp; 3b"/>
      <sheetName val="Sheet1"/>
      <sheetName val="BS Rec Control Sheet"/>
      <sheetName val="BS 63"/>
      <sheetName val="SCH-3"/>
      <sheetName val="PortfolioGrowth"/>
      <sheetName val="AllConsReport"/>
      <sheetName val="Adjustments"/>
      <sheetName val="BS"/>
      <sheetName val="PL"/>
      <sheetName val="CF"/>
      <sheetName val="CIE"/>
      <sheetName val="SCH1-3"/>
      <sheetName val="PPE"/>
      <sheetName val="sch 4-7"/>
      <sheetName val="TrialBalance"/>
      <sheetName val="sch pl"/>
      <sheetName val="notes to account"/>
      <sheetName val="Tax Calculation"/>
      <sheetName val="Receivable and Payable from Cus"/>
      <sheetName val="TDS reconcilaition"/>
      <sheetName val="B-Sheet &amp; Detail"/>
      <sheetName val="DepAllBran068"/>
      <sheetName val="data"/>
      <sheetName val="xxx"/>
      <sheetName val="#¡REF"/>
      <sheetName val="SBLC Utilization"/>
      <sheetName val="Recon"/>
      <sheetName val="Stock Clearification"/>
      <sheetName val="AR Clearification"/>
      <sheetName val="AR-Thakral"/>
      <sheetName val="AR-ASTRAL"/>
      <sheetName val="AR-FW"/>
      <sheetName val="Stock 15th July-2017"/>
      <sheetName val="Thakralone Stock"/>
      <sheetName val="FW Stock"/>
      <sheetName val="Astral Stock"/>
      <sheetName val="Local GTee"/>
      <sheetName val="LC"/>
      <sheetName val="Loan"/>
      <sheetName val="Current Ac (NABIL)"/>
      <sheetName val="Current Ac (HBL)"/>
      <sheetName val="Current Ac (HBL) (Thakral)"/>
      <sheetName val="#REF"/>
      <sheetName val="WC Margin"/>
      <sheetName val="Rate Analysis"/>
      <sheetName val="1428204"/>
      <sheetName val="int6061"/>
      <sheetName val="SCHEDULE"/>
    </sheetNames>
    <sheetDataSet>
      <sheetData sheetId="0" refreshError="1">
        <row r="2">
          <cell r="A2" t="str">
            <v>BIRPUR, KAPILVASTU</v>
          </cell>
          <cell r="B2">
            <v>0</v>
          </cell>
          <cell r="C2">
            <v>0</v>
          </cell>
        </row>
        <row r="3">
          <cell r="A3" t="str">
            <v>BALANCE SHEET AS AT ASHAD 32, 2059</v>
          </cell>
          <cell r="B3">
            <v>0</v>
          </cell>
          <cell r="C3">
            <v>0</v>
          </cell>
        </row>
        <row r="4">
          <cell r="A4" t="str">
            <v>BALANCE SHEET AS AT ASHAD 32, 2059</v>
          </cell>
        </row>
        <row r="5">
          <cell r="A5" t="str">
            <v>SOURCE OF FUND</v>
          </cell>
          <cell r="B5" t="str">
            <v>Schedule</v>
          </cell>
          <cell r="C5" t="str">
            <v>Current Year</v>
          </cell>
          <cell r="D5" t="str">
            <v>SCH.</v>
          </cell>
          <cell r="E5">
            <v>0</v>
          </cell>
          <cell r="F5" t="str">
            <v>2059/3/32</v>
          </cell>
          <cell r="G5">
            <v>0</v>
          </cell>
          <cell r="H5" t="str">
            <v>2058/3/31</v>
          </cell>
        </row>
        <row r="6">
          <cell r="A6" t="str">
            <v>1. SHARE HOLDER'S FUND: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NRS.</v>
          </cell>
          <cell r="G6">
            <v>0</v>
          </cell>
          <cell r="H6" t="str">
            <v>NRS.</v>
          </cell>
        </row>
        <row r="7">
          <cell r="A7" t="str">
            <v xml:space="preserve">    a. SHARE CAPITAL</v>
          </cell>
          <cell r="B7">
            <v>0</v>
          </cell>
          <cell r="C7">
            <v>0</v>
          </cell>
          <cell r="D7" t="str">
            <v>A</v>
          </cell>
          <cell r="E7">
            <v>0</v>
          </cell>
          <cell r="F7">
            <v>40000000</v>
          </cell>
          <cell r="G7">
            <v>0</v>
          </cell>
          <cell r="H7">
            <v>40000000</v>
          </cell>
        </row>
        <row r="8">
          <cell r="A8" t="str">
            <v xml:space="preserve">    b. GENERAL RESERVE</v>
          </cell>
          <cell r="B8">
            <v>0</v>
          </cell>
          <cell r="C8">
            <v>-271763.33000000007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 xml:space="preserve">    b. PROFIT &amp; LOSS ACCOUNT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103471.19</v>
          </cell>
          <cell r="G9">
            <v>0</v>
          </cell>
          <cell r="H9">
            <v>1679468.3</v>
          </cell>
        </row>
        <row r="10">
          <cell r="A10" t="str">
            <v>2. SHARE ADVANCE</v>
          </cell>
          <cell r="B10">
            <v>0</v>
          </cell>
          <cell r="C10">
            <v>-1407215.0688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TOTAL SOURCES OF FUND (1+2)</v>
          </cell>
          <cell r="B11">
            <v>0</v>
          </cell>
          <cell r="C11">
            <v>-1678978.3988000001</v>
          </cell>
          <cell r="D11">
            <v>0</v>
          </cell>
          <cell r="E11">
            <v>0</v>
          </cell>
          <cell r="F11">
            <v>40103471.189999998</v>
          </cell>
          <cell r="G11">
            <v>0</v>
          </cell>
          <cell r="H11">
            <v>41679468.299999997</v>
          </cell>
        </row>
        <row r="12">
          <cell r="A12">
            <v>0</v>
          </cell>
          <cell r="B12">
            <v>0</v>
          </cell>
          <cell r="C12">
            <v>0</v>
          </cell>
        </row>
        <row r="13">
          <cell r="A13" t="str">
            <v>Current Liabilities &amp; Provisions</v>
          </cell>
          <cell r="B13">
            <v>0</v>
          </cell>
          <cell r="C13">
            <v>0</v>
          </cell>
          <cell r="H13">
            <v>41679468.299999997</v>
          </cell>
        </row>
        <row r="14">
          <cell r="A14" t="str">
            <v>3. LONG TERM LOAN (SECURED)</v>
          </cell>
          <cell r="B14">
            <v>0</v>
          </cell>
          <cell r="C14">
            <v>2805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Audit Fee Payable</v>
          </cell>
          <cell r="B15">
            <v>0</v>
          </cell>
          <cell r="C15">
            <v>12750</v>
          </cell>
          <cell r="F15">
            <v>40103471.189999998</v>
          </cell>
          <cell r="G15">
            <v>0</v>
          </cell>
          <cell r="H15">
            <v>41679468.299999997</v>
          </cell>
        </row>
        <row r="16">
          <cell r="A16" t="str">
            <v>Provision for Tax</v>
          </cell>
          <cell r="B16">
            <v>0</v>
          </cell>
          <cell r="C16">
            <v>1663423.3988000001</v>
          </cell>
        </row>
        <row r="17">
          <cell r="A17">
            <v>0</v>
          </cell>
          <cell r="B17">
            <v>0</v>
          </cell>
          <cell r="C17">
            <v>1678978.3988000001</v>
          </cell>
          <cell r="H17">
            <v>41679468.299999997</v>
          </cell>
        </row>
        <row r="18">
          <cell r="A18" t="str">
            <v>APPLICATION OF FUND</v>
          </cell>
          <cell r="B18">
            <v>0</v>
          </cell>
          <cell r="C18">
            <v>0</v>
          </cell>
        </row>
        <row r="19">
          <cell r="A19" t="str">
            <v xml:space="preserve">1. FIXED ASSETS </v>
          </cell>
          <cell r="B19">
            <v>0</v>
          </cell>
          <cell r="C19">
            <v>0</v>
          </cell>
        </row>
        <row r="20">
          <cell r="A20" t="str">
            <v xml:space="preserve">    a. COST PRICE</v>
          </cell>
          <cell r="B20">
            <v>0</v>
          </cell>
          <cell r="C20">
            <v>0</v>
          </cell>
          <cell r="D20" t="str">
            <v>B</v>
          </cell>
          <cell r="E20">
            <v>0</v>
          </cell>
          <cell r="F20">
            <v>23347727.879999999</v>
          </cell>
          <cell r="G20">
            <v>0</v>
          </cell>
          <cell r="H20">
            <v>23015415.449999999</v>
          </cell>
        </row>
        <row r="21">
          <cell r="A21" t="str">
            <v xml:space="preserve">    b. ACCUMULATED DEPRECIATION</v>
          </cell>
          <cell r="B21">
            <v>0</v>
          </cell>
          <cell r="C21">
            <v>0</v>
          </cell>
          <cell r="D21" t="str">
            <v>B</v>
          </cell>
          <cell r="E21">
            <v>0</v>
          </cell>
          <cell r="F21">
            <v>5167954.38</v>
          </cell>
          <cell r="G21">
            <v>0</v>
          </cell>
          <cell r="H21">
            <v>4652678.25</v>
          </cell>
        </row>
        <row r="22">
          <cell r="A22" t="str">
            <v>Current Assets, Loans &amp; Advances</v>
          </cell>
          <cell r="B22">
            <v>0</v>
          </cell>
          <cell r="C22">
            <v>0</v>
          </cell>
        </row>
        <row r="23">
          <cell r="A23" t="str">
            <v>Cash &amp; Bank Balance</v>
          </cell>
          <cell r="B23">
            <v>0</v>
          </cell>
          <cell r="C23">
            <v>0</v>
          </cell>
          <cell r="H23">
            <v>4652678.25</v>
          </cell>
        </row>
        <row r="24">
          <cell r="A24" t="str">
            <v xml:space="preserve">    c. WRITTEN DOWN VALUE</v>
          </cell>
          <cell r="B24">
            <v>0</v>
          </cell>
          <cell r="C24">
            <v>0</v>
          </cell>
          <cell r="D24" t="str">
            <v>B</v>
          </cell>
          <cell r="E24">
            <v>0</v>
          </cell>
          <cell r="F24">
            <v>18179773.5</v>
          </cell>
          <cell r="G24">
            <v>0</v>
          </cell>
          <cell r="H24">
            <v>18362737.199999999</v>
          </cell>
        </row>
        <row r="25">
          <cell r="A25" t="str">
            <v>2. INVESTMENT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2. CURRENT ASSETS</v>
          </cell>
          <cell r="B26">
            <v>0</v>
          </cell>
          <cell r="C26">
            <v>0</v>
          </cell>
          <cell r="D26">
            <v>0</v>
          </cell>
        </row>
        <row r="27">
          <cell r="A27" t="str">
            <v xml:space="preserve">    a. CASH AND BANKS</v>
          </cell>
          <cell r="B27">
            <v>0</v>
          </cell>
          <cell r="C27">
            <v>0</v>
          </cell>
          <cell r="D27" t="str">
            <v>C</v>
          </cell>
          <cell r="E27">
            <v>0</v>
          </cell>
          <cell r="F27">
            <v>1657990.93</v>
          </cell>
          <cell r="G27">
            <v>0</v>
          </cell>
          <cell r="H27">
            <v>2113561.69</v>
          </cell>
        </row>
        <row r="28">
          <cell r="A28" t="str">
            <v xml:space="preserve">    b. RECEIVABLE, ADVANCES &amp; DEPOSITS</v>
          </cell>
          <cell r="B28" t="str">
            <v>As per our report of even date</v>
          </cell>
          <cell r="C28">
            <v>0</v>
          </cell>
          <cell r="D28" t="str">
            <v>D</v>
          </cell>
          <cell r="E28">
            <v>0</v>
          </cell>
          <cell r="F28">
            <v>12075991.99</v>
          </cell>
          <cell r="G28">
            <v>0</v>
          </cell>
          <cell r="H28">
            <v>14972093.220000001</v>
          </cell>
        </row>
        <row r="29">
          <cell r="A29" t="str">
            <v xml:space="preserve">    c. CLOSING STOCK</v>
          </cell>
          <cell r="B29">
            <v>0</v>
          </cell>
          <cell r="C29">
            <v>0</v>
          </cell>
          <cell r="D29" t="str">
            <v>E</v>
          </cell>
          <cell r="E29">
            <v>0</v>
          </cell>
          <cell r="F29">
            <v>29104690.550000001</v>
          </cell>
          <cell r="G29">
            <v>0</v>
          </cell>
          <cell r="H29">
            <v>43549199.170000002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H31">
            <v>43549199.170000002</v>
          </cell>
        </row>
        <row r="32">
          <cell r="A32" t="str">
            <v xml:space="preserve">  TOTAL CURRENT ASSETS (A)</v>
          </cell>
          <cell r="B32">
            <v>0</v>
          </cell>
          <cell r="C32" t="str">
            <v>……………………………………</v>
          </cell>
          <cell r="D32">
            <v>0</v>
          </cell>
          <cell r="E32">
            <v>0</v>
          </cell>
          <cell r="F32">
            <v>42838673.469999999</v>
          </cell>
          <cell r="G32">
            <v>0</v>
          </cell>
          <cell r="H32">
            <v>60634854.079999998</v>
          </cell>
        </row>
        <row r="33">
          <cell r="A33" t="str">
            <v xml:space="preserve">  LESS: CURRENT LIABILITIES</v>
          </cell>
          <cell r="B33">
            <v>0</v>
          </cell>
          <cell r="C33" t="str">
            <v>D.Sapkota &amp; Associates</v>
          </cell>
          <cell r="D33">
            <v>0</v>
          </cell>
        </row>
        <row r="34">
          <cell r="A34" t="str">
            <v xml:space="preserve">    a. ACCOUNTS PAYABLE</v>
          </cell>
          <cell r="B34">
            <v>0</v>
          </cell>
          <cell r="C34" t="str">
            <v>Registered Auditor</v>
          </cell>
          <cell r="D34" t="str">
            <v>F</v>
          </cell>
          <cell r="E34">
            <v>0</v>
          </cell>
          <cell r="F34">
            <v>16111794.609999999</v>
          </cell>
          <cell r="G34">
            <v>0</v>
          </cell>
          <cell r="H34">
            <v>19478625.34</v>
          </cell>
        </row>
        <row r="35">
          <cell r="A35" t="str">
            <v xml:space="preserve">    b. SHORT TERM LOAN (SECURED)</v>
          </cell>
          <cell r="B35">
            <v>0</v>
          </cell>
          <cell r="C35">
            <v>0</v>
          </cell>
          <cell r="D35" t="str">
            <v>G</v>
          </cell>
          <cell r="E35">
            <v>0</v>
          </cell>
          <cell r="F35">
            <v>4966985.67</v>
          </cell>
          <cell r="G35">
            <v>0</v>
          </cell>
          <cell r="H35">
            <v>18327120.379999999</v>
          </cell>
        </row>
        <row r="37">
          <cell r="H37">
            <v>18327120.379999999</v>
          </cell>
        </row>
        <row r="38">
          <cell r="A38" t="str">
            <v xml:space="preserve">  TOTAL CURRENT LIABILITIES (B)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21078780.280000001</v>
          </cell>
          <cell r="G38">
            <v>0</v>
          </cell>
          <cell r="H38">
            <v>37805745.719999999</v>
          </cell>
        </row>
        <row r="39">
          <cell r="A39" t="str">
            <v xml:space="preserve">  NET CURRENT ASSETS (A-B)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21759893.190000001</v>
          </cell>
          <cell r="G39">
            <v>0</v>
          </cell>
          <cell r="H39">
            <v>22829108.359999999</v>
          </cell>
        </row>
        <row r="40">
          <cell r="H40">
            <v>22829108.359999999</v>
          </cell>
        </row>
        <row r="41">
          <cell r="A41" t="str">
            <v>3. MISCELLANEOUS EXPENDITURE</v>
          </cell>
          <cell r="B41">
            <v>0</v>
          </cell>
          <cell r="C41">
            <v>0</v>
          </cell>
          <cell r="D41" t="str">
            <v>H</v>
          </cell>
          <cell r="E41">
            <v>0</v>
          </cell>
          <cell r="F41">
            <v>163804.5</v>
          </cell>
          <cell r="G41">
            <v>0</v>
          </cell>
          <cell r="H41">
            <v>487622.74</v>
          </cell>
        </row>
        <row r="43">
          <cell r="H43">
            <v>487622.74</v>
          </cell>
        </row>
        <row r="44">
          <cell r="A44" t="str">
            <v>TOTAL APPLICATION OF FUND (1+2+3)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40103471.189999998</v>
          </cell>
          <cell r="G44">
            <v>0</v>
          </cell>
          <cell r="H44">
            <v>41679468.299999997</v>
          </cell>
        </row>
        <row r="46">
          <cell r="H46">
            <v>41679468.299999997</v>
          </cell>
        </row>
        <row r="47">
          <cell r="A47" t="str">
            <v>NOTES TO ANNUAL ACCOUNTS</v>
          </cell>
          <cell r="B47">
            <v>0</v>
          </cell>
          <cell r="C47">
            <v>0</v>
          </cell>
          <cell r="D47" t="str">
            <v>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H48">
            <v>0</v>
          </cell>
        </row>
        <row r="49">
          <cell r="A49" t="str">
            <v xml:space="preserve">NOTE: SCHEDULE "A TO M" ARE INTEGRAL PART OF THIS FINANCIAL STATEMENTS. </v>
          </cell>
        </row>
        <row r="50">
          <cell r="A50" t="str">
            <v>NOTE: SCHEDULE "A TO M" ARE INTEGRAL PART OF THIS FINANCIAL STATEMENTS.</v>
          </cell>
        </row>
        <row r="51">
          <cell r="A51" t="str">
            <v>AS PER OUR REPORT</v>
          </cell>
        </row>
        <row r="52">
          <cell r="A52" t="str">
            <v>OF EVEN DATE</v>
          </cell>
        </row>
        <row r="53">
          <cell r="A53" t="str">
            <v>FOR: S. R. PANDEY &amp; CO.</v>
          </cell>
        </row>
        <row r="54">
          <cell r="A54" t="str">
            <v>CHARTERED ACCOUNTANTS</v>
          </cell>
        </row>
        <row r="58">
          <cell r="A58" t="str">
            <v>CHARTERED ACCOUNTANTS</v>
          </cell>
        </row>
        <row r="59">
          <cell r="A59" t="str">
            <v>_______________</v>
          </cell>
          <cell r="B59">
            <v>0</v>
          </cell>
          <cell r="C59" t="str">
            <v>__________</v>
          </cell>
          <cell r="D59">
            <v>0</v>
          </cell>
          <cell r="E59" t="str">
            <v>_________________</v>
          </cell>
          <cell r="F59" t="str">
            <v>__________</v>
          </cell>
          <cell r="G59">
            <v>0</v>
          </cell>
          <cell r="H59" t="str">
            <v>_______________</v>
          </cell>
        </row>
        <row r="60">
          <cell r="A60" t="str">
            <v>(S. R. PANDEY)</v>
          </cell>
          <cell r="B60">
            <v>0</v>
          </cell>
          <cell r="C60" t="str">
            <v>CHAIRMAN</v>
          </cell>
          <cell r="D60">
            <v>0</v>
          </cell>
          <cell r="E60" t="str">
            <v>MANAGING DIRECTOR</v>
          </cell>
          <cell r="F60" t="str">
            <v xml:space="preserve"> DIRECTORS</v>
          </cell>
          <cell r="G60">
            <v>0</v>
          </cell>
          <cell r="H60" t="str">
            <v>ACCOUNTANT</v>
          </cell>
        </row>
        <row r="61">
          <cell r="A61" t="str">
            <v>CHARTERED ACCOUNTANT</v>
          </cell>
        </row>
        <row r="62">
          <cell r="A62" t="str">
            <v xml:space="preserve">PLACE : KATHMANDU    </v>
          </cell>
        </row>
        <row r="63">
          <cell r="A63" t="str">
            <v>DATE: 2059/6/4</v>
          </cell>
        </row>
        <row r="64">
          <cell r="A64" t="str">
            <v>DATE: 2059/6/4</v>
          </cell>
        </row>
        <row r="65">
          <cell r="A65" t="str">
            <v>GANPATI ROSIN AND TURPENTINE INDUSTRY PRIVATE LIMITED.</v>
          </cell>
        </row>
        <row r="66">
          <cell r="A66" t="str">
            <v>BIRPUR, KAPILVASTU</v>
          </cell>
        </row>
        <row r="67">
          <cell r="A67" t="str">
            <v xml:space="preserve">MANUFACTURING, TRADING AND PROFIT &amp; LOSS ACCOUNT </v>
          </cell>
        </row>
        <row r="68">
          <cell r="A68" t="str">
            <v>FOR THE YEAR ENDED ON ASADH 32, 2059 (JULY 16, 2002)</v>
          </cell>
        </row>
        <row r="69">
          <cell r="A69" t="str">
            <v>FOR THE YEAR ENDED ON ASADH 32, 2059 (JULY 16, 2002)</v>
          </cell>
        </row>
        <row r="70">
          <cell r="A70" t="str">
            <v>PARTICULARS</v>
          </cell>
          <cell r="B70">
            <v>0</v>
          </cell>
          <cell r="C70">
            <v>0</v>
          </cell>
          <cell r="D70" t="str">
            <v>SCH.</v>
          </cell>
          <cell r="E70">
            <v>0</v>
          </cell>
          <cell r="F70" t="str">
            <v>2058/2059</v>
          </cell>
          <cell r="G70">
            <v>0</v>
          </cell>
          <cell r="H70" t="str">
            <v>2057/2058</v>
          </cell>
        </row>
        <row r="71">
          <cell r="F71" t="str">
            <v xml:space="preserve">         NRS</v>
          </cell>
          <cell r="G71">
            <v>0</v>
          </cell>
          <cell r="H71" t="str">
            <v xml:space="preserve">         NRS</v>
          </cell>
        </row>
        <row r="72">
          <cell r="A72" t="str">
            <v xml:space="preserve">SALES </v>
          </cell>
          <cell r="B72">
            <v>0</v>
          </cell>
          <cell r="C72">
            <v>0</v>
          </cell>
          <cell r="D72" t="str">
            <v>I</v>
          </cell>
          <cell r="E72">
            <v>0</v>
          </cell>
          <cell r="F72">
            <v>88268620</v>
          </cell>
          <cell r="G72">
            <v>0</v>
          </cell>
          <cell r="H72">
            <v>70213813</v>
          </cell>
        </row>
        <row r="74">
          <cell r="H74">
            <v>70213813</v>
          </cell>
        </row>
        <row r="75">
          <cell r="A75" t="str">
            <v xml:space="preserve">TOTAL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88268620</v>
          </cell>
          <cell r="G75">
            <v>0</v>
          </cell>
          <cell r="H75">
            <v>70213813</v>
          </cell>
        </row>
        <row r="78">
          <cell r="H78">
            <v>70213813</v>
          </cell>
        </row>
        <row r="79">
          <cell r="A79" t="str">
            <v>OPENING STOCK</v>
          </cell>
          <cell r="B79">
            <v>0</v>
          </cell>
          <cell r="C79">
            <v>0</v>
          </cell>
          <cell r="D79" t="str">
            <v>E</v>
          </cell>
          <cell r="E79">
            <v>0</v>
          </cell>
          <cell r="F79">
            <v>43549199.170000002</v>
          </cell>
          <cell r="G79">
            <v>0</v>
          </cell>
          <cell r="H79">
            <v>42925094.079999998</v>
          </cell>
          <cell r="I79">
            <v>0</v>
          </cell>
        </row>
        <row r="80">
          <cell r="A80" t="str">
            <v>ROSIN COLLECTION EXPENSES</v>
          </cell>
          <cell r="B80">
            <v>0</v>
          </cell>
          <cell r="C80">
            <v>0</v>
          </cell>
          <cell r="D80" t="str">
            <v>J</v>
          </cell>
          <cell r="E80">
            <v>0</v>
          </cell>
          <cell r="F80">
            <v>52752709.030000001</v>
          </cell>
          <cell r="G80">
            <v>0</v>
          </cell>
          <cell r="H80">
            <v>50956282.090000004</v>
          </cell>
          <cell r="I80">
            <v>0</v>
          </cell>
        </row>
        <row r="81">
          <cell r="A81" t="str">
            <v>MANUFACTURING OVERHEAD</v>
          </cell>
          <cell r="B81">
            <v>0</v>
          </cell>
          <cell r="C81">
            <v>0</v>
          </cell>
          <cell r="D81" t="str">
            <v>K</v>
          </cell>
          <cell r="E81">
            <v>0</v>
          </cell>
          <cell r="F81">
            <v>14294928.439999999</v>
          </cell>
          <cell r="G81">
            <v>0</v>
          </cell>
          <cell r="H81">
            <v>9560685.8800000008</v>
          </cell>
          <cell r="I81">
            <v>0</v>
          </cell>
        </row>
        <row r="82">
          <cell r="A82" t="str">
            <v>CLOSING STOCK</v>
          </cell>
          <cell r="B82">
            <v>0</v>
          </cell>
          <cell r="C82">
            <v>0</v>
          </cell>
          <cell r="D82" t="str">
            <v>E</v>
          </cell>
          <cell r="E82">
            <v>0</v>
          </cell>
          <cell r="F82">
            <v>-29104690.550000001</v>
          </cell>
          <cell r="G82">
            <v>0</v>
          </cell>
          <cell r="H82">
            <v>-43549199.170000002</v>
          </cell>
          <cell r="I82">
            <v>0</v>
          </cell>
        </row>
        <row r="84">
          <cell r="H84">
            <v>-43549199.170000002</v>
          </cell>
          <cell r="I84">
            <v>0</v>
          </cell>
        </row>
        <row r="85">
          <cell r="A85" t="str">
            <v>TOTAL DIRECT COST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81492146.090000004</v>
          </cell>
          <cell r="G85">
            <v>0</v>
          </cell>
          <cell r="H85">
            <v>59892862.880000003</v>
          </cell>
        </row>
        <row r="86">
          <cell r="H86">
            <v>59892862.880000003</v>
          </cell>
        </row>
        <row r="87">
          <cell r="A87" t="str">
            <v>GROSS PROFIT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6776473.9100000001</v>
          </cell>
          <cell r="G87">
            <v>0</v>
          </cell>
          <cell r="H87">
            <v>10320950.119999999</v>
          </cell>
          <cell r="I87">
            <v>0</v>
          </cell>
        </row>
        <row r="89">
          <cell r="H89">
            <v>10320950.119999999</v>
          </cell>
          <cell r="I89">
            <v>0</v>
          </cell>
        </row>
        <row r="90">
          <cell r="F90">
            <v>7.6799999999999993E-2</v>
          </cell>
          <cell r="G90">
            <v>0</v>
          </cell>
          <cell r="H90">
            <v>0.14699999999999999</v>
          </cell>
          <cell r="I90">
            <v>0</v>
          </cell>
        </row>
        <row r="91">
          <cell r="A91" t="str">
            <v>ADMINISTRATIVE EXPENSES</v>
          </cell>
          <cell r="B91">
            <v>0</v>
          </cell>
          <cell r="C91">
            <v>0</v>
          </cell>
          <cell r="D91" t="str">
            <v>L</v>
          </cell>
          <cell r="E91">
            <v>0</v>
          </cell>
          <cell r="F91">
            <v>7646172.0199999996</v>
          </cell>
          <cell r="G91">
            <v>0</v>
          </cell>
          <cell r="H91">
            <v>7175240.5</v>
          </cell>
          <cell r="I91">
            <v>0</v>
          </cell>
        </row>
        <row r="92">
          <cell r="A92" t="str">
            <v>INTEREST EXPENSES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349657.76</v>
          </cell>
          <cell r="G92">
            <v>0</v>
          </cell>
          <cell r="H92">
            <v>1020747.14</v>
          </cell>
          <cell r="I92">
            <v>0</v>
          </cell>
        </row>
        <row r="93">
          <cell r="A93" t="str">
            <v>INNUMBRATION EXPENSES</v>
          </cell>
          <cell r="B93">
            <v>0</v>
          </cell>
          <cell r="C93">
            <v>0</v>
          </cell>
          <cell r="D93" t="str">
            <v>H</v>
          </cell>
          <cell r="E93">
            <v>0</v>
          </cell>
          <cell r="F93">
            <v>77996.929999999993</v>
          </cell>
          <cell r="G93">
            <v>0</v>
          </cell>
          <cell r="H93">
            <v>74713.73</v>
          </cell>
        </row>
        <row r="94">
          <cell r="A94" t="str">
            <v>PRELIMINARY EXPENSES W/OFF</v>
          </cell>
          <cell r="B94">
            <v>0</v>
          </cell>
          <cell r="C94">
            <v>0</v>
          </cell>
          <cell r="D94" t="str">
            <v>H</v>
          </cell>
          <cell r="E94">
            <v>0</v>
          </cell>
          <cell r="F94">
            <v>278644.31</v>
          </cell>
          <cell r="G94">
            <v>0</v>
          </cell>
          <cell r="H94">
            <v>278644.32</v>
          </cell>
          <cell r="I94">
            <v>0</v>
          </cell>
        </row>
        <row r="95">
          <cell r="A95" t="str">
            <v>MISC. INCOME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7">
          <cell r="H97">
            <v>0</v>
          </cell>
          <cell r="I97">
            <v>0</v>
          </cell>
        </row>
        <row r="98">
          <cell r="A98" t="str">
            <v>TOTAL EXPENSES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8352471.0199999996</v>
          </cell>
          <cell r="G98">
            <v>0</v>
          </cell>
          <cell r="H98">
            <v>8549345.6899999995</v>
          </cell>
          <cell r="I98">
            <v>0</v>
          </cell>
        </row>
        <row r="100">
          <cell r="H100">
            <v>8549345.6899999995</v>
          </cell>
          <cell r="I100">
            <v>0</v>
          </cell>
        </row>
        <row r="101">
          <cell r="A101" t="str">
            <v>PROFIT (LOSS) BEFORE TAX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-1575997.11</v>
          </cell>
          <cell r="G101">
            <v>0</v>
          </cell>
          <cell r="H101">
            <v>1771604.43</v>
          </cell>
          <cell r="I101">
            <v>0</v>
          </cell>
        </row>
        <row r="102">
          <cell r="A102" t="str">
            <v>PROPOSED DIVIDEND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-1000000</v>
          </cell>
        </row>
        <row r="103">
          <cell r="A103" t="str">
            <v>PROFIT UP TO LAST YEAR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1679468.3</v>
          </cell>
          <cell r="G103">
            <v>0</v>
          </cell>
          <cell r="H103">
            <v>907863.87</v>
          </cell>
          <cell r="I103">
            <v>0</v>
          </cell>
        </row>
        <row r="104">
          <cell r="A104" t="str">
            <v>TRANSFERRED TO GENERAL RESERVE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6">
          <cell r="H106">
            <v>0</v>
          </cell>
        </row>
        <row r="107">
          <cell r="A107" t="str">
            <v>PROFIT FOR THE YEAR TRANSFERRED TO BALANCE SHEET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103471.19</v>
          </cell>
          <cell r="G107">
            <v>0</v>
          </cell>
          <cell r="H107">
            <v>1679468.3</v>
          </cell>
          <cell r="I107">
            <v>0</v>
          </cell>
        </row>
        <row r="109">
          <cell r="H109">
            <v>1679468.3</v>
          </cell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A113" t="str">
            <v>AS PER OUR REPORT</v>
          </cell>
        </row>
        <row r="114">
          <cell r="A114" t="str">
            <v>OF EVEN DATE</v>
          </cell>
        </row>
        <row r="115">
          <cell r="A115" t="str">
            <v>FOR: S. R. PANDEY &amp; CO.</v>
          </cell>
        </row>
        <row r="116">
          <cell r="A116" t="str">
            <v>CHARTERED ACCOUNTANTS</v>
          </cell>
        </row>
        <row r="120">
          <cell r="A120" t="str">
            <v>CHARTERED ACCOUNTANTS</v>
          </cell>
        </row>
        <row r="121">
          <cell r="A121" t="str">
            <v>_______________</v>
          </cell>
          <cell r="B121">
            <v>0</v>
          </cell>
          <cell r="C121" t="str">
            <v>__________</v>
          </cell>
          <cell r="D121">
            <v>0</v>
          </cell>
          <cell r="E121" t="str">
            <v>____________________</v>
          </cell>
          <cell r="F121" t="str">
            <v>__________</v>
          </cell>
          <cell r="G121">
            <v>0</v>
          </cell>
          <cell r="H121" t="str">
            <v>_______________</v>
          </cell>
        </row>
        <row r="122">
          <cell r="A122" t="str">
            <v>(S. R. PANDEY)</v>
          </cell>
          <cell r="B122">
            <v>0</v>
          </cell>
          <cell r="C122" t="str">
            <v>CHAIRMAN</v>
          </cell>
          <cell r="D122">
            <v>0</v>
          </cell>
          <cell r="E122" t="str">
            <v>MANAGING DIRECTOR</v>
          </cell>
          <cell r="F122" t="str">
            <v xml:space="preserve"> DIRECTORS</v>
          </cell>
          <cell r="G122">
            <v>0</v>
          </cell>
          <cell r="H122" t="str">
            <v>ACCOUNTANT</v>
          </cell>
        </row>
        <row r="123">
          <cell r="A123" t="str">
            <v>CHARTERED ACCOUNTANT</v>
          </cell>
        </row>
        <row r="124">
          <cell r="A124" t="str">
            <v xml:space="preserve">PLACE : KATHMANDU    </v>
          </cell>
        </row>
        <row r="125">
          <cell r="A125" t="str">
            <v>DATE: 2059/6/4</v>
          </cell>
        </row>
        <row r="126">
          <cell r="A126" t="str">
            <v>GANPATI ROSIN AND TURPENTINE INDUSTRY PRIVATE LIMITED.</v>
          </cell>
        </row>
        <row r="127">
          <cell r="A127" t="str">
            <v>BIRPUR, KAPILVASTU</v>
          </cell>
        </row>
        <row r="128">
          <cell r="A128" t="str">
            <v>SCHEDULE FORMING PART OF FINANCIAL STATEMENTS</v>
          </cell>
        </row>
        <row r="129">
          <cell r="A129" t="str">
            <v>SCHEDULE FORMING PART OF FINANCIAL STATEMENTS</v>
          </cell>
        </row>
        <row r="130">
          <cell r="A130" t="str">
            <v>SCHEDULE - C : CASH &amp; BANK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 t="str">
            <v>2059/3/32</v>
          </cell>
          <cell r="G130">
            <v>0</v>
          </cell>
          <cell r="H130" t="str">
            <v>2058/3/31</v>
          </cell>
        </row>
        <row r="131">
          <cell r="A131" t="str">
            <v>CASH ON HAND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98965.78</v>
          </cell>
          <cell r="G131">
            <v>0</v>
          </cell>
          <cell r="H131">
            <v>77124.31</v>
          </cell>
        </row>
        <row r="132">
          <cell r="A132" t="str">
            <v xml:space="preserve">CASH AT  BANK 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1559025.15</v>
          </cell>
          <cell r="G132">
            <v>0</v>
          </cell>
          <cell r="H132">
            <v>2036437.38</v>
          </cell>
        </row>
        <row r="134">
          <cell r="H134">
            <v>2036437.38</v>
          </cell>
        </row>
        <row r="135">
          <cell r="A135" t="str">
            <v xml:space="preserve">  TOTAL NRS.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1657990.93</v>
          </cell>
          <cell r="G135">
            <v>0</v>
          </cell>
          <cell r="H135">
            <v>2113561.69</v>
          </cell>
        </row>
        <row r="136">
          <cell r="H136">
            <v>2113561.69</v>
          </cell>
        </row>
        <row r="137">
          <cell r="A137" t="str">
            <v>SCHEDULE - D :  RECEIVABLE ADVANCE &amp; DEPOSITS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 t="str">
            <v>2059/3/32</v>
          </cell>
          <cell r="G137">
            <v>0</v>
          </cell>
          <cell r="H137" t="str">
            <v>2058/3/31</v>
          </cell>
        </row>
        <row r="138">
          <cell r="A138" t="str">
            <v>DEPOSIT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200000</v>
          </cell>
          <cell r="G138">
            <v>0</v>
          </cell>
          <cell r="H138">
            <v>200000</v>
          </cell>
        </row>
        <row r="139">
          <cell r="A139" t="str">
            <v>ADVANCE TO DEPO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181597.7</v>
          </cell>
          <cell r="G139">
            <v>0</v>
          </cell>
          <cell r="H139">
            <v>420398.13</v>
          </cell>
        </row>
        <row r="140">
          <cell r="A140" t="str">
            <v>ADVANCE TO PARTY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625082.49</v>
          </cell>
          <cell r="G140">
            <v>0</v>
          </cell>
          <cell r="H140">
            <v>533919.14</v>
          </cell>
          <cell r="I140">
            <v>67866.399999999994</v>
          </cell>
        </row>
        <row r="141">
          <cell r="A141" t="str">
            <v>SALES DEBTORS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8657211.1999999993</v>
          </cell>
          <cell r="G141">
            <v>0</v>
          </cell>
          <cell r="H141">
            <v>11421103.800000001</v>
          </cell>
          <cell r="I141">
            <v>0</v>
          </cell>
        </row>
        <row r="142">
          <cell r="A142" t="str">
            <v>ADVANCE TO LABOR WAGES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1979616.6</v>
          </cell>
          <cell r="G142">
            <v>0</v>
          </cell>
          <cell r="H142">
            <v>1618059.3</v>
          </cell>
          <cell r="I142">
            <v>0</v>
          </cell>
        </row>
        <row r="143">
          <cell r="A143" t="str">
            <v>VAT RECEIVABLES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247791</v>
          </cell>
          <cell r="G143">
            <v>0</v>
          </cell>
          <cell r="H143">
            <v>623315</v>
          </cell>
        </row>
        <row r="144">
          <cell r="A144" t="str">
            <v>PREPAID INSURANCE  EXPENSES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184693</v>
          </cell>
          <cell r="G144">
            <v>0</v>
          </cell>
          <cell r="H144">
            <v>155297.85</v>
          </cell>
        </row>
        <row r="145">
          <cell r="H145">
            <v>155297.85</v>
          </cell>
        </row>
        <row r="146">
          <cell r="A146" t="str">
            <v xml:space="preserve">  TOTAL NRS.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12075991.99</v>
          </cell>
          <cell r="G146">
            <v>0</v>
          </cell>
          <cell r="H146">
            <v>14972093.220000001</v>
          </cell>
          <cell r="I146">
            <v>0</v>
          </cell>
        </row>
        <row r="148">
          <cell r="H148">
            <v>14972093.220000001</v>
          </cell>
          <cell r="I148">
            <v>0</v>
          </cell>
        </row>
        <row r="149">
          <cell r="A149" t="str">
            <v>SCHEDULE - E : CLOSING STOCK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 t="str">
            <v>2059/3/32</v>
          </cell>
          <cell r="G149">
            <v>0</v>
          </cell>
          <cell r="H149" t="str">
            <v>2058/3/31</v>
          </cell>
          <cell r="I149">
            <v>0</v>
          </cell>
        </row>
        <row r="150">
          <cell r="A150" t="str">
            <v>FINISHED PRODUCT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2545289.2799999998</v>
          </cell>
          <cell r="G150">
            <v>0</v>
          </cell>
          <cell r="H150">
            <v>867795.84</v>
          </cell>
          <cell r="I150">
            <v>0</v>
          </cell>
        </row>
        <row r="151">
          <cell r="A151" t="str">
            <v>RAW RESIN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25718460.59</v>
          </cell>
          <cell r="G151">
            <v>0</v>
          </cell>
          <cell r="H151">
            <v>36436526.310000002</v>
          </cell>
          <cell r="I151">
            <v>0</v>
          </cell>
        </row>
        <row r="152">
          <cell r="A152" t="str">
            <v>STOCK AT JUNGLE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399992.58</v>
          </cell>
          <cell r="G152">
            <v>0</v>
          </cell>
          <cell r="H152">
            <v>5075221.32</v>
          </cell>
        </row>
        <row r="153">
          <cell r="A153" t="str">
            <v>OTHERS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440948.1</v>
          </cell>
          <cell r="G153">
            <v>0</v>
          </cell>
          <cell r="H153">
            <v>1169655.7</v>
          </cell>
          <cell r="I153">
            <v>0</v>
          </cell>
        </row>
        <row r="155">
          <cell r="H155">
            <v>1169655.7</v>
          </cell>
          <cell r="I155">
            <v>0</v>
          </cell>
        </row>
        <row r="156">
          <cell r="A156" t="str">
            <v xml:space="preserve">  TOTAL NRS.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29104690.550000001</v>
          </cell>
          <cell r="G156">
            <v>0</v>
          </cell>
          <cell r="H156">
            <v>43549199.170000002</v>
          </cell>
          <cell r="I156">
            <v>0</v>
          </cell>
        </row>
        <row r="158">
          <cell r="H158">
            <v>43549199.170000002</v>
          </cell>
          <cell r="I158">
            <v>0</v>
          </cell>
        </row>
        <row r="159">
          <cell r="A159" t="str">
            <v>SCHEDULE -F : ACCOUNTS PAYABLE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 t="str">
            <v>2059/3/32</v>
          </cell>
          <cell r="G159">
            <v>0</v>
          </cell>
          <cell r="H159" t="str">
            <v>2058/3/31</v>
          </cell>
          <cell r="I159">
            <v>0</v>
          </cell>
        </row>
        <row r="160">
          <cell r="A160" t="str">
            <v>SALES CREDITORS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385513.6</v>
          </cell>
          <cell r="G160">
            <v>0</v>
          </cell>
          <cell r="H160">
            <v>558243.19999999995</v>
          </cell>
        </row>
        <row r="161">
          <cell r="A161" t="str">
            <v>PARTY PAYABLES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5176458.84</v>
          </cell>
          <cell r="G161">
            <v>0</v>
          </cell>
          <cell r="H161">
            <v>7277840.1299999999</v>
          </cell>
          <cell r="I161">
            <v>0</v>
          </cell>
        </row>
        <row r="162">
          <cell r="A162" t="str">
            <v>PROPOSED DIVIDEND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1000000</v>
          </cell>
        </row>
        <row r="163">
          <cell r="A163" t="str">
            <v>BANK INTEREST PAYABLE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70971.3</v>
          </cell>
          <cell r="G163">
            <v>0</v>
          </cell>
          <cell r="H163">
            <v>220106.35</v>
          </cell>
          <cell r="I163">
            <v>0</v>
          </cell>
        </row>
        <row r="164">
          <cell r="A164" t="str">
            <v>TDS PAYABLE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2500</v>
          </cell>
          <cell r="G164">
            <v>0</v>
          </cell>
          <cell r="H164">
            <v>1906</v>
          </cell>
          <cell r="I164">
            <v>0</v>
          </cell>
        </row>
        <row r="165">
          <cell r="A165" t="str">
            <v>STAFF SALARY PAYABLES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1636350.87</v>
          </cell>
          <cell r="G165">
            <v>0</v>
          </cell>
          <cell r="H165">
            <v>1580529.66</v>
          </cell>
          <cell r="I165">
            <v>0</v>
          </cell>
        </row>
        <row r="166">
          <cell r="A166" t="str">
            <v>LABOR WAGES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OTHERS (SECURITY DEPOSITS FROM BUYERS)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8840000</v>
          </cell>
          <cell r="G167">
            <v>0</v>
          </cell>
          <cell r="H167">
            <v>8840000</v>
          </cell>
          <cell r="I167">
            <v>0</v>
          </cell>
        </row>
        <row r="169">
          <cell r="H169">
            <v>8840000</v>
          </cell>
          <cell r="I169">
            <v>0</v>
          </cell>
        </row>
        <row r="170">
          <cell r="A170" t="str">
            <v xml:space="preserve">  TOTAL NRS.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16111794.609999999</v>
          </cell>
          <cell r="G170">
            <v>0</v>
          </cell>
          <cell r="H170">
            <v>19478625.34</v>
          </cell>
          <cell r="I170">
            <v>0</v>
          </cell>
        </row>
        <row r="172">
          <cell r="H172">
            <v>19478625.34</v>
          </cell>
          <cell r="I172">
            <v>0</v>
          </cell>
        </row>
        <row r="173">
          <cell r="A173" t="str">
            <v>SCHEDULE -G : SHORT TERM LOAN (SECURED)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 t="str">
            <v>2059/3/32</v>
          </cell>
          <cell r="G173">
            <v>0</v>
          </cell>
          <cell r="H173" t="str">
            <v>2058/3/31</v>
          </cell>
          <cell r="I173">
            <v>0</v>
          </cell>
        </row>
        <row r="174">
          <cell r="A174" t="str">
            <v>EVEREST BANK LTD.O.D.A/c.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4966985.67</v>
          </cell>
          <cell r="G174">
            <v>0</v>
          </cell>
          <cell r="H174">
            <v>6620611.9800000004</v>
          </cell>
          <cell r="I174">
            <v>0</v>
          </cell>
        </row>
        <row r="175">
          <cell r="A175" t="str">
            <v>EVEREST BANK LTD.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6750000</v>
          </cell>
        </row>
        <row r="176">
          <cell r="A176" t="str">
            <v>NEPAL S.B.I. BANK LTD. CC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NB BANK LTD.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4956508.4000000004</v>
          </cell>
        </row>
        <row r="179">
          <cell r="H179">
            <v>4956508.4000000004</v>
          </cell>
        </row>
        <row r="180">
          <cell r="A180" t="str">
            <v xml:space="preserve">  TOTAL NRS.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4966985.67</v>
          </cell>
          <cell r="G180">
            <v>0</v>
          </cell>
          <cell r="H180">
            <v>18327120.379999999</v>
          </cell>
          <cell r="I180">
            <v>0</v>
          </cell>
        </row>
        <row r="182">
          <cell r="H182">
            <v>18327120.379999999</v>
          </cell>
          <cell r="I182">
            <v>0</v>
          </cell>
        </row>
        <row r="183">
          <cell r="I183">
            <v>0</v>
          </cell>
        </row>
        <row r="184">
          <cell r="A184" t="str">
            <v>AS PER OUR REPORT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OF EVEN DATE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FOR: S. R. PANDEY &amp; CO.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CHARTERED ACCOUNTANTS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A192" t="str">
            <v>_______________</v>
          </cell>
          <cell r="B192">
            <v>0</v>
          </cell>
          <cell r="C192" t="str">
            <v>__________</v>
          </cell>
          <cell r="D192">
            <v>0</v>
          </cell>
          <cell r="E192" t="str">
            <v>____________________</v>
          </cell>
          <cell r="F192" t="str">
            <v>__________</v>
          </cell>
          <cell r="G192">
            <v>0</v>
          </cell>
          <cell r="H192" t="str">
            <v>_______________</v>
          </cell>
          <cell r="I192">
            <v>0</v>
          </cell>
        </row>
        <row r="193">
          <cell r="A193" t="str">
            <v>(S. R. PANDEY)</v>
          </cell>
          <cell r="B193">
            <v>0</v>
          </cell>
          <cell r="C193" t="str">
            <v>CHAIRMAN</v>
          </cell>
          <cell r="D193">
            <v>0</v>
          </cell>
          <cell r="E193" t="str">
            <v>MANAGING DIRECTOR</v>
          </cell>
          <cell r="F193" t="str">
            <v xml:space="preserve"> DIRECTORS</v>
          </cell>
          <cell r="G193">
            <v>0</v>
          </cell>
          <cell r="H193" t="str">
            <v>ACCOUNTANT</v>
          </cell>
          <cell r="I193">
            <v>0</v>
          </cell>
        </row>
        <row r="194">
          <cell r="A194" t="str">
            <v>CHARTERED ACCOUNTANT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 xml:space="preserve">PLACE : KATHMANDU    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 t="str">
            <v>DATE: 2059/6/4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A197" t="str">
            <v>GANPATI ROSIN AND TURPENTINE INDUSTRY PRIVATE LIMITED.</v>
          </cell>
        </row>
        <row r="198">
          <cell r="A198" t="str">
            <v>BIRPUR, KAPILVASTU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A199" t="str">
            <v>SCHEDULE FORMING PART OF FINANCIAL STATEMENTS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I200">
            <v>0</v>
          </cell>
        </row>
        <row r="201">
          <cell r="A201" t="str">
            <v xml:space="preserve">SCHEDULE - H : MISCELLANEOUS EXPENSES 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 t="str">
            <v>2058/2059</v>
          </cell>
          <cell r="G201">
            <v>0</v>
          </cell>
          <cell r="H201" t="str">
            <v>2057/2058</v>
          </cell>
          <cell r="I201">
            <v>0</v>
          </cell>
        </row>
        <row r="202">
          <cell r="A202" t="str">
            <v>PRELIMINARY EXPENSES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278644.31</v>
          </cell>
          <cell r="G202">
            <v>0</v>
          </cell>
          <cell r="H202">
            <v>557288.63</v>
          </cell>
          <cell r="I202">
            <v>0</v>
          </cell>
        </row>
        <row r="203">
          <cell r="A203" t="str">
            <v xml:space="preserve">LESS WRITTEN OFF 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278644.31</v>
          </cell>
          <cell r="G203">
            <v>0</v>
          </cell>
          <cell r="H203">
            <v>278644.32</v>
          </cell>
          <cell r="I203">
            <v>0</v>
          </cell>
        </row>
        <row r="205">
          <cell r="H205">
            <v>278644.32</v>
          </cell>
          <cell r="I205">
            <v>0</v>
          </cell>
        </row>
        <row r="206">
          <cell r="A206" t="str">
            <v xml:space="preserve"> SUB TOTAL (I) NRS.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278644.31</v>
          </cell>
          <cell r="I206">
            <v>0</v>
          </cell>
        </row>
        <row r="208">
          <cell r="H208">
            <v>278644.31</v>
          </cell>
          <cell r="I208">
            <v>0</v>
          </cell>
        </row>
        <row r="209">
          <cell r="A209" t="str">
            <v>INNUMBRATION EXPENSES</v>
          </cell>
        </row>
        <row r="210">
          <cell r="A210" t="str">
            <v>OPENING EXPENSES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208978.43</v>
          </cell>
          <cell r="G210">
            <v>0</v>
          </cell>
          <cell r="H210">
            <v>266458.15999999997</v>
          </cell>
        </row>
        <row r="211">
          <cell r="A211" t="str">
            <v>ADDITION DURING THE YEAR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32823</v>
          </cell>
          <cell r="G211">
            <v>0</v>
          </cell>
          <cell r="H211">
            <v>17234</v>
          </cell>
        </row>
        <row r="213">
          <cell r="H213">
            <v>17234</v>
          </cell>
        </row>
        <row r="214">
          <cell r="F214">
            <v>241801.43</v>
          </cell>
          <cell r="G214">
            <v>0</v>
          </cell>
          <cell r="H214">
            <v>283692.15999999997</v>
          </cell>
        </row>
        <row r="215">
          <cell r="A215" t="str">
            <v xml:space="preserve">LESS WRITTEN OFF 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77996.929999999993</v>
          </cell>
          <cell r="G215">
            <v>0</v>
          </cell>
          <cell r="H215">
            <v>74713.73</v>
          </cell>
        </row>
        <row r="217">
          <cell r="H217">
            <v>74713.73</v>
          </cell>
        </row>
        <row r="218">
          <cell r="A218" t="str">
            <v xml:space="preserve"> SUB TOTAL (II) NRS.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163804.5</v>
          </cell>
          <cell r="G218">
            <v>0</v>
          </cell>
          <cell r="H218">
            <v>208978.43</v>
          </cell>
        </row>
        <row r="220">
          <cell r="H220">
            <v>208978.43</v>
          </cell>
        </row>
        <row r="221">
          <cell r="A221" t="str">
            <v xml:space="preserve">  TOTAL (I+II)  TRANSFERRED TO BALANCE SHEET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163804.5</v>
          </cell>
          <cell r="G221">
            <v>0</v>
          </cell>
          <cell r="H221">
            <v>487622.74</v>
          </cell>
        </row>
        <row r="223">
          <cell r="H223">
            <v>487622.74</v>
          </cell>
        </row>
        <row r="224">
          <cell r="A224" t="str">
            <v>SCHEDULE - I: SALES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 t="str">
            <v>2057/2058</v>
          </cell>
          <cell r="G224">
            <v>0</v>
          </cell>
          <cell r="H224" t="str">
            <v>2057/2058</v>
          </cell>
          <cell r="I224">
            <v>0</v>
          </cell>
        </row>
        <row r="225">
          <cell r="A225" t="str">
            <v>LOCAL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1149732.8</v>
          </cell>
          <cell r="G225">
            <v>0</v>
          </cell>
          <cell r="H225">
            <v>3341040</v>
          </cell>
          <cell r="I225">
            <v>0</v>
          </cell>
        </row>
        <row r="226">
          <cell r="A226" t="str">
            <v>EXPORT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87118887.200000003</v>
          </cell>
          <cell r="G226">
            <v>0</v>
          </cell>
          <cell r="H226">
            <v>66872773</v>
          </cell>
          <cell r="I226">
            <v>0</v>
          </cell>
        </row>
        <row r="228">
          <cell r="H228">
            <v>66872773</v>
          </cell>
          <cell r="I228">
            <v>0</v>
          </cell>
        </row>
        <row r="229">
          <cell r="A229" t="str">
            <v xml:space="preserve">  TOTAL NRS.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88268620</v>
          </cell>
          <cell r="G229">
            <v>0</v>
          </cell>
          <cell r="H229">
            <v>70213813</v>
          </cell>
          <cell r="I229">
            <v>0</v>
          </cell>
        </row>
        <row r="231">
          <cell r="H231">
            <v>70213813</v>
          </cell>
          <cell r="I231">
            <v>0</v>
          </cell>
        </row>
        <row r="232">
          <cell r="A232" t="str">
            <v>SCHEDULE - J : RESIN COLLECTION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 t="str">
            <v>2058/2059</v>
          </cell>
          <cell r="G232">
            <v>0</v>
          </cell>
          <cell r="H232" t="str">
            <v>2057/2058</v>
          </cell>
          <cell r="I232">
            <v>0</v>
          </cell>
        </row>
        <row r="233">
          <cell r="A233" t="str">
            <v>SALARY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3749463</v>
          </cell>
          <cell r="G233">
            <v>0</v>
          </cell>
          <cell r="H233">
            <v>4556797</v>
          </cell>
          <cell r="I233">
            <v>0</v>
          </cell>
        </row>
        <row r="234">
          <cell r="A234" t="str">
            <v>WAGES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24897316.140000001</v>
          </cell>
          <cell r="G234">
            <v>0</v>
          </cell>
          <cell r="H234">
            <v>21580974.18</v>
          </cell>
          <cell r="I234">
            <v>0</v>
          </cell>
        </row>
        <row r="235">
          <cell r="A235" t="str">
            <v>ROYALTY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7249796.4000000004</v>
          </cell>
          <cell r="G235">
            <v>0</v>
          </cell>
          <cell r="H235">
            <v>6828965.25</v>
          </cell>
          <cell r="I235">
            <v>0</v>
          </cell>
        </row>
        <row r="236">
          <cell r="A236" t="str">
            <v>D.D.C. TAX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1212982.6499999999</v>
          </cell>
          <cell r="G236">
            <v>0</v>
          </cell>
          <cell r="H236">
            <v>1128441.8500000001</v>
          </cell>
          <cell r="I236">
            <v>0</v>
          </cell>
        </row>
        <row r="237">
          <cell r="A237" t="str">
            <v>TRAVELLING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209004</v>
          </cell>
          <cell r="G237">
            <v>0</v>
          </cell>
          <cell r="H237">
            <v>244586</v>
          </cell>
          <cell r="I237">
            <v>0</v>
          </cell>
        </row>
        <row r="238">
          <cell r="A238" t="str">
            <v>TRANSPORTATION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11730222.18</v>
          </cell>
          <cell r="G238">
            <v>0</v>
          </cell>
          <cell r="H238">
            <v>10182836.07</v>
          </cell>
          <cell r="I238">
            <v>0</v>
          </cell>
        </row>
        <row r="239">
          <cell r="A239" t="str">
            <v>RENT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121002</v>
          </cell>
          <cell r="G239">
            <v>0</v>
          </cell>
          <cell r="H239">
            <v>186545</v>
          </cell>
          <cell r="I239">
            <v>0</v>
          </cell>
        </row>
        <row r="240">
          <cell r="A240" t="str">
            <v>MEDICAL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24119.5</v>
          </cell>
          <cell r="G240">
            <v>0</v>
          </cell>
          <cell r="H240">
            <v>32840.400000000001</v>
          </cell>
          <cell r="I240">
            <v>0</v>
          </cell>
        </row>
        <row r="241">
          <cell r="A241" t="str">
            <v>OTHERS (PLANTATION)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49448</v>
          </cell>
          <cell r="I241">
            <v>0</v>
          </cell>
        </row>
        <row r="242">
          <cell r="A242" t="str">
            <v>FOOD EXPENSES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246899.3</v>
          </cell>
          <cell r="G242">
            <v>0</v>
          </cell>
          <cell r="H242">
            <v>177921.43</v>
          </cell>
          <cell r="I242">
            <v>0</v>
          </cell>
        </row>
        <row r="243">
          <cell r="A243" t="str">
            <v>TIN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2016960.5</v>
          </cell>
          <cell r="G243">
            <v>0</v>
          </cell>
          <cell r="H243">
            <v>3956418.37</v>
          </cell>
          <cell r="I243">
            <v>0</v>
          </cell>
        </row>
        <row r="244">
          <cell r="A244" t="str">
            <v>KUPPI &amp; PATTI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207865</v>
          </cell>
          <cell r="G244">
            <v>0</v>
          </cell>
          <cell r="H244">
            <v>271915</v>
          </cell>
          <cell r="I244">
            <v>0</v>
          </cell>
        </row>
        <row r="245">
          <cell r="A245" t="str">
            <v>CHEMICAL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42839.5</v>
          </cell>
          <cell r="G245">
            <v>0</v>
          </cell>
          <cell r="H245">
            <v>154285</v>
          </cell>
          <cell r="I245">
            <v>0</v>
          </cell>
        </row>
        <row r="246">
          <cell r="A246" t="str">
            <v>MISCELLANEOUS TOOLS  EXPENSES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426050</v>
          </cell>
          <cell r="G246">
            <v>0</v>
          </cell>
          <cell r="H246">
            <v>745628.89</v>
          </cell>
          <cell r="I246">
            <v>0</v>
          </cell>
        </row>
        <row r="247">
          <cell r="A247" t="str">
            <v>POLYPHONE BAG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512170.77</v>
          </cell>
          <cell r="G247">
            <v>0</v>
          </cell>
          <cell r="H247">
            <v>740058.2</v>
          </cell>
        </row>
        <row r="248">
          <cell r="A248" t="str">
            <v>MISCELLANEOUS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106018.09</v>
          </cell>
          <cell r="G248">
            <v>0</v>
          </cell>
          <cell r="H248">
            <v>118621.45</v>
          </cell>
        </row>
        <row r="249">
          <cell r="H249">
            <v>118621.45</v>
          </cell>
        </row>
        <row r="250">
          <cell r="A250" t="str">
            <v>TOTAL RESIN COLLECTION EXPENSES NRS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52752709.030000001</v>
          </cell>
          <cell r="G250">
            <v>0</v>
          </cell>
          <cell r="H250">
            <v>50956282.090000004</v>
          </cell>
          <cell r="I250">
            <v>0</v>
          </cell>
        </row>
        <row r="252">
          <cell r="H252">
            <v>50956282.090000004</v>
          </cell>
          <cell r="I252">
            <v>0</v>
          </cell>
        </row>
        <row r="253">
          <cell r="I253">
            <v>0</v>
          </cell>
        </row>
        <row r="254">
          <cell r="A254" t="str">
            <v>AS PER OUR REPORT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A255" t="str">
            <v>OF EVEN DATE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A256" t="str">
            <v>FOR: S. R. PANDEY &amp; CO.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A257" t="str">
            <v>CHARTERED ACCOUNTANTS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A264" t="str">
            <v>_______________</v>
          </cell>
          <cell r="B264">
            <v>0</v>
          </cell>
          <cell r="C264" t="str">
            <v>__________</v>
          </cell>
          <cell r="D264">
            <v>0</v>
          </cell>
          <cell r="E264" t="str">
            <v>____________________</v>
          </cell>
          <cell r="F264" t="str">
            <v>__________</v>
          </cell>
          <cell r="G264">
            <v>0</v>
          </cell>
          <cell r="H264" t="str">
            <v>_______________</v>
          </cell>
          <cell r="I264">
            <v>0</v>
          </cell>
        </row>
        <row r="265">
          <cell r="A265" t="str">
            <v>(S. R. PANDEY)</v>
          </cell>
          <cell r="B265">
            <v>0</v>
          </cell>
          <cell r="C265" t="str">
            <v>CHAIRMAN</v>
          </cell>
          <cell r="D265">
            <v>0</v>
          </cell>
          <cell r="E265" t="str">
            <v>MANAGING DIRECTOR</v>
          </cell>
          <cell r="F265" t="str">
            <v xml:space="preserve"> DIRECTORS</v>
          </cell>
          <cell r="G265">
            <v>0</v>
          </cell>
          <cell r="H265" t="str">
            <v>ACCOUNTANT</v>
          </cell>
          <cell r="I265">
            <v>0</v>
          </cell>
        </row>
        <row r="266">
          <cell r="A266" t="str">
            <v>CHARTERED ACCOUNTANT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 t="str">
            <v xml:space="preserve">PLACE : KATHMANDU    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DATE: 2059/6/4</v>
          </cell>
        </row>
        <row r="269">
          <cell r="A269" t="str">
            <v>DATE: 2059/6/4</v>
          </cell>
        </row>
        <row r="270">
          <cell r="A270" t="str">
            <v>GANPATI ROSIN AND TURPENTINE INDUSTRY PRIVATE LIMITED.</v>
          </cell>
        </row>
        <row r="271">
          <cell r="A271" t="str">
            <v>BIRPUR, KAPILVASTU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SCHEDULE FORMING PART OF FINANCIAL STATEMENTS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I273">
            <v>0</v>
          </cell>
        </row>
        <row r="274">
          <cell r="A274" t="str">
            <v>SCHEDULE - K: MANUFACTURING EXPENSES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 t="str">
            <v>2058/2059</v>
          </cell>
          <cell r="G274">
            <v>0</v>
          </cell>
          <cell r="H274" t="str">
            <v>2057/2058</v>
          </cell>
          <cell r="I274">
            <v>0</v>
          </cell>
        </row>
        <row r="275">
          <cell r="A275" t="str">
            <v>SALARY &amp; WAGES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4932888.74</v>
          </cell>
          <cell r="G275">
            <v>0</v>
          </cell>
          <cell r="H275">
            <v>3452267</v>
          </cell>
          <cell r="I275">
            <v>0</v>
          </cell>
        </row>
        <row r="276">
          <cell r="A276" t="str">
            <v>CHEMICAL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158981</v>
          </cell>
          <cell r="G276">
            <v>0</v>
          </cell>
          <cell r="H276">
            <v>134400</v>
          </cell>
          <cell r="I276">
            <v>0</v>
          </cell>
        </row>
        <row r="277">
          <cell r="A277" t="str">
            <v>KEROSHINE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158500</v>
          </cell>
          <cell r="G277">
            <v>0</v>
          </cell>
          <cell r="H277">
            <v>72200</v>
          </cell>
          <cell r="I277">
            <v>0</v>
          </cell>
        </row>
        <row r="278">
          <cell r="A278" t="str">
            <v>PROCESSING EXPENSES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760997.5</v>
          </cell>
          <cell r="G278">
            <v>0</v>
          </cell>
          <cell r="H278">
            <v>669187</v>
          </cell>
          <cell r="I278">
            <v>0</v>
          </cell>
        </row>
        <row r="279">
          <cell r="A279" t="str">
            <v>ELECTRICITY &amp; WATER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147320</v>
          </cell>
          <cell r="G279">
            <v>0</v>
          </cell>
          <cell r="H279">
            <v>134450</v>
          </cell>
        </row>
        <row r="280">
          <cell r="A280" t="str">
            <v>REPAIR &amp; MAINTENANCE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354914.65</v>
          </cell>
          <cell r="G280">
            <v>0</v>
          </cell>
          <cell r="H280">
            <v>51981</v>
          </cell>
        </row>
        <row r="281">
          <cell r="A281" t="str">
            <v>PACKING MATERIALS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1650639</v>
          </cell>
          <cell r="G281">
            <v>0</v>
          </cell>
          <cell r="H281">
            <v>376785</v>
          </cell>
          <cell r="I281">
            <v>0</v>
          </cell>
        </row>
        <row r="282">
          <cell r="A282" t="str">
            <v>FUEL (WOOD &amp; COOL)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3440235.2</v>
          </cell>
          <cell r="G282">
            <v>0</v>
          </cell>
          <cell r="H282">
            <v>2331440.08</v>
          </cell>
          <cell r="I282">
            <v>0</v>
          </cell>
        </row>
        <row r="283">
          <cell r="A283" t="str">
            <v xml:space="preserve">DRUM 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195500</v>
          </cell>
          <cell r="G283">
            <v>0</v>
          </cell>
          <cell r="H283">
            <v>184800</v>
          </cell>
        </row>
        <row r="284">
          <cell r="A284" t="str">
            <v>DHOL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1418516.3</v>
          </cell>
          <cell r="G284">
            <v>0</v>
          </cell>
          <cell r="H284">
            <v>1318806.1299999999</v>
          </cell>
        </row>
        <row r="285">
          <cell r="A285" t="str">
            <v>MISCELLANEOUS EXPENSES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139071</v>
          </cell>
          <cell r="G285">
            <v>0</v>
          </cell>
          <cell r="H285">
            <v>150621.4</v>
          </cell>
          <cell r="I285">
            <v>0</v>
          </cell>
        </row>
        <row r="286">
          <cell r="A286" t="str">
            <v>DEPRECIATION</v>
          </cell>
          <cell r="B286">
            <v>0</v>
          </cell>
          <cell r="C286">
            <v>0</v>
          </cell>
          <cell r="D286" t="str">
            <v>B</v>
          </cell>
          <cell r="E286">
            <v>0</v>
          </cell>
          <cell r="F286">
            <v>937365.05</v>
          </cell>
          <cell r="G286">
            <v>0</v>
          </cell>
          <cell r="H286">
            <v>683748.27</v>
          </cell>
          <cell r="I286">
            <v>0</v>
          </cell>
        </row>
        <row r="288">
          <cell r="H288">
            <v>683748.27</v>
          </cell>
          <cell r="I288">
            <v>0</v>
          </cell>
        </row>
        <row r="289">
          <cell r="A289" t="str">
            <v xml:space="preserve">  TOTAL NRS.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14294928.439999999</v>
          </cell>
          <cell r="G289">
            <v>0</v>
          </cell>
          <cell r="H289">
            <v>9560685.8800000008</v>
          </cell>
          <cell r="I289">
            <v>0</v>
          </cell>
        </row>
        <row r="291">
          <cell r="H291">
            <v>9560685.8800000008</v>
          </cell>
          <cell r="I291">
            <v>0</v>
          </cell>
        </row>
        <row r="292">
          <cell r="A292" t="str">
            <v>SCHEDULE - L: ADMINISTRATION OVERHEADS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2058/2059</v>
          </cell>
          <cell r="G292">
            <v>0</v>
          </cell>
          <cell r="H292" t="str">
            <v>2057/2058</v>
          </cell>
          <cell r="I292">
            <v>0</v>
          </cell>
        </row>
        <row r="293">
          <cell r="A293" t="str">
            <v>SALARY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1132894</v>
          </cell>
          <cell r="G293">
            <v>0</v>
          </cell>
          <cell r="H293">
            <v>881639</v>
          </cell>
          <cell r="I293">
            <v>0</v>
          </cell>
        </row>
        <row r="294">
          <cell r="A294" t="str">
            <v>STATIONERY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394584.34</v>
          </cell>
          <cell r="G294">
            <v>0</v>
          </cell>
          <cell r="H294">
            <v>131112.26999999999</v>
          </cell>
          <cell r="I294">
            <v>0</v>
          </cell>
        </row>
        <row r="295">
          <cell r="A295" t="str">
            <v>TELEPHONE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325967.59000000003</v>
          </cell>
          <cell r="G295">
            <v>0</v>
          </cell>
          <cell r="H295">
            <v>289019.46999999997</v>
          </cell>
          <cell r="I295">
            <v>0</v>
          </cell>
        </row>
        <row r="296">
          <cell r="A296" t="str">
            <v>TRAVELING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922798</v>
          </cell>
          <cell r="G296">
            <v>0</v>
          </cell>
          <cell r="H296">
            <v>832526.87</v>
          </cell>
          <cell r="I296">
            <v>0</v>
          </cell>
        </row>
        <row r="297">
          <cell r="A297" t="str">
            <v>REPAIR &amp; MAINTENANCE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511068.35</v>
          </cell>
          <cell r="G297">
            <v>0</v>
          </cell>
          <cell r="H297">
            <v>1154077.46</v>
          </cell>
          <cell r="I297">
            <v>0</v>
          </cell>
        </row>
        <row r="298">
          <cell r="A298" t="str">
            <v>ELECTRICAL &amp; WATER FEES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32814</v>
          </cell>
          <cell r="G298">
            <v>0</v>
          </cell>
          <cell r="H298">
            <v>32362</v>
          </cell>
          <cell r="I298">
            <v>0</v>
          </cell>
        </row>
        <row r="299">
          <cell r="A299" t="str">
            <v>BANK COMMISSION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36273.629999999997</v>
          </cell>
          <cell r="G299">
            <v>0</v>
          </cell>
          <cell r="H299">
            <v>98676.39</v>
          </cell>
          <cell r="I299">
            <v>0</v>
          </cell>
        </row>
        <row r="300">
          <cell r="A300" t="str">
            <v>INSURANCE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625827.85</v>
          </cell>
          <cell r="G300">
            <v>0</v>
          </cell>
          <cell r="H300">
            <v>449870.99</v>
          </cell>
          <cell r="I300">
            <v>0</v>
          </cell>
        </row>
        <row r="301">
          <cell r="A301" t="str">
            <v>AUDIT FEE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25000</v>
          </cell>
          <cell r="G301">
            <v>0</v>
          </cell>
          <cell r="H301">
            <v>25000</v>
          </cell>
          <cell r="I301">
            <v>0</v>
          </cell>
        </row>
        <row r="302">
          <cell r="A302" t="str">
            <v>RENT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60000</v>
          </cell>
          <cell r="G302">
            <v>0</v>
          </cell>
          <cell r="H302">
            <v>48000</v>
          </cell>
          <cell r="I302">
            <v>0</v>
          </cell>
        </row>
        <row r="303">
          <cell r="A303" t="str">
            <v>OCTORI (FEES &amp;TAXES)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68257.5</v>
          </cell>
          <cell r="G303">
            <v>0</v>
          </cell>
          <cell r="H303">
            <v>97126.5</v>
          </cell>
          <cell r="I303">
            <v>0</v>
          </cell>
        </row>
        <row r="304">
          <cell r="A304" t="str">
            <v>CONSLT. FEES &amp; SERVICE CHARGE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13000</v>
          </cell>
          <cell r="I304">
            <v>0</v>
          </cell>
        </row>
        <row r="305">
          <cell r="A305" t="str">
            <v>GUEST ENTERTAINMENT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39431</v>
          </cell>
          <cell r="G305">
            <v>0</v>
          </cell>
          <cell r="H305">
            <v>232890</v>
          </cell>
          <cell r="I305">
            <v>0</v>
          </cell>
        </row>
        <row r="306">
          <cell r="A306" t="str">
            <v>DONATION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39485.699999999997</v>
          </cell>
          <cell r="G306">
            <v>0</v>
          </cell>
          <cell r="H306">
            <v>272854</v>
          </cell>
          <cell r="I306">
            <v>0</v>
          </cell>
        </row>
        <row r="307">
          <cell r="A307" t="str">
            <v>MEDICAL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380469.5</v>
          </cell>
          <cell r="G307">
            <v>0</v>
          </cell>
          <cell r="H307">
            <v>121136.76</v>
          </cell>
          <cell r="I307">
            <v>0</v>
          </cell>
        </row>
        <row r="308">
          <cell r="A308" t="str">
            <v>ADVERTISEMENT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7600</v>
          </cell>
          <cell r="G308">
            <v>0</v>
          </cell>
          <cell r="H308">
            <v>16232</v>
          </cell>
          <cell r="I308">
            <v>0</v>
          </cell>
        </row>
        <row r="309">
          <cell r="A309" t="str">
            <v>NEWSPAPER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16037.8</v>
          </cell>
          <cell r="G309">
            <v>0</v>
          </cell>
          <cell r="H309">
            <v>5817</v>
          </cell>
          <cell r="I309">
            <v>0</v>
          </cell>
        </row>
        <row r="310">
          <cell r="A310" t="str">
            <v>OTHER (MISCELLANEOUS)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271187.86</v>
          </cell>
          <cell r="G310">
            <v>0</v>
          </cell>
          <cell r="H310">
            <v>75648.399999999994</v>
          </cell>
          <cell r="I310">
            <v>0</v>
          </cell>
        </row>
        <row r="311">
          <cell r="A311" t="str">
            <v>SELLING (EXPORT) EXPENSES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938169</v>
          </cell>
          <cell r="G311">
            <v>0</v>
          </cell>
          <cell r="H311">
            <v>734187</v>
          </cell>
          <cell r="I311">
            <v>0</v>
          </cell>
        </row>
        <row r="312">
          <cell r="A312" t="str">
            <v>WAGES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9452</v>
          </cell>
          <cell r="G312">
            <v>0</v>
          </cell>
          <cell r="H312">
            <v>0</v>
          </cell>
        </row>
        <row r="313">
          <cell r="A313" t="str">
            <v>FUEL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1279028.03</v>
          </cell>
          <cell r="G313">
            <v>0</v>
          </cell>
          <cell r="H313">
            <v>1102979.1499999999</v>
          </cell>
        </row>
        <row r="314">
          <cell r="A314" t="str">
            <v>POSTAGE &amp; TELEGRAM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24837.200000000001</v>
          </cell>
          <cell r="G314">
            <v>0</v>
          </cell>
          <cell r="H314">
            <v>23549.18</v>
          </cell>
        </row>
        <row r="315">
          <cell r="A315" t="str">
            <v>DEPRECIATION</v>
          </cell>
          <cell r="B315">
            <v>0</v>
          </cell>
          <cell r="C315">
            <v>0</v>
          </cell>
          <cell r="D315" t="str">
            <v>B</v>
          </cell>
          <cell r="E315">
            <v>0</v>
          </cell>
          <cell r="F315">
            <v>504988.67</v>
          </cell>
          <cell r="G315">
            <v>0</v>
          </cell>
          <cell r="H315">
            <v>537536.06000000006</v>
          </cell>
          <cell r="I315">
            <v>0</v>
          </cell>
        </row>
        <row r="317">
          <cell r="H317">
            <v>537536.06000000006</v>
          </cell>
          <cell r="I317">
            <v>0</v>
          </cell>
        </row>
        <row r="318">
          <cell r="A318" t="str">
            <v>TOTAL- NRS.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7646172.0199999996</v>
          </cell>
          <cell r="G318">
            <v>0</v>
          </cell>
          <cell r="H318">
            <v>7175240.5</v>
          </cell>
          <cell r="I318">
            <v>0</v>
          </cell>
        </row>
        <row r="320">
          <cell r="H320">
            <v>7175240.5</v>
          </cell>
          <cell r="I320">
            <v>0</v>
          </cell>
        </row>
        <row r="321">
          <cell r="I321">
            <v>0</v>
          </cell>
        </row>
        <row r="322">
          <cell r="A322" t="str">
            <v>AS PER OUR REPORT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OF EVEN DATE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>FOR: S. R. PANDEY &amp; CO.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>CHARTERED ACCOUNTANTS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A330" t="str">
            <v>_______________</v>
          </cell>
          <cell r="B330">
            <v>0</v>
          </cell>
          <cell r="C330" t="str">
            <v>__________</v>
          </cell>
          <cell r="D330">
            <v>0</v>
          </cell>
          <cell r="E330" t="str">
            <v>__________________</v>
          </cell>
          <cell r="F330" t="str">
            <v>__________</v>
          </cell>
          <cell r="G330">
            <v>0</v>
          </cell>
          <cell r="H330" t="str">
            <v>_______________</v>
          </cell>
          <cell r="I330">
            <v>0</v>
          </cell>
        </row>
        <row r="331">
          <cell r="A331" t="str">
            <v>(S. R. PANDEY)</v>
          </cell>
          <cell r="B331">
            <v>0</v>
          </cell>
          <cell r="C331" t="str">
            <v>CHAIRMAN</v>
          </cell>
          <cell r="D331">
            <v>0</v>
          </cell>
          <cell r="E331" t="str">
            <v>MANAGING DIRECTOR</v>
          </cell>
          <cell r="F331" t="str">
            <v xml:space="preserve"> DIRECTORS</v>
          </cell>
          <cell r="G331">
            <v>0</v>
          </cell>
          <cell r="H331" t="str">
            <v>ACCOUNTANT</v>
          </cell>
          <cell r="I331">
            <v>0</v>
          </cell>
        </row>
        <row r="332">
          <cell r="A332" t="str">
            <v>CHARTERED ACCOUNTANT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A333" t="str">
            <v xml:space="preserve">PLACE : KATHMANDU    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DATE: 2059/6/4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/>
      <sheetData sheetId="7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 Rec Control Sheet"/>
      <sheetName val="Original"/>
      <sheetName val="OIPL"/>
      <sheetName val="Questrix"/>
      <sheetName val="CC"/>
      <sheetName val="Journal 1"/>
      <sheetName val="CRITERIA1"/>
      <sheetName val="fa"/>
      <sheetName val="reference"/>
      <sheetName val="FINAL"/>
      <sheetName val="DEP99"/>
      <sheetName val="Link 2001"/>
      <sheetName val="30.09.00"/>
      <sheetName val="Travel &amp; Enter"/>
      <sheetName val="Books"/>
      <sheetName val="Training &amp; Tuition"/>
      <sheetName val="New May"/>
      <sheetName val="Masters"/>
      <sheetName val="A-1 MODULE"/>
      <sheetName val="A-2 MODULE"/>
      <sheetName val="A-3 MODULE"/>
      <sheetName val="SITE-RAMAGUNDAM"/>
      <sheetName val="MD'S RESI"/>
      <sheetName val="JAPANESE ACCM"/>
      <sheetName val="INDIAN GUEST HOUSE"/>
      <sheetName val="ANPARA-SITE "/>
      <sheetName val="trial (2)"/>
      <sheetName val="AdministrativeExpenses"/>
      <sheetName val="EMPMASTER"/>
      <sheetName val="SALES-VAL"/>
      <sheetName val="Balance Sheet"/>
      <sheetName val="NSR_E"/>
      <sheetName val="TOT_COST"/>
      <sheetName val="Form 16"/>
      <sheetName val="Links"/>
      <sheetName val="Sch VI "/>
      <sheetName val="Sheet2"/>
      <sheetName val="Currency"/>
      <sheetName val="Non-Statistical Sampling"/>
      <sheetName val="LE-FTE-Nos"/>
      <sheetName val="10W"/>
      <sheetName val="Master"/>
      <sheetName val="Directors"/>
      <sheetName val="Jan04"/>
      <sheetName val="Feb04"/>
      <sheetName val="Mar04"/>
      <sheetName val="BS"/>
      <sheetName val="pack pnl-99"/>
      <sheetName val="Acc Analysis Feb 04"/>
      <sheetName val="PopCache"/>
      <sheetName val="Rec"/>
      <sheetName val="Rec Statement "/>
      <sheetName val="Register"/>
      <sheetName val="P &amp; L"/>
      <sheetName val="Bal Sheet"/>
      <sheetName val="defaults"/>
      <sheetName val="header"/>
      <sheetName val="Lead"/>
      <sheetName val="InvoiceList"/>
      <sheetName val="세목별"/>
      <sheetName val="GeneralInfo"/>
      <sheetName val="Cost Centre"/>
      <sheetName val="Other"/>
      <sheetName val="Summary"/>
      <sheetName val="ctrl"/>
      <sheetName val="RetailExpenses-Input"/>
      <sheetName val="P&amp;L"/>
      <sheetName val="SCH-A,B,C"/>
      <sheetName val="Trade Receivables-1"/>
      <sheetName val="Kontensalden"/>
      <sheetName val="MAPPING-Mnth"/>
      <sheetName val="KRRP"/>
      <sheetName val="KRRPC"/>
      <sheetName val="#REF"/>
      <sheetName val="SACA-NT2"/>
      <sheetName val="Comps"/>
      <sheetName val="Overall KPI"/>
      <sheetName val="LDOD"/>
      <sheetName val="LDOD1"/>
      <sheetName val="PASTDUE"/>
      <sheetName val="PASTDU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0W"/>
      <sheetName val="BS Rec Control Sheet"/>
      <sheetName val="Link 2001"/>
      <sheetName val="ANNEXURE-P&amp;L"/>
      <sheetName val="CRITERIA1"/>
      <sheetName val="Table"/>
      <sheetName val="Comp"/>
      <sheetName val="Balance Sheet"/>
      <sheetName val="DEP99"/>
      <sheetName val="Rates"/>
      <sheetName val="SACA-NT2"/>
    </sheetNames>
    <sheetDataSet>
      <sheetData sheetId="0" refreshError="1">
        <row r="2">
          <cell r="B2" t="str">
            <v>PROFIT &amp; LOSS FOR THE PERIOD OCTOBER 1998 TO MARCH 1999 OF LONDON &amp; NEW YORK DESKS</v>
          </cell>
        </row>
        <row r="4">
          <cell r="B4" t="str">
            <v>PARTICULARS</v>
          </cell>
          <cell r="C4" t="str">
            <v>YTD 98-99</v>
          </cell>
          <cell r="D4" t="str">
            <v>Adj/prov</v>
          </cell>
          <cell r="E4" t="str">
            <v>YTD 98-99</v>
          </cell>
          <cell r="F4" t="str">
            <v>YTD 98-99</v>
          </cell>
          <cell r="G4" t="str">
            <v>YTD 98-99</v>
          </cell>
          <cell r="H4" t="str">
            <v>Adj/prov</v>
          </cell>
          <cell r="I4" t="str">
            <v>YTD 98-99</v>
          </cell>
          <cell r="J4" t="str">
            <v>YTD 98-99</v>
          </cell>
          <cell r="K4" t="str">
            <v>YTD 98-99</v>
          </cell>
          <cell r="L4" t="str">
            <v>YTD 98-99</v>
          </cell>
        </row>
        <row r="5">
          <cell r="C5" t="str">
            <v>USD</v>
          </cell>
          <cell r="D5" t="str">
            <v>USD</v>
          </cell>
          <cell r="E5" t="str">
            <v>USD</v>
          </cell>
          <cell r="F5" t="str">
            <v>Rs</v>
          </cell>
          <cell r="G5" t="str">
            <v>USD</v>
          </cell>
          <cell r="H5" t="str">
            <v>USD</v>
          </cell>
          <cell r="I5" t="str">
            <v>USD</v>
          </cell>
          <cell r="L5" t="str">
            <v>Rs</v>
          </cell>
        </row>
        <row r="6">
          <cell r="C6" t="str">
            <v>London</v>
          </cell>
          <cell r="D6" t="str">
            <v>London</v>
          </cell>
          <cell r="E6" t="str">
            <v>London</v>
          </cell>
          <cell r="F6" t="str">
            <v>London</v>
          </cell>
          <cell r="G6" t="str">
            <v>NY</v>
          </cell>
          <cell r="H6" t="str">
            <v>NY</v>
          </cell>
          <cell r="I6" t="str">
            <v>NY</v>
          </cell>
          <cell r="J6" t="str">
            <v>Total</v>
          </cell>
          <cell r="K6" t="str">
            <v>Total</v>
          </cell>
          <cell r="L6" t="str">
            <v>Total</v>
          </cell>
        </row>
        <row r="7">
          <cell r="B7" t="str">
            <v>Income from operations</v>
          </cell>
        </row>
        <row r="8">
          <cell r="B8" t="str">
            <v>Brokerage*</v>
          </cell>
          <cell r="C8">
            <v>1003713</v>
          </cell>
          <cell r="E8">
            <v>1003713</v>
          </cell>
          <cell r="G8">
            <v>24746</v>
          </cell>
          <cell r="I8">
            <v>24746</v>
          </cell>
          <cell r="K8">
            <v>1028459</v>
          </cell>
          <cell r="L8">
            <v>43709507.5</v>
          </cell>
        </row>
        <row r="9">
          <cell r="B9" t="str">
            <v>Less Clearing charges</v>
          </cell>
          <cell r="C9">
            <v>-11240</v>
          </cell>
          <cell r="D9">
            <v>0</v>
          </cell>
          <cell r="E9">
            <v>-11240</v>
          </cell>
          <cell r="G9">
            <v>0</v>
          </cell>
          <cell r="I9">
            <v>0</v>
          </cell>
          <cell r="K9">
            <v>-11240</v>
          </cell>
          <cell r="L9">
            <v>-477700</v>
          </cell>
        </row>
        <row r="11">
          <cell r="B11" t="str">
            <v>Total Income</v>
          </cell>
          <cell r="C11">
            <v>992473</v>
          </cell>
          <cell r="D11">
            <v>0</v>
          </cell>
          <cell r="E11">
            <v>992473</v>
          </cell>
          <cell r="F11">
            <v>0</v>
          </cell>
          <cell r="G11">
            <v>24746</v>
          </cell>
          <cell r="H11">
            <v>0</v>
          </cell>
          <cell r="I11">
            <v>24746</v>
          </cell>
          <cell r="J11">
            <v>0</v>
          </cell>
          <cell r="K11">
            <v>1017219</v>
          </cell>
          <cell r="L11">
            <v>43231807.5</v>
          </cell>
        </row>
        <row r="13">
          <cell r="B13" t="str">
            <v>Payroll</v>
          </cell>
          <cell r="C13">
            <v>130058</v>
          </cell>
          <cell r="E13">
            <v>130058</v>
          </cell>
          <cell r="G13">
            <v>70779</v>
          </cell>
          <cell r="I13">
            <v>70779</v>
          </cell>
          <cell r="K13">
            <v>200837</v>
          </cell>
          <cell r="L13">
            <v>8535572.5</v>
          </cell>
        </row>
        <row r="14">
          <cell r="B14" t="str">
            <v>Telecom</v>
          </cell>
          <cell r="C14">
            <v>11170</v>
          </cell>
          <cell r="E14">
            <v>11170</v>
          </cell>
          <cell r="G14">
            <v>2649</v>
          </cell>
          <cell r="I14">
            <v>2649</v>
          </cell>
          <cell r="K14">
            <v>13819</v>
          </cell>
          <cell r="L14">
            <v>587307.5</v>
          </cell>
        </row>
        <row r="15">
          <cell r="B15" t="str">
            <v>Office services &amp; supplies</v>
          </cell>
          <cell r="C15">
            <v>5795</v>
          </cell>
          <cell r="E15">
            <v>5795</v>
          </cell>
          <cell r="G15">
            <v>72</v>
          </cell>
          <cell r="I15">
            <v>72</v>
          </cell>
          <cell r="K15">
            <v>5867</v>
          </cell>
          <cell r="L15">
            <v>249347.5</v>
          </cell>
        </row>
        <row r="16">
          <cell r="B16" t="str">
            <v>Information systems</v>
          </cell>
          <cell r="C16">
            <v>26762</v>
          </cell>
          <cell r="E16">
            <v>26762</v>
          </cell>
          <cell r="G16">
            <v>12943</v>
          </cell>
          <cell r="I16">
            <v>12943</v>
          </cell>
          <cell r="K16">
            <v>39705</v>
          </cell>
          <cell r="L16">
            <v>1687462.5</v>
          </cell>
        </row>
        <row r="17">
          <cell r="B17" t="str">
            <v>Trade &amp; Clearing</v>
          </cell>
          <cell r="C17">
            <v>19904</v>
          </cell>
          <cell r="E17">
            <v>19904</v>
          </cell>
          <cell r="G17">
            <v>0</v>
          </cell>
          <cell r="I17">
            <v>0</v>
          </cell>
          <cell r="K17">
            <v>19904</v>
          </cell>
          <cell r="L17">
            <v>845920</v>
          </cell>
        </row>
        <row r="18">
          <cell r="B18" t="str">
            <v>Occupancy &amp; Equipment</v>
          </cell>
          <cell r="C18">
            <v>20218</v>
          </cell>
          <cell r="E18">
            <v>20218</v>
          </cell>
          <cell r="G18">
            <v>4455</v>
          </cell>
          <cell r="I18">
            <v>4455</v>
          </cell>
          <cell r="K18">
            <v>24673</v>
          </cell>
          <cell r="L18">
            <v>1048602.5</v>
          </cell>
        </row>
        <row r="19">
          <cell r="B19" t="str">
            <v>Interest Expense</v>
          </cell>
          <cell r="C19">
            <v>9682</v>
          </cell>
          <cell r="E19">
            <v>9682</v>
          </cell>
          <cell r="G19">
            <v>0</v>
          </cell>
          <cell r="I19">
            <v>0</v>
          </cell>
          <cell r="K19">
            <v>9682</v>
          </cell>
          <cell r="L19">
            <v>411485</v>
          </cell>
        </row>
        <row r="20">
          <cell r="B20" t="str">
            <v>Business Development</v>
          </cell>
          <cell r="C20">
            <v>2305</v>
          </cell>
          <cell r="E20">
            <v>2305</v>
          </cell>
          <cell r="G20">
            <v>6385</v>
          </cell>
          <cell r="I20">
            <v>6385</v>
          </cell>
          <cell r="K20">
            <v>8690</v>
          </cell>
          <cell r="L20">
            <v>369325</v>
          </cell>
        </row>
        <row r="21">
          <cell r="B21" t="str">
            <v>Other/Misc Expenses</v>
          </cell>
          <cell r="C21">
            <v>20799</v>
          </cell>
          <cell r="E21">
            <v>20799</v>
          </cell>
          <cell r="G21">
            <v>2184</v>
          </cell>
          <cell r="I21">
            <v>2184</v>
          </cell>
          <cell r="K21">
            <v>22983</v>
          </cell>
          <cell r="L21">
            <v>976777.5</v>
          </cell>
        </row>
        <row r="22">
          <cell r="B22" t="str">
            <v>Total Expenditure</v>
          </cell>
          <cell r="C22">
            <v>246693</v>
          </cell>
          <cell r="D22">
            <v>0</v>
          </cell>
          <cell r="E22">
            <v>246693</v>
          </cell>
          <cell r="F22">
            <v>0</v>
          </cell>
          <cell r="G22">
            <v>99467</v>
          </cell>
          <cell r="H22">
            <v>0</v>
          </cell>
          <cell r="I22">
            <v>99467</v>
          </cell>
          <cell r="J22">
            <v>0</v>
          </cell>
          <cell r="K22">
            <v>346160</v>
          </cell>
          <cell r="L22">
            <v>14711800</v>
          </cell>
        </row>
        <row r="24">
          <cell r="B24" t="str">
            <v>Net Profit/(Loss) before Incentives &amp; taxes</v>
          </cell>
          <cell r="C24">
            <v>745780</v>
          </cell>
          <cell r="D24">
            <v>0</v>
          </cell>
          <cell r="E24">
            <v>745780</v>
          </cell>
          <cell r="F24">
            <v>0</v>
          </cell>
          <cell r="G24">
            <v>-74721</v>
          </cell>
          <cell r="H24">
            <v>0</v>
          </cell>
          <cell r="I24">
            <v>-74721</v>
          </cell>
          <cell r="J24">
            <v>0</v>
          </cell>
          <cell r="K24">
            <v>671059</v>
          </cell>
          <cell r="L24">
            <v>28520007.5</v>
          </cell>
        </row>
        <row r="25">
          <cell r="B25" t="str">
            <v>Trf to Research team</v>
          </cell>
          <cell r="C25">
            <v>-100000</v>
          </cell>
          <cell r="E25">
            <v>-100000</v>
          </cell>
          <cell r="I25">
            <v>0</v>
          </cell>
          <cell r="K25">
            <v>-100000</v>
          </cell>
          <cell r="L25">
            <v>-4250000</v>
          </cell>
        </row>
        <row r="26">
          <cell r="B26" t="str">
            <v>Adjusted income of Aug-Sept'98</v>
          </cell>
          <cell r="C26">
            <v>-42820</v>
          </cell>
          <cell r="E26">
            <v>-42820</v>
          </cell>
          <cell r="G26">
            <v>-23047</v>
          </cell>
          <cell r="I26">
            <v>-23047</v>
          </cell>
          <cell r="K26">
            <v>-65867</v>
          </cell>
          <cell r="L26">
            <v>-2799347.5</v>
          </cell>
        </row>
        <row r="27">
          <cell r="B27" t="str">
            <v>Incentives</v>
          </cell>
          <cell r="C27">
            <v>-150740</v>
          </cell>
          <cell r="E27">
            <v>-150740</v>
          </cell>
          <cell r="I27">
            <v>0</v>
          </cell>
          <cell r="K27">
            <v>-150740</v>
          </cell>
          <cell r="L27">
            <v>-6406450</v>
          </cell>
        </row>
        <row r="28">
          <cell r="B28" t="str">
            <v>Sales Commission</v>
          </cell>
          <cell r="E28">
            <v>0</v>
          </cell>
          <cell r="G28">
            <v>-81643</v>
          </cell>
          <cell r="I28">
            <v>-81643</v>
          </cell>
          <cell r="K28">
            <v>-81643</v>
          </cell>
          <cell r="L28">
            <v>-3469827.5</v>
          </cell>
        </row>
        <row r="30">
          <cell r="B30" t="str">
            <v>Net Profit/(Loss) before Tax</v>
          </cell>
          <cell r="C30">
            <v>452220</v>
          </cell>
          <cell r="D30">
            <v>0</v>
          </cell>
          <cell r="E30">
            <v>452220</v>
          </cell>
          <cell r="F30">
            <v>0</v>
          </cell>
          <cell r="G30">
            <v>-179411</v>
          </cell>
          <cell r="H30">
            <v>0</v>
          </cell>
          <cell r="I30">
            <v>-179411</v>
          </cell>
          <cell r="J30">
            <v>0</v>
          </cell>
          <cell r="K30">
            <v>272809</v>
          </cell>
          <cell r="L30">
            <v>11594382.5</v>
          </cell>
        </row>
        <row r="33">
          <cell r="C33" t="str">
            <v>$</v>
          </cell>
        </row>
        <row r="34">
          <cell r="B34" t="str">
            <v>Revenue as per RJ Ledger</v>
          </cell>
          <cell r="C34">
            <v>1028459</v>
          </cell>
        </row>
        <row r="35">
          <cell r="B35" t="str">
            <v>Difference</v>
          </cell>
          <cell r="C35">
            <v>135121</v>
          </cell>
        </row>
        <row r="36">
          <cell r="B36" t="str">
            <v xml:space="preserve">Revenue as per Blotter </v>
          </cell>
          <cell r="C36">
            <v>893338</v>
          </cell>
        </row>
        <row r="38">
          <cell r="B38" t="str">
            <v>London</v>
          </cell>
          <cell r="C38">
            <v>868592</v>
          </cell>
        </row>
        <row r="39">
          <cell r="B39" t="str">
            <v>New York</v>
          </cell>
          <cell r="C39">
            <v>24746</v>
          </cell>
        </row>
        <row r="40">
          <cell r="C40">
            <v>893338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_PL"/>
      <sheetName val="Insurance"/>
      <sheetName val="Trail"/>
      <sheetName val="Raw Materials"/>
      <sheetName val="Selling_Exp."/>
      <sheetName val="Office_Exp"/>
      <sheetName val="Fac_Exp."/>
      <sheetName val="Closing Stock"/>
      <sheetName val="input-output"/>
      <sheetName val="sales details "/>
      <sheetName val="Sundry_Deb"/>
      <sheetName val="Sundry_Creditor"/>
      <sheetName val="Gratuity"/>
      <sheetName val="Tax"/>
      <sheetName val="Deposit"/>
      <sheetName val="Staff Advance"/>
      <sheetName val="Tax Calculation employees "/>
      <sheetName val="Repair&amp;Maintenance "/>
      <sheetName val="Interest Calculation "/>
      <sheetName val="Dealership Deposit "/>
      <sheetName val="eggs details "/>
      <sheetName val="interest"/>
      <sheetName val="Sheet1"/>
      <sheetName val="Tax provision"/>
      <sheetName val="Schedule(a)"/>
      <sheetName val="Fixed assets"/>
      <sheetName val="CashFlow "/>
      <sheetName val="Profit on Sale of Vehicles "/>
      <sheetName val="Stock Valuation "/>
      <sheetName val="insurance "/>
      <sheetName val="Balance Sheet"/>
      <sheetName val="BS Sch"/>
      <sheetName val="lily"/>
      <sheetName val="DEP-SCH-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Instrs"/>
      <sheetName val="Civ"/>
      <sheetName val="DIS"/>
      <sheetName val="Opening"/>
      <sheetName val="COVERING"/>
      <sheetName val="MENU"/>
      <sheetName val="DEF"/>
      <sheetName val="NOTE"/>
      <sheetName val="ProSum"/>
      <sheetName val="NOTES"/>
      <sheetName val="QtyData"/>
      <sheetName val="C.SHEET R.S.&amp;ENA"/>
      <sheetName val="S.TALLY"/>
      <sheetName val="REDISTWGE"/>
      <sheetName val="C.SHEETC.S."/>
      <sheetName val="MOL-1"/>
      <sheetName val="MOL-2"/>
      <sheetName val="RECOVERY"/>
      <sheetName val="RECOVERY-II"/>
      <sheetName val="PROCESS"/>
      <sheetName val="DistE"/>
      <sheetName val="BioGas"/>
      <sheetName val="BIOGAS-II"/>
      <sheetName val="COGEN"/>
      <sheetName val="POWER"/>
      <sheetName val="POWER-II"/>
      <sheetName val="STEAM"/>
      <sheetName val="REPAIR"/>
      <sheetName val="REPAIR-II"/>
      <sheetName val="SALARY"/>
      <sheetName val="SALARY-II"/>
      <sheetName val="OVERHEADS"/>
      <sheetName val="SALES"/>
      <sheetName val="Def1"/>
      <sheetName val="Def2"/>
      <sheetName val="Def3"/>
      <sheetName val="Def4"/>
      <sheetName val="Def5"/>
      <sheetName val="Def6"/>
      <sheetName val="Def7"/>
      <sheetName val="Def8"/>
      <sheetName val="def9"/>
      <sheetName val="OH-DMD"/>
      <sheetName val="Civ1"/>
      <sheetName val="Civ2"/>
      <sheetName val="Civ3"/>
      <sheetName val="CIV8"/>
      <sheetName val="Civ4"/>
      <sheetName val="Civ5"/>
      <sheetName val="CIV6"/>
      <sheetName val="CL-1"/>
      <sheetName val="CL-2"/>
      <sheetName val="CL-3"/>
      <sheetName val="CL-4"/>
      <sheetName val="CL-5"/>
      <sheetName val="CL-6"/>
      <sheetName val="CL-7"/>
      <sheetName val="CL-8"/>
      <sheetName val="UPMD-1"/>
      <sheetName val="UPMD-2"/>
      <sheetName val="UPMD-4"/>
      <sheetName val="EXP-1"/>
      <sheetName val="EXP-2"/>
      <sheetName val="EXP-3"/>
      <sheetName val="OH-EXP"/>
      <sheetName val="CONTRACTS"/>
      <sheetName val="OH-1"/>
      <sheetName val="OH-2"/>
      <sheetName val="OH-3"/>
      <sheetName val="FORM-H"/>
      <sheetName val="OH-DELHI"/>
      <sheetName val="VISIPAK"/>
      <sheetName val="O__BVISIPAK"/>
      <sheetName val="C__BVISIPAK"/>
      <sheetName val="SUMMARY"/>
      <sheetName val="ABBR"/>
      <sheetName val="NORMS"/>
      <sheetName val="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KTM_PKR"/>
      <sheetName val="Summary PKR"/>
      <sheetName val="Summary KTM"/>
      <sheetName val="sold"/>
      <sheetName val="Vehicle"/>
      <sheetName val="Comp"/>
      <sheetName val="off"/>
      <sheetName val="other"/>
      <sheetName val="10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 partly All 25"/>
      <sheetName val="KHP Partly All 26"/>
      <sheetName val="Modi Partly All 27"/>
      <sheetName val="HH all Alow inc sal 28"/>
      <sheetName val="KHP  All Allow inc sal 29"/>
      <sheetName val="Modi  All Allow inc sal 30"/>
      <sheetName val="Summary of Old and New"/>
      <sheetName val="salary5657"/>
      <sheetName val="Ind.for Old"/>
      <sheetName val="Ind for New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>
        <row r="1">
          <cell r="A1" t="str">
            <v>Idno</v>
          </cell>
          <cell r="B1" t="str">
            <v>Name</v>
          </cell>
          <cell r="C1" t="str">
            <v>Basic</v>
          </cell>
          <cell r="D1" t="str">
            <v>DA</v>
          </cell>
          <cell r="E1" t="str">
            <v>RA</v>
          </cell>
          <cell r="F1" t="str">
            <v>Location</v>
          </cell>
        </row>
        <row r="2">
          <cell r="A2">
            <v>101</v>
          </cell>
          <cell r="B2" t="str">
            <v>Kehar Singh Gurung</v>
          </cell>
          <cell r="C2">
            <v>14304</v>
          </cell>
          <cell r="D2">
            <v>0</v>
          </cell>
          <cell r="E2">
            <v>15</v>
          </cell>
          <cell r="F2" t="str">
            <v>HO</v>
          </cell>
        </row>
        <row r="3">
          <cell r="A3">
            <v>102</v>
          </cell>
          <cell r="B3" t="str">
            <v>Tilak Rana</v>
          </cell>
          <cell r="C3">
            <v>7548</v>
          </cell>
          <cell r="D3">
            <v>0</v>
          </cell>
          <cell r="E3">
            <v>10</v>
          </cell>
          <cell r="F3" t="str">
            <v>Modi JV</v>
          </cell>
        </row>
        <row r="4">
          <cell r="A4">
            <v>104</v>
          </cell>
          <cell r="B4" t="str">
            <v>Kedar Nath Nyaupane</v>
          </cell>
          <cell r="C4">
            <v>7844</v>
          </cell>
          <cell r="D4">
            <v>0</v>
          </cell>
          <cell r="E4">
            <v>10</v>
          </cell>
          <cell r="F4" t="str">
            <v>HO</v>
          </cell>
        </row>
        <row r="5">
          <cell r="A5">
            <v>105</v>
          </cell>
          <cell r="B5" t="str">
            <v>Dil Bdr Shrestha</v>
          </cell>
          <cell r="C5">
            <v>17313</v>
          </cell>
          <cell r="D5">
            <v>0</v>
          </cell>
          <cell r="E5">
            <v>25</v>
          </cell>
          <cell r="F5" t="str">
            <v>Tsho Rolpa</v>
          </cell>
        </row>
        <row r="6">
          <cell r="A6">
            <v>106</v>
          </cell>
          <cell r="B6" t="str">
            <v>Prem Sing Thapa</v>
          </cell>
          <cell r="C6">
            <v>14481</v>
          </cell>
          <cell r="D6">
            <v>0</v>
          </cell>
          <cell r="E6">
            <v>15</v>
          </cell>
          <cell r="F6" t="str">
            <v>Khimti</v>
          </cell>
        </row>
        <row r="7">
          <cell r="A7">
            <v>107</v>
          </cell>
          <cell r="B7" t="str">
            <v>Jiwan Lama</v>
          </cell>
          <cell r="C7">
            <v>10948</v>
          </cell>
          <cell r="D7">
            <v>0</v>
          </cell>
          <cell r="E7">
            <v>15</v>
          </cell>
          <cell r="F7" t="str">
            <v>Khimti</v>
          </cell>
        </row>
        <row r="8">
          <cell r="A8">
            <v>109</v>
          </cell>
          <cell r="B8" t="str">
            <v>Kamal Basnet</v>
          </cell>
          <cell r="C8">
            <v>10948</v>
          </cell>
          <cell r="D8">
            <v>0</v>
          </cell>
          <cell r="E8">
            <v>25</v>
          </cell>
          <cell r="F8" t="str">
            <v>Modi TL</v>
          </cell>
        </row>
        <row r="9">
          <cell r="A9">
            <v>111</v>
          </cell>
          <cell r="B9" t="str">
            <v>Netra Bahadur Bhandari</v>
          </cell>
          <cell r="C9">
            <v>8245</v>
          </cell>
          <cell r="D9">
            <v>0</v>
          </cell>
          <cell r="E9">
            <v>0</v>
          </cell>
          <cell r="F9" t="str">
            <v>Khimti</v>
          </cell>
        </row>
        <row r="10">
          <cell r="A10">
            <v>112</v>
          </cell>
          <cell r="B10" t="str">
            <v>Krishna Psd Shrestha</v>
          </cell>
          <cell r="C10">
            <v>7362</v>
          </cell>
          <cell r="D10">
            <v>0</v>
          </cell>
          <cell r="E10">
            <v>0</v>
          </cell>
          <cell r="F10" t="str">
            <v>Daunne</v>
          </cell>
        </row>
        <row r="11">
          <cell r="A11">
            <v>113</v>
          </cell>
          <cell r="B11" t="str">
            <v>Sukra Bdr Sinjali</v>
          </cell>
          <cell r="C11">
            <v>6372</v>
          </cell>
          <cell r="D11">
            <v>0</v>
          </cell>
          <cell r="E11">
            <v>0</v>
          </cell>
          <cell r="F11" t="str">
            <v>Modi JV</v>
          </cell>
        </row>
        <row r="12">
          <cell r="A12">
            <v>116</v>
          </cell>
          <cell r="B12" t="str">
            <v>Babu Lal Sharma</v>
          </cell>
          <cell r="C12">
            <v>6174</v>
          </cell>
          <cell r="D12">
            <v>0</v>
          </cell>
          <cell r="E12">
            <v>0</v>
          </cell>
          <cell r="F12" t="str">
            <v>Khimti</v>
          </cell>
        </row>
        <row r="13">
          <cell r="A13">
            <v>118</v>
          </cell>
          <cell r="B13" t="str">
            <v>Chandra Bahadur Gurung</v>
          </cell>
          <cell r="C13">
            <v>4790</v>
          </cell>
          <cell r="D13">
            <v>150</v>
          </cell>
          <cell r="E13">
            <v>0</v>
          </cell>
          <cell r="F13" t="str">
            <v>Khimti</v>
          </cell>
        </row>
        <row r="14">
          <cell r="A14">
            <v>119</v>
          </cell>
          <cell r="B14" t="str">
            <v>Shiva Bahadur Karki</v>
          </cell>
          <cell r="C14">
            <v>10780</v>
          </cell>
          <cell r="D14">
            <v>0</v>
          </cell>
          <cell r="E14">
            <v>15</v>
          </cell>
          <cell r="F14" t="str">
            <v>Khimti</v>
          </cell>
        </row>
        <row r="15">
          <cell r="A15">
            <v>120</v>
          </cell>
          <cell r="B15" t="str">
            <v>Bhim Bahadur Thapa</v>
          </cell>
          <cell r="C15">
            <v>4940</v>
          </cell>
          <cell r="D15">
            <v>150</v>
          </cell>
          <cell r="E15">
            <v>0</v>
          </cell>
          <cell r="F15" t="str">
            <v>Khimti</v>
          </cell>
        </row>
        <row r="16">
          <cell r="A16">
            <v>121</v>
          </cell>
          <cell r="B16" t="str">
            <v>Tej Bahadur Thapa</v>
          </cell>
          <cell r="C16">
            <v>4415</v>
          </cell>
          <cell r="D16">
            <v>150</v>
          </cell>
          <cell r="E16">
            <v>0</v>
          </cell>
          <cell r="F16" t="str">
            <v>Khimti</v>
          </cell>
        </row>
        <row r="17">
          <cell r="A17">
            <v>122</v>
          </cell>
          <cell r="B17" t="str">
            <v>Tirth Man Chhantel</v>
          </cell>
          <cell r="C17">
            <v>4964</v>
          </cell>
          <cell r="D17">
            <v>0</v>
          </cell>
          <cell r="E17">
            <v>0</v>
          </cell>
          <cell r="F17" t="str">
            <v>Khimti</v>
          </cell>
        </row>
        <row r="18">
          <cell r="A18">
            <v>123</v>
          </cell>
          <cell r="B18" t="str">
            <v>Kali Ram BK</v>
          </cell>
          <cell r="C18">
            <v>4265</v>
          </cell>
          <cell r="D18">
            <v>150</v>
          </cell>
          <cell r="E18">
            <v>0</v>
          </cell>
          <cell r="F18" t="str">
            <v>Khimti</v>
          </cell>
        </row>
        <row r="19">
          <cell r="A19">
            <v>125</v>
          </cell>
          <cell r="B19" t="str">
            <v>Shishir Khanal</v>
          </cell>
          <cell r="C19">
            <v>12711</v>
          </cell>
          <cell r="D19">
            <v>0</v>
          </cell>
          <cell r="E19">
            <v>15</v>
          </cell>
          <cell r="F19" t="str">
            <v>Khimti</v>
          </cell>
        </row>
        <row r="20">
          <cell r="A20">
            <v>128</v>
          </cell>
          <cell r="B20" t="str">
            <v>Rama Kant Gauro</v>
          </cell>
          <cell r="C20">
            <v>18552</v>
          </cell>
          <cell r="D20">
            <v>0</v>
          </cell>
          <cell r="E20">
            <v>15</v>
          </cell>
          <cell r="F20" t="str">
            <v>Khimti</v>
          </cell>
        </row>
        <row r="21">
          <cell r="A21">
            <v>129</v>
          </cell>
          <cell r="B21" t="str">
            <v>Chandi Psd Adhikari</v>
          </cell>
          <cell r="C21">
            <v>5184</v>
          </cell>
          <cell r="D21">
            <v>0</v>
          </cell>
          <cell r="E21">
            <v>0</v>
          </cell>
          <cell r="F21" t="str">
            <v>Modi JV</v>
          </cell>
        </row>
        <row r="22">
          <cell r="A22">
            <v>130</v>
          </cell>
          <cell r="B22" t="str">
            <v>Shyam Psd Sharma</v>
          </cell>
          <cell r="C22">
            <v>14835</v>
          </cell>
          <cell r="D22">
            <v>0</v>
          </cell>
          <cell r="E22">
            <v>15</v>
          </cell>
          <cell r="F22" t="str">
            <v>HO</v>
          </cell>
        </row>
        <row r="23">
          <cell r="A23">
            <v>131</v>
          </cell>
          <cell r="B23" t="str">
            <v>Dilli Bahadur Rokaya</v>
          </cell>
          <cell r="C23">
            <v>10444</v>
          </cell>
          <cell r="D23">
            <v>0</v>
          </cell>
          <cell r="E23">
            <v>15</v>
          </cell>
          <cell r="F23" t="str">
            <v>Khimti</v>
          </cell>
        </row>
        <row r="24">
          <cell r="A24">
            <v>132</v>
          </cell>
          <cell r="B24" t="str">
            <v>Rajendra Shrestha</v>
          </cell>
          <cell r="C24">
            <v>7696</v>
          </cell>
          <cell r="D24">
            <v>0</v>
          </cell>
          <cell r="E24">
            <v>10</v>
          </cell>
          <cell r="F24" t="str">
            <v>Khimti</v>
          </cell>
        </row>
        <row r="25">
          <cell r="A25">
            <v>136</v>
          </cell>
          <cell r="B25" t="str">
            <v>Uttam Psd Poudel</v>
          </cell>
          <cell r="C25">
            <v>5085</v>
          </cell>
          <cell r="D25">
            <v>0</v>
          </cell>
          <cell r="E25">
            <v>0</v>
          </cell>
          <cell r="F25" t="str">
            <v>HO</v>
          </cell>
        </row>
        <row r="26">
          <cell r="A26">
            <v>137</v>
          </cell>
          <cell r="B26" t="str">
            <v>Diwakar Regmi</v>
          </cell>
          <cell r="C26">
            <v>12711</v>
          </cell>
          <cell r="D26">
            <v>0</v>
          </cell>
          <cell r="E26">
            <v>15</v>
          </cell>
          <cell r="F26" t="str">
            <v>Khimti</v>
          </cell>
        </row>
        <row r="27">
          <cell r="A27">
            <v>138</v>
          </cell>
          <cell r="B27" t="str">
            <v>Nishan Bhandari</v>
          </cell>
          <cell r="C27">
            <v>4881</v>
          </cell>
          <cell r="D27">
            <v>0</v>
          </cell>
          <cell r="E27">
            <v>0</v>
          </cell>
          <cell r="F27" t="str">
            <v>Modi JV</v>
          </cell>
        </row>
        <row r="28">
          <cell r="A28">
            <v>139</v>
          </cell>
          <cell r="B28" t="str">
            <v>Resham Raj Dhakal</v>
          </cell>
          <cell r="C28">
            <v>11956</v>
          </cell>
          <cell r="D28">
            <v>0</v>
          </cell>
          <cell r="E28">
            <v>15</v>
          </cell>
          <cell r="F28" t="str">
            <v>HO</v>
          </cell>
        </row>
        <row r="29">
          <cell r="A29">
            <v>140</v>
          </cell>
          <cell r="B29" t="str">
            <v>Ram Kripal Shah</v>
          </cell>
          <cell r="C29">
            <v>15366</v>
          </cell>
          <cell r="D29">
            <v>0</v>
          </cell>
          <cell r="E29">
            <v>15</v>
          </cell>
          <cell r="F29" t="str">
            <v>Khimti</v>
          </cell>
        </row>
        <row r="30">
          <cell r="A30">
            <v>142</v>
          </cell>
          <cell r="B30" t="str">
            <v>Satish Glan</v>
          </cell>
          <cell r="C30">
            <v>5877</v>
          </cell>
          <cell r="D30">
            <v>0</v>
          </cell>
          <cell r="E30">
            <v>0</v>
          </cell>
          <cell r="F30" t="str">
            <v>Tsho Rolpa</v>
          </cell>
        </row>
        <row r="31">
          <cell r="A31">
            <v>143</v>
          </cell>
          <cell r="B31" t="str">
            <v>Bidur Humagain</v>
          </cell>
          <cell r="C31">
            <v>4798</v>
          </cell>
          <cell r="D31">
            <v>0</v>
          </cell>
          <cell r="E31">
            <v>0</v>
          </cell>
          <cell r="F31" t="str">
            <v>HO</v>
          </cell>
        </row>
        <row r="32">
          <cell r="A32">
            <v>144</v>
          </cell>
          <cell r="B32" t="str">
            <v>Bishnu Bahadur Hamal</v>
          </cell>
          <cell r="C32">
            <v>11116</v>
          </cell>
          <cell r="D32">
            <v>0</v>
          </cell>
          <cell r="E32">
            <v>15</v>
          </cell>
          <cell r="F32" t="str">
            <v>Khimti</v>
          </cell>
        </row>
        <row r="33">
          <cell r="A33">
            <v>145</v>
          </cell>
          <cell r="B33" t="str">
            <v>Mani Ram Pandey</v>
          </cell>
          <cell r="C33">
            <v>8428</v>
          </cell>
          <cell r="D33">
            <v>0</v>
          </cell>
          <cell r="E33">
            <v>15</v>
          </cell>
          <cell r="F33" t="str">
            <v>Modi JV</v>
          </cell>
        </row>
        <row r="34">
          <cell r="A34">
            <v>146</v>
          </cell>
          <cell r="B34" t="str">
            <v>Chitra Bahadur Gurung</v>
          </cell>
          <cell r="C34">
            <v>4632</v>
          </cell>
          <cell r="D34">
            <v>0</v>
          </cell>
          <cell r="E34">
            <v>0</v>
          </cell>
          <cell r="F34" t="str">
            <v>Khimti</v>
          </cell>
        </row>
        <row r="35">
          <cell r="A35">
            <v>147</v>
          </cell>
          <cell r="B35" t="str">
            <v>Suryamaya Maharjan</v>
          </cell>
          <cell r="C35">
            <v>9436</v>
          </cell>
          <cell r="D35">
            <v>0</v>
          </cell>
          <cell r="E35">
            <v>15</v>
          </cell>
          <cell r="F35" t="str">
            <v>HO</v>
          </cell>
        </row>
        <row r="36">
          <cell r="A36">
            <v>148</v>
          </cell>
          <cell r="B36" t="str">
            <v>Resham Bahadur Chaudhary</v>
          </cell>
          <cell r="C36">
            <v>6155</v>
          </cell>
          <cell r="D36">
            <v>0</v>
          </cell>
          <cell r="E36">
            <v>5</v>
          </cell>
          <cell r="F36" t="str">
            <v>Khimti</v>
          </cell>
        </row>
        <row r="37">
          <cell r="A37">
            <v>149</v>
          </cell>
          <cell r="B37" t="str">
            <v>Durga Thapa</v>
          </cell>
          <cell r="C37">
            <v>4115</v>
          </cell>
          <cell r="D37">
            <v>150</v>
          </cell>
          <cell r="E37">
            <v>0</v>
          </cell>
          <cell r="F37" t="str">
            <v>Khimti</v>
          </cell>
        </row>
        <row r="38">
          <cell r="A38">
            <v>150</v>
          </cell>
          <cell r="B38" t="str">
            <v>Kamal Nath Poudyal</v>
          </cell>
          <cell r="C38">
            <v>5283</v>
          </cell>
          <cell r="D38">
            <v>0</v>
          </cell>
          <cell r="F38" t="str">
            <v>Khimti</v>
          </cell>
        </row>
        <row r="39">
          <cell r="A39">
            <v>151</v>
          </cell>
          <cell r="B39" t="str">
            <v>Tanka Bdr Gaha</v>
          </cell>
          <cell r="C39">
            <v>4265</v>
          </cell>
          <cell r="D39">
            <v>150</v>
          </cell>
          <cell r="E39">
            <v>0</v>
          </cell>
          <cell r="F39" t="str">
            <v>Modi JV</v>
          </cell>
        </row>
        <row r="40">
          <cell r="A40">
            <v>152</v>
          </cell>
          <cell r="B40" t="str">
            <v>Hasana Shakya</v>
          </cell>
          <cell r="C40">
            <v>5976</v>
          </cell>
          <cell r="D40">
            <v>0</v>
          </cell>
          <cell r="E40">
            <v>0</v>
          </cell>
          <cell r="F40" t="str">
            <v>HO</v>
          </cell>
        </row>
        <row r="41">
          <cell r="A41">
            <v>153</v>
          </cell>
          <cell r="B41" t="str">
            <v>Guru Datta Lamichhane</v>
          </cell>
          <cell r="C41">
            <v>7992</v>
          </cell>
          <cell r="D41">
            <v>0</v>
          </cell>
          <cell r="E41">
            <v>5</v>
          </cell>
          <cell r="F41" t="str">
            <v>Khimti</v>
          </cell>
        </row>
        <row r="42">
          <cell r="A42">
            <v>155</v>
          </cell>
          <cell r="B42" t="str">
            <v>Phatta Bdr Thapa</v>
          </cell>
          <cell r="C42">
            <v>13596</v>
          </cell>
          <cell r="D42">
            <v>0</v>
          </cell>
          <cell r="E42">
            <v>15</v>
          </cell>
          <cell r="F42" t="str">
            <v>HO</v>
          </cell>
        </row>
        <row r="43">
          <cell r="A43">
            <v>157</v>
          </cell>
          <cell r="B43" t="str">
            <v>Nir Bahadur Thapa</v>
          </cell>
          <cell r="C43">
            <v>5283</v>
          </cell>
          <cell r="D43">
            <v>0</v>
          </cell>
          <cell r="E43">
            <v>0</v>
          </cell>
          <cell r="F43" t="str">
            <v>Modi JV</v>
          </cell>
        </row>
        <row r="44">
          <cell r="A44">
            <v>160</v>
          </cell>
          <cell r="B44" t="str">
            <v>Kamal Pahadi</v>
          </cell>
          <cell r="C44">
            <v>6075</v>
          </cell>
          <cell r="D44">
            <v>0</v>
          </cell>
          <cell r="E44">
            <v>0</v>
          </cell>
          <cell r="F44" t="str">
            <v>Modi JV</v>
          </cell>
        </row>
        <row r="45">
          <cell r="A45">
            <v>162</v>
          </cell>
          <cell r="B45" t="str">
            <v>Hum Bahadur Pun</v>
          </cell>
          <cell r="C45">
            <v>4549</v>
          </cell>
          <cell r="D45">
            <v>0</v>
          </cell>
          <cell r="E45">
            <v>0</v>
          </cell>
          <cell r="F45" t="str">
            <v>Khimti</v>
          </cell>
        </row>
        <row r="46">
          <cell r="A46">
            <v>164</v>
          </cell>
          <cell r="B46" t="str">
            <v>Bishnu Thapa</v>
          </cell>
          <cell r="C46">
            <v>4300</v>
          </cell>
          <cell r="D46">
            <v>0</v>
          </cell>
          <cell r="E46">
            <v>0</v>
          </cell>
          <cell r="F46" t="str">
            <v>Khimti</v>
          </cell>
        </row>
        <row r="47">
          <cell r="A47">
            <v>167</v>
          </cell>
          <cell r="B47" t="str">
            <v>Balram Psd Verma</v>
          </cell>
          <cell r="C47">
            <v>14127</v>
          </cell>
          <cell r="D47">
            <v>0</v>
          </cell>
          <cell r="E47">
            <v>15</v>
          </cell>
          <cell r="F47" t="str">
            <v>Modi JV</v>
          </cell>
        </row>
        <row r="48">
          <cell r="A48">
            <v>169</v>
          </cell>
          <cell r="B48" t="str">
            <v>Krishna Bdr Ghimire</v>
          </cell>
          <cell r="C48">
            <v>5275</v>
          </cell>
          <cell r="D48">
            <v>0</v>
          </cell>
          <cell r="E48">
            <v>0</v>
          </cell>
          <cell r="F48" t="str">
            <v>Modi JV</v>
          </cell>
        </row>
        <row r="49">
          <cell r="A49">
            <v>170</v>
          </cell>
          <cell r="B49" t="str">
            <v>Purna Bahadur Thapa</v>
          </cell>
          <cell r="C49">
            <v>5130</v>
          </cell>
          <cell r="D49">
            <v>0</v>
          </cell>
          <cell r="E49">
            <v>0</v>
          </cell>
          <cell r="F49" t="str">
            <v>Khimti</v>
          </cell>
        </row>
        <row r="50">
          <cell r="A50">
            <v>172</v>
          </cell>
          <cell r="B50" t="str">
            <v>Kumar Dhungana</v>
          </cell>
          <cell r="C50">
            <v>5877</v>
          </cell>
          <cell r="D50">
            <v>0</v>
          </cell>
          <cell r="E50">
            <v>0</v>
          </cell>
          <cell r="F50" t="str">
            <v>HO</v>
          </cell>
        </row>
        <row r="51">
          <cell r="A51">
            <v>173</v>
          </cell>
          <cell r="B51" t="str">
            <v>Than Bdr Pally</v>
          </cell>
          <cell r="C51">
            <v>5679</v>
          </cell>
          <cell r="D51">
            <v>0</v>
          </cell>
          <cell r="E51">
            <v>0</v>
          </cell>
          <cell r="F51" t="str">
            <v>Modi JV</v>
          </cell>
        </row>
        <row r="52">
          <cell r="A52">
            <v>174</v>
          </cell>
          <cell r="B52" t="str">
            <v>Pitamber Shrestha</v>
          </cell>
          <cell r="C52">
            <v>10276</v>
          </cell>
          <cell r="D52">
            <v>0</v>
          </cell>
          <cell r="E52">
            <v>0</v>
          </cell>
          <cell r="F52" t="str">
            <v>Tsho Rolpa</v>
          </cell>
        </row>
        <row r="53">
          <cell r="A53">
            <v>175</v>
          </cell>
          <cell r="B53" t="str">
            <v>Madhav Man Shrestha</v>
          </cell>
          <cell r="C53">
            <v>6485</v>
          </cell>
          <cell r="D53">
            <v>0</v>
          </cell>
          <cell r="E53">
            <v>0</v>
          </cell>
          <cell r="F53" t="str">
            <v>Tsho Rolpa</v>
          </cell>
        </row>
        <row r="54">
          <cell r="A54">
            <v>176</v>
          </cell>
          <cell r="B54" t="str">
            <v>Shanker Devkota</v>
          </cell>
          <cell r="C54">
            <v>4689</v>
          </cell>
          <cell r="D54">
            <v>0</v>
          </cell>
          <cell r="E54">
            <v>0</v>
          </cell>
          <cell r="F54" t="str">
            <v>Modi JV</v>
          </cell>
        </row>
        <row r="55">
          <cell r="A55">
            <v>177</v>
          </cell>
          <cell r="B55" t="str">
            <v>Rudra Psd Khanal</v>
          </cell>
          <cell r="C55">
            <v>12180</v>
          </cell>
          <cell r="D55">
            <v>0</v>
          </cell>
          <cell r="E55">
            <v>15</v>
          </cell>
          <cell r="F55" t="str">
            <v>HO</v>
          </cell>
        </row>
        <row r="56">
          <cell r="A56">
            <v>179</v>
          </cell>
          <cell r="B56" t="str">
            <v>Bijaya Bajra Bajracharya</v>
          </cell>
          <cell r="C56">
            <v>18021</v>
          </cell>
          <cell r="D56">
            <v>0</v>
          </cell>
          <cell r="E56">
            <v>25</v>
          </cell>
          <cell r="F56" t="str">
            <v>Khimti</v>
          </cell>
        </row>
        <row r="57">
          <cell r="A57">
            <v>180</v>
          </cell>
          <cell r="B57" t="str">
            <v>Bhuwa Nath Adhikari</v>
          </cell>
          <cell r="C57">
            <v>5877</v>
          </cell>
          <cell r="D57">
            <v>0</v>
          </cell>
          <cell r="E57">
            <v>0</v>
          </cell>
          <cell r="F57" t="str">
            <v>Khimti</v>
          </cell>
        </row>
        <row r="58">
          <cell r="A58">
            <v>181</v>
          </cell>
          <cell r="B58" t="str">
            <v>Kashinath Nepal</v>
          </cell>
          <cell r="C58">
            <v>13773</v>
          </cell>
          <cell r="D58">
            <v>0</v>
          </cell>
          <cell r="E58">
            <v>15</v>
          </cell>
          <cell r="F58" t="str">
            <v>Modi JV</v>
          </cell>
        </row>
        <row r="59">
          <cell r="A59">
            <v>182</v>
          </cell>
          <cell r="B59" t="str">
            <v>Tej Narayan Yadab</v>
          </cell>
          <cell r="C59">
            <v>9472</v>
          </cell>
          <cell r="D59">
            <v>0</v>
          </cell>
          <cell r="E59">
            <v>0</v>
          </cell>
          <cell r="F59" t="str">
            <v>Daunne</v>
          </cell>
        </row>
        <row r="60">
          <cell r="A60">
            <v>183</v>
          </cell>
          <cell r="B60" t="str">
            <v>Krishna Kanta Panthi</v>
          </cell>
          <cell r="C60">
            <v>12357</v>
          </cell>
          <cell r="D60">
            <v>0</v>
          </cell>
          <cell r="E60">
            <v>20</v>
          </cell>
          <cell r="F60" t="str">
            <v>Khimti</v>
          </cell>
        </row>
        <row r="61">
          <cell r="A61">
            <v>184</v>
          </cell>
          <cell r="B61" t="str">
            <v>Kul Prasad Shrestha</v>
          </cell>
          <cell r="C61">
            <v>4881</v>
          </cell>
          <cell r="D61">
            <v>0</v>
          </cell>
          <cell r="E61">
            <v>0</v>
          </cell>
          <cell r="F61" t="str">
            <v>Modi JV</v>
          </cell>
        </row>
        <row r="62">
          <cell r="A62">
            <v>185</v>
          </cell>
          <cell r="B62" t="str">
            <v>Laxman Pun</v>
          </cell>
          <cell r="C62">
            <v>6075</v>
          </cell>
          <cell r="D62">
            <v>0</v>
          </cell>
          <cell r="E62">
            <v>0</v>
          </cell>
          <cell r="F62" t="str">
            <v>Khimti</v>
          </cell>
        </row>
        <row r="63">
          <cell r="A63">
            <v>186</v>
          </cell>
          <cell r="B63" t="str">
            <v>Tara Nath Sapkota</v>
          </cell>
          <cell r="C63">
            <v>11116</v>
          </cell>
          <cell r="D63">
            <v>0</v>
          </cell>
          <cell r="E63">
            <v>15</v>
          </cell>
          <cell r="F63" t="str">
            <v>Khimti</v>
          </cell>
        </row>
        <row r="64">
          <cell r="A64">
            <v>187</v>
          </cell>
          <cell r="B64" t="str">
            <v>Durga Bahadur Resmi</v>
          </cell>
          <cell r="C64">
            <v>5877</v>
          </cell>
          <cell r="D64">
            <v>0</v>
          </cell>
          <cell r="E64">
            <v>0</v>
          </cell>
          <cell r="F64" t="str">
            <v>Khimti</v>
          </cell>
        </row>
        <row r="65">
          <cell r="A65">
            <v>188</v>
          </cell>
          <cell r="B65" t="str">
            <v>Kul Sing Thapa</v>
          </cell>
          <cell r="C65">
            <v>5976</v>
          </cell>
          <cell r="D65">
            <v>0</v>
          </cell>
          <cell r="E65">
            <v>0</v>
          </cell>
          <cell r="F65" t="str">
            <v>Khimti</v>
          </cell>
        </row>
        <row r="66">
          <cell r="A66">
            <v>189</v>
          </cell>
          <cell r="B66" t="str">
            <v>Ash Bdr Roka</v>
          </cell>
          <cell r="C66">
            <v>6273</v>
          </cell>
          <cell r="D66">
            <v>0</v>
          </cell>
          <cell r="E66">
            <v>0</v>
          </cell>
          <cell r="F66" t="str">
            <v>Tsho Rolpa</v>
          </cell>
        </row>
        <row r="67">
          <cell r="A67">
            <v>190</v>
          </cell>
          <cell r="B67" t="str">
            <v>Lal Singh B.K.</v>
          </cell>
          <cell r="C67">
            <v>5481</v>
          </cell>
          <cell r="D67">
            <v>0</v>
          </cell>
          <cell r="E67">
            <v>0</v>
          </cell>
          <cell r="F67" t="str">
            <v>Tsho Rolpa</v>
          </cell>
        </row>
        <row r="68">
          <cell r="A68">
            <v>191</v>
          </cell>
          <cell r="B68" t="str">
            <v>Tara Bdr Belbase</v>
          </cell>
          <cell r="C68">
            <v>4887</v>
          </cell>
          <cell r="D68">
            <v>0</v>
          </cell>
          <cell r="E68">
            <v>0</v>
          </cell>
          <cell r="F68" t="str">
            <v>Tsho Rolpa</v>
          </cell>
        </row>
        <row r="69">
          <cell r="A69">
            <v>193</v>
          </cell>
          <cell r="B69" t="str">
            <v>Indra Psd Dhakal</v>
          </cell>
          <cell r="C69">
            <v>7145</v>
          </cell>
          <cell r="D69">
            <v>0</v>
          </cell>
          <cell r="E69">
            <v>10</v>
          </cell>
          <cell r="F69" t="str">
            <v>Modi JV</v>
          </cell>
        </row>
        <row r="70">
          <cell r="A70">
            <v>194</v>
          </cell>
          <cell r="B70" t="str">
            <v>Radha Devi Pradhan</v>
          </cell>
          <cell r="C70">
            <v>3798</v>
          </cell>
          <cell r="D70">
            <v>150</v>
          </cell>
          <cell r="E70">
            <v>0</v>
          </cell>
          <cell r="F70" t="str">
            <v>HO</v>
          </cell>
        </row>
        <row r="71">
          <cell r="A71">
            <v>195</v>
          </cell>
          <cell r="B71" t="str">
            <v>Sundar Pun Magar</v>
          </cell>
          <cell r="C71">
            <v>4549</v>
          </cell>
          <cell r="D71">
            <v>0</v>
          </cell>
          <cell r="E71">
            <v>0</v>
          </cell>
          <cell r="F71" t="str">
            <v>Khimti</v>
          </cell>
        </row>
        <row r="72">
          <cell r="A72">
            <v>196</v>
          </cell>
          <cell r="B72" t="str">
            <v>Tika Ram Somai</v>
          </cell>
          <cell r="C72">
            <v>4415</v>
          </cell>
          <cell r="D72">
            <v>150</v>
          </cell>
          <cell r="E72">
            <v>0</v>
          </cell>
          <cell r="F72" t="str">
            <v>Modi TL</v>
          </cell>
        </row>
        <row r="73">
          <cell r="A73">
            <v>197</v>
          </cell>
          <cell r="B73" t="str">
            <v>Bir Bdr Gurung</v>
          </cell>
          <cell r="C73">
            <v>5213</v>
          </cell>
          <cell r="D73">
            <v>0</v>
          </cell>
          <cell r="E73">
            <v>0</v>
          </cell>
          <cell r="F73" t="str">
            <v>Tsho Rolpa</v>
          </cell>
        </row>
        <row r="74">
          <cell r="A74">
            <v>198</v>
          </cell>
          <cell r="B74" t="str">
            <v>Jit Bahadur Pun</v>
          </cell>
          <cell r="C74">
            <v>6174</v>
          </cell>
          <cell r="D74">
            <v>0</v>
          </cell>
          <cell r="E74">
            <v>0</v>
          </cell>
          <cell r="F74" t="str">
            <v>Khimti</v>
          </cell>
        </row>
        <row r="75">
          <cell r="A75">
            <v>199</v>
          </cell>
          <cell r="B75" t="str">
            <v>Ana Bahadur Poudel</v>
          </cell>
          <cell r="C75">
            <v>6174</v>
          </cell>
          <cell r="D75">
            <v>0</v>
          </cell>
          <cell r="E75">
            <v>0</v>
          </cell>
          <cell r="F75" t="str">
            <v>Khimti</v>
          </cell>
        </row>
        <row r="76">
          <cell r="A76">
            <v>201</v>
          </cell>
          <cell r="B76" t="str">
            <v>Shambhu Lamsal</v>
          </cell>
          <cell r="C76">
            <v>7844</v>
          </cell>
          <cell r="D76">
            <v>0</v>
          </cell>
          <cell r="E76">
            <v>15</v>
          </cell>
          <cell r="F76" t="str">
            <v>Khimti</v>
          </cell>
        </row>
        <row r="77">
          <cell r="A77">
            <v>202</v>
          </cell>
          <cell r="B77" t="str">
            <v>Kishan Thapa</v>
          </cell>
          <cell r="C77">
            <v>5047</v>
          </cell>
          <cell r="D77">
            <v>0</v>
          </cell>
          <cell r="E77">
            <v>0</v>
          </cell>
          <cell r="F77" t="str">
            <v>Khimti</v>
          </cell>
        </row>
        <row r="78">
          <cell r="A78">
            <v>203</v>
          </cell>
          <cell r="B78" t="str">
            <v>Lal Bahadur Rana</v>
          </cell>
          <cell r="C78">
            <v>4632</v>
          </cell>
          <cell r="D78">
            <v>0</v>
          </cell>
          <cell r="E78">
            <v>0</v>
          </cell>
          <cell r="F78" t="str">
            <v>Modi TL</v>
          </cell>
        </row>
        <row r="79">
          <cell r="A79">
            <v>204</v>
          </cell>
          <cell r="B79" t="str">
            <v>Thaman Bdr Pun</v>
          </cell>
          <cell r="C79">
            <v>5481</v>
          </cell>
          <cell r="D79">
            <v>0</v>
          </cell>
          <cell r="E79">
            <v>0</v>
          </cell>
          <cell r="F79" t="str">
            <v>Tsho Rolpa</v>
          </cell>
        </row>
        <row r="80">
          <cell r="A80">
            <v>205</v>
          </cell>
          <cell r="B80" t="str">
            <v>Tara Bahadur Regami</v>
          </cell>
          <cell r="C80">
            <v>5283</v>
          </cell>
          <cell r="D80">
            <v>0</v>
          </cell>
          <cell r="E80">
            <v>0</v>
          </cell>
          <cell r="F80" t="str">
            <v>Khimti</v>
          </cell>
        </row>
        <row r="81">
          <cell r="A81">
            <v>206</v>
          </cell>
          <cell r="B81" t="str">
            <v>Tuk Bhandari</v>
          </cell>
          <cell r="C81">
            <v>6375</v>
          </cell>
          <cell r="D81">
            <v>0</v>
          </cell>
          <cell r="E81">
            <v>5</v>
          </cell>
          <cell r="F81" t="str">
            <v>Khimti</v>
          </cell>
        </row>
        <row r="82">
          <cell r="A82">
            <v>207</v>
          </cell>
          <cell r="B82" t="str">
            <v>Puran Sing Thapa</v>
          </cell>
          <cell r="C82">
            <v>15366</v>
          </cell>
          <cell r="D82">
            <v>0</v>
          </cell>
          <cell r="E82">
            <v>15</v>
          </cell>
          <cell r="F82" t="str">
            <v>Khimti</v>
          </cell>
        </row>
        <row r="83">
          <cell r="A83">
            <v>208</v>
          </cell>
          <cell r="B83" t="str">
            <v>Krishna Psd Aryal</v>
          </cell>
          <cell r="C83">
            <v>14304</v>
          </cell>
          <cell r="D83">
            <v>0</v>
          </cell>
          <cell r="E83">
            <v>15</v>
          </cell>
          <cell r="F83" t="str">
            <v>HO</v>
          </cell>
        </row>
        <row r="84">
          <cell r="A84">
            <v>209</v>
          </cell>
          <cell r="B84" t="str">
            <v>Gadur Man Lama</v>
          </cell>
          <cell r="C84">
            <v>5711</v>
          </cell>
          <cell r="D84">
            <v>0</v>
          </cell>
          <cell r="E84">
            <v>0</v>
          </cell>
          <cell r="F84" t="str">
            <v>Khimti</v>
          </cell>
        </row>
        <row r="85">
          <cell r="A85">
            <v>210</v>
          </cell>
          <cell r="B85" t="str">
            <v>Krishna Shrestha</v>
          </cell>
          <cell r="C85">
            <v>4217</v>
          </cell>
          <cell r="D85">
            <v>0</v>
          </cell>
          <cell r="E85">
            <v>0</v>
          </cell>
          <cell r="F85" t="str">
            <v>Khimti</v>
          </cell>
        </row>
        <row r="86">
          <cell r="A86">
            <v>211</v>
          </cell>
          <cell r="B86" t="str">
            <v>Tirtha Prasad Khanal</v>
          </cell>
          <cell r="C86">
            <v>4689</v>
          </cell>
          <cell r="D86">
            <v>0</v>
          </cell>
          <cell r="E86">
            <v>0</v>
          </cell>
          <cell r="F86" t="str">
            <v>Modi JV</v>
          </cell>
        </row>
        <row r="87">
          <cell r="A87">
            <v>212</v>
          </cell>
          <cell r="B87" t="str">
            <v>Lil Bahadur Thapa</v>
          </cell>
          <cell r="C87">
            <v>5130</v>
          </cell>
          <cell r="D87">
            <v>0</v>
          </cell>
          <cell r="E87">
            <v>0</v>
          </cell>
          <cell r="F87" t="str">
            <v>Khimti</v>
          </cell>
        </row>
        <row r="88">
          <cell r="A88">
            <v>213</v>
          </cell>
          <cell r="B88" t="str">
            <v>Harkha Bdr Rana</v>
          </cell>
          <cell r="C88">
            <v>5976</v>
          </cell>
          <cell r="D88">
            <v>0</v>
          </cell>
          <cell r="E88">
            <v>0</v>
          </cell>
          <cell r="F88" t="str">
            <v>Modi JV</v>
          </cell>
        </row>
        <row r="89">
          <cell r="A89">
            <v>214</v>
          </cell>
          <cell r="B89" t="str">
            <v>Narendra Sen</v>
          </cell>
          <cell r="C89">
            <v>5481</v>
          </cell>
          <cell r="D89">
            <v>0</v>
          </cell>
          <cell r="E89">
            <v>0</v>
          </cell>
          <cell r="F89" t="str">
            <v>Khimti</v>
          </cell>
        </row>
        <row r="90">
          <cell r="A90">
            <v>216</v>
          </cell>
          <cell r="B90" t="str">
            <v>Baburam Bhardwaj</v>
          </cell>
          <cell r="C90">
            <v>15543</v>
          </cell>
          <cell r="D90">
            <v>0</v>
          </cell>
          <cell r="E90">
            <v>25</v>
          </cell>
          <cell r="F90" t="str">
            <v>Modi JV</v>
          </cell>
        </row>
        <row r="91">
          <cell r="A91">
            <v>219</v>
          </cell>
          <cell r="B91" t="str">
            <v>Chitra Chhantel</v>
          </cell>
          <cell r="C91">
            <v>6660</v>
          </cell>
          <cell r="D91">
            <v>0</v>
          </cell>
          <cell r="E91">
            <v>0</v>
          </cell>
          <cell r="F91" t="str">
            <v>HO</v>
          </cell>
        </row>
        <row r="92">
          <cell r="A92">
            <v>222</v>
          </cell>
          <cell r="B92" t="str">
            <v>Devendra Prasad Saha</v>
          </cell>
          <cell r="C92">
            <v>6595</v>
          </cell>
          <cell r="D92">
            <v>0</v>
          </cell>
          <cell r="E92">
            <v>5</v>
          </cell>
          <cell r="F92" t="str">
            <v>Khimti</v>
          </cell>
        </row>
        <row r="93">
          <cell r="A93">
            <v>225</v>
          </cell>
          <cell r="B93" t="str">
            <v>Sanjeev Kumar Thakur</v>
          </cell>
          <cell r="C93">
            <v>10948</v>
          </cell>
          <cell r="D93">
            <v>0</v>
          </cell>
          <cell r="E93">
            <v>0</v>
          </cell>
          <cell r="F93" t="str">
            <v>HO</v>
          </cell>
        </row>
        <row r="94">
          <cell r="A94">
            <v>227</v>
          </cell>
          <cell r="B94" t="str">
            <v>Shankar Sharma</v>
          </cell>
          <cell r="C94">
            <v>11116</v>
          </cell>
          <cell r="D94">
            <v>0</v>
          </cell>
          <cell r="E94">
            <v>10</v>
          </cell>
          <cell r="F94" t="str">
            <v>Khimti</v>
          </cell>
        </row>
        <row r="95">
          <cell r="A95">
            <v>229</v>
          </cell>
          <cell r="B95" t="str">
            <v>Govinda Atreya</v>
          </cell>
          <cell r="C95">
            <v>7844</v>
          </cell>
          <cell r="D95">
            <v>0</v>
          </cell>
          <cell r="E95">
            <v>10</v>
          </cell>
          <cell r="F95" t="str">
            <v>Khimti</v>
          </cell>
        </row>
        <row r="96">
          <cell r="A96">
            <v>231</v>
          </cell>
          <cell r="B96" t="str">
            <v>Deepak Raj Poudel</v>
          </cell>
          <cell r="C96">
            <v>6815</v>
          </cell>
          <cell r="D96">
            <v>0</v>
          </cell>
          <cell r="E96">
            <v>5</v>
          </cell>
          <cell r="F96" t="str">
            <v>Khimti</v>
          </cell>
        </row>
        <row r="97">
          <cell r="A97">
            <v>232</v>
          </cell>
          <cell r="B97" t="str">
            <v>Thari Prasad Dhakal</v>
          </cell>
          <cell r="C97">
            <v>6815</v>
          </cell>
          <cell r="D97">
            <v>0</v>
          </cell>
          <cell r="E97">
            <v>5</v>
          </cell>
          <cell r="F97" t="str">
            <v>Khimti</v>
          </cell>
        </row>
        <row r="98">
          <cell r="A98">
            <v>233</v>
          </cell>
          <cell r="B98" t="str">
            <v>Birbal Prasad Chaudhary</v>
          </cell>
          <cell r="C98">
            <v>5580</v>
          </cell>
          <cell r="D98">
            <v>0</v>
          </cell>
          <cell r="E98">
            <v>5</v>
          </cell>
          <cell r="F98" t="str">
            <v>Khimti</v>
          </cell>
        </row>
        <row r="99">
          <cell r="A99">
            <v>234</v>
          </cell>
          <cell r="B99" t="str">
            <v>Phattu Lal Adhikari</v>
          </cell>
          <cell r="C99">
            <v>5382</v>
          </cell>
          <cell r="D99">
            <v>0</v>
          </cell>
          <cell r="E99">
            <v>0</v>
          </cell>
          <cell r="F99" t="str">
            <v>Khimti</v>
          </cell>
        </row>
        <row r="100">
          <cell r="A100">
            <v>235</v>
          </cell>
          <cell r="B100" t="str">
            <v>Giri Prasad Rana</v>
          </cell>
          <cell r="C100">
            <v>5130</v>
          </cell>
          <cell r="D100">
            <v>0</v>
          </cell>
          <cell r="E100">
            <v>0</v>
          </cell>
          <cell r="F100" t="str">
            <v>Khimti</v>
          </cell>
        </row>
        <row r="101">
          <cell r="A101">
            <v>236</v>
          </cell>
          <cell r="B101" t="str">
            <v>Megh Nath Aryal</v>
          </cell>
          <cell r="C101">
            <v>5580</v>
          </cell>
          <cell r="D101">
            <v>0</v>
          </cell>
          <cell r="E101">
            <v>0</v>
          </cell>
          <cell r="F101" t="str">
            <v>Khimti</v>
          </cell>
        </row>
        <row r="102">
          <cell r="A102">
            <v>237</v>
          </cell>
          <cell r="B102" t="str">
            <v>Gyan Prasad Gyawali</v>
          </cell>
          <cell r="C102">
            <v>4887</v>
          </cell>
          <cell r="D102">
            <v>0</v>
          </cell>
          <cell r="F102" t="str">
            <v>Khimti</v>
          </cell>
        </row>
        <row r="103">
          <cell r="A103">
            <v>238</v>
          </cell>
          <cell r="B103" t="str">
            <v>Tek Bahadur Disamagar</v>
          </cell>
          <cell r="C103">
            <v>5296</v>
          </cell>
          <cell r="D103">
            <v>0</v>
          </cell>
          <cell r="E103">
            <v>0</v>
          </cell>
          <cell r="F103" t="str">
            <v>Khimti</v>
          </cell>
        </row>
        <row r="104">
          <cell r="A104">
            <v>239</v>
          </cell>
          <cell r="B104" t="str">
            <v>Ram Bahadur Thapa</v>
          </cell>
          <cell r="C104">
            <v>5047</v>
          </cell>
          <cell r="D104">
            <v>0</v>
          </cell>
          <cell r="E104">
            <v>0</v>
          </cell>
          <cell r="F104" t="str">
            <v>Khimti</v>
          </cell>
        </row>
        <row r="105">
          <cell r="A105">
            <v>240</v>
          </cell>
          <cell r="B105" t="str">
            <v>Tek Bahadur Rayamajhi</v>
          </cell>
          <cell r="C105">
            <v>4466</v>
          </cell>
          <cell r="D105">
            <v>0</v>
          </cell>
          <cell r="E105">
            <v>0</v>
          </cell>
          <cell r="F105" t="str">
            <v>Khimti</v>
          </cell>
        </row>
        <row r="106">
          <cell r="A106">
            <v>241</v>
          </cell>
          <cell r="B106" t="str">
            <v>Anand Kumar Sinha</v>
          </cell>
          <cell r="C106">
            <v>10948</v>
          </cell>
          <cell r="D106">
            <v>0</v>
          </cell>
          <cell r="E106">
            <v>0</v>
          </cell>
          <cell r="F106" t="str">
            <v>HO</v>
          </cell>
        </row>
        <row r="107">
          <cell r="A107">
            <v>242</v>
          </cell>
          <cell r="B107" t="str">
            <v>Narayan Psd Shrestha</v>
          </cell>
          <cell r="C107">
            <v>4491</v>
          </cell>
          <cell r="D107">
            <v>0</v>
          </cell>
          <cell r="E107">
            <v>0</v>
          </cell>
          <cell r="F107" t="str">
            <v>HO</v>
          </cell>
        </row>
        <row r="108">
          <cell r="A108">
            <v>243</v>
          </cell>
          <cell r="B108" t="str">
            <v>Madan Psd Gautam</v>
          </cell>
          <cell r="C108">
            <v>4590</v>
          </cell>
          <cell r="D108">
            <v>0</v>
          </cell>
          <cell r="E108">
            <v>0</v>
          </cell>
          <cell r="F108" t="str">
            <v>HO</v>
          </cell>
        </row>
        <row r="109">
          <cell r="A109">
            <v>244</v>
          </cell>
          <cell r="B109" t="str">
            <v>Ramila Bajracharya</v>
          </cell>
          <cell r="C109">
            <v>5481</v>
          </cell>
          <cell r="D109">
            <v>0</v>
          </cell>
          <cell r="E109">
            <v>0</v>
          </cell>
          <cell r="F109" t="str">
            <v>HO</v>
          </cell>
        </row>
        <row r="110">
          <cell r="A110">
            <v>245</v>
          </cell>
          <cell r="B110" t="str">
            <v>Tol Bahadur Thapa</v>
          </cell>
          <cell r="C110">
            <v>4466</v>
          </cell>
          <cell r="D110">
            <v>0</v>
          </cell>
          <cell r="E110">
            <v>0</v>
          </cell>
          <cell r="F110" t="str">
            <v>Modi TL</v>
          </cell>
        </row>
        <row r="111">
          <cell r="A111">
            <v>246</v>
          </cell>
          <cell r="B111" t="str">
            <v>Parsuram Sharma (Kharel)</v>
          </cell>
          <cell r="C111">
            <v>5462</v>
          </cell>
          <cell r="D111">
            <v>0</v>
          </cell>
          <cell r="E111">
            <v>0</v>
          </cell>
          <cell r="F111" t="str">
            <v>Tsho Rolpa</v>
          </cell>
        </row>
        <row r="112">
          <cell r="A112">
            <v>247</v>
          </cell>
          <cell r="B112" t="str">
            <v>Khum Bahadur Gaha</v>
          </cell>
          <cell r="C112">
            <v>4549</v>
          </cell>
          <cell r="D112">
            <v>0</v>
          </cell>
          <cell r="E112">
            <v>0</v>
          </cell>
          <cell r="F112" t="str">
            <v>Modi JV</v>
          </cell>
        </row>
        <row r="113">
          <cell r="A113">
            <v>249</v>
          </cell>
          <cell r="B113" t="str">
            <v xml:space="preserve">Tulsi Ram Poudel </v>
          </cell>
          <cell r="C113">
            <v>4383</v>
          </cell>
          <cell r="D113">
            <v>0</v>
          </cell>
          <cell r="E113">
            <v>0</v>
          </cell>
          <cell r="F113" t="str">
            <v>Tsho Rolpa</v>
          </cell>
        </row>
        <row r="114">
          <cell r="A114">
            <v>251</v>
          </cell>
          <cell r="B114" t="str">
            <v>Prakash Chandra Pradhan</v>
          </cell>
          <cell r="C114">
            <v>8932</v>
          </cell>
          <cell r="D114">
            <v>0</v>
          </cell>
          <cell r="E114">
            <v>10</v>
          </cell>
          <cell r="F114" t="str">
            <v>Khimti</v>
          </cell>
        </row>
        <row r="115">
          <cell r="A115">
            <v>252</v>
          </cell>
          <cell r="B115" t="str">
            <v>Upendra Shrestha</v>
          </cell>
          <cell r="C115">
            <v>8764</v>
          </cell>
          <cell r="D115">
            <v>0</v>
          </cell>
          <cell r="E115">
            <v>10</v>
          </cell>
          <cell r="F115" t="str">
            <v>Khimti</v>
          </cell>
        </row>
        <row r="116">
          <cell r="A116">
            <v>253</v>
          </cell>
          <cell r="B116" t="str">
            <v>Nirmal Kumar Kaucha</v>
          </cell>
          <cell r="C116">
            <v>5935</v>
          </cell>
          <cell r="D116">
            <v>0</v>
          </cell>
          <cell r="E116">
            <v>5</v>
          </cell>
          <cell r="F116" t="str">
            <v>Khimti</v>
          </cell>
        </row>
        <row r="117">
          <cell r="A117">
            <v>255</v>
          </cell>
          <cell r="B117" t="str">
            <v>Singh Bahadur Ghising</v>
          </cell>
          <cell r="C117">
            <v>4549</v>
          </cell>
          <cell r="D117">
            <v>0</v>
          </cell>
          <cell r="E117">
            <v>0</v>
          </cell>
          <cell r="F117" t="str">
            <v>Khimti</v>
          </cell>
        </row>
        <row r="118">
          <cell r="A118">
            <v>256</v>
          </cell>
          <cell r="B118" t="str">
            <v>Chandra Rasaily</v>
          </cell>
          <cell r="C118">
            <v>4383</v>
          </cell>
          <cell r="D118">
            <v>0</v>
          </cell>
          <cell r="E118">
            <v>0</v>
          </cell>
          <cell r="F118" t="str">
            <v>Khimti</v>
          </cell>
        </row>
        <row r="119">
          <cell r="A119">
            <v>257</v>
          </cell>
          <cell r="B119" t="str">
            <v>Lalit Hamal</v>
          </cell>
          <cell r="C119">
            <v>5580</v>
          </cell>
          <cell r="D119">
            <v>0</v>
          </cell>
          <cell r="E119">
            <v>5</v>
          </cell>
          <cell r="F119" t="str">
            <v>Khimti</v>
          </cell>
        </row>
        <row r="120">
          <cell r="A120">
            <v>258</v>
          </cell>
          <cell r="B120" t="str">
            <v>Bijaya Kumar Khatiwada</v>
          </cell>
          <cell r="C120">
            <v>6705</v>
          </cell>
          <cell r="D120">
            <v>0</v>
          </cell>
          <cell r="E120">
            <v>0</v>
          </cell>
          <cell r="F120" t="str">
            <v>Khimti</v>
          </cell>
        </row>
        <row r="121">
          <cell r="A121">
            <v>259</v>
          </cell>
          <cell r="B121" t="str">
            <v>Nil Kantha Bhattarai</v>
          </cell>
          <cell r="C121">
            <v>4466</v>
          </cell>
          <cell r="D121">
            <v>0</v>
          </cell>
          <cell r="E121">
            <v>0</v>
          </cell>
          <cell r="F121" t="str">
            <v>Khimti</v>
          </cell>
        </row>
        <row r="122">
          <cell r="A122">
            <v>260</v>
          </cell>
          <cell r="B122" t="str">
            <v>Ram Prasad Ghimire</v>
          </cell>
          <cell r="C122">
            <v>5481</v>
          </cell>
          <cell r="D122">
            <v>0</v>
          </cell>
          <cell r="E122">
            <v>0</v>
          </cell>
          <cell r="F122" t="str">
            <v>Khimti</v>
          </cell>
        </row>
        <row r="123">
          <cell r="A123">
            <v>262</v>
          </cell>
          <cell r="B123" t="str">
            <v>Ram Kishan Chaudhary</v>
          </cell>
          <cell r="C123">
            <v>5130</v>
          </cell>
          <cell r="D123">
            <v>0</v>
          </cell>
          <cell r="E123">
            <v>0</v>
          </cell>
          <cell r="F123" t="str">
            <v>Khimti</v>
          </cell>
        </row>
        <row r="124">
          <cell r="A124">
            <v>263</v>
          </cell>
          <cell r="B124" t="str">
            <v>Bishnu Prasad Panday</v>
          </cell>
          <cell r="C124">
            <v>4788</v>
          </cell>
          <cell r="D124">
            <v>0</v>
          </cell>
          <cell r="E124">
            <v>5</v>
          </cell>
          <cell r="F124" t="str">
            <v>Khimti</v>
          </cell>
        </row>
        <row r="125">
          <cell r="A125">
            <v>266</v>
          </cell>
          <cell r="B125" t="str">
            <v>Govinda Giri</v>
          </cell>
          <cell r="C125">
            <v>5481</v>
          </cell>
          <cell r="D125">
            <v>0</v>
          </cell>
          <cell r="E125">
            <v>0</v>
          </cell>
          <cell r="F125" t="str">
            <v>Khimti</v>
          </cell>
        </row>
        <row r="126">
          <cell r="A126">
            <v>267</v>
          </cell>
          <cell r="B126" t="str">
            <v>Keshav Raj Poudel</v>
          </cell>
          <cell r="C126">
            <v>6075</v>
          </cell>
          <cell r="D126">
            <v>0</v>
          </cell>
          <cell r="E126">
            <v>0</v>
          </cell>
          <cell r="F126" t="str">
            <v>Khimti</v>
          </cell>
        </row>
        <row r="127">
          <cell r="A127">
            <v>268</v>
          </cell>
          <cell r="B127" t="str">
            <v>Kamal Thapaliya</v>
          </cell>
          <cell r="C127">
            <v>4788</v>
          </cell>
          <cell r="D127">
            <v>0</v>
          </cell>
          <cell r="E127">
            <v>0</v>
          </cell>
          <cell r="F127" t="str">
            <v>Khimti</v>
          </cell>
        </row>
        <row r="128">
          <cell r="A128">
            <v>269</v>
          </cell>
          <cell r="B128" t="str">
            <v>Ramesh Bhandari</v>
          </cell>
          <cell r="C128">
            <v>4887</v>
          </cell>
          <cell r="D128">
            <v>0</v>
          </cell>
          <cell r="E128">
            <v>0</v>
          </cell>
          <cell r="F128" t="str">
            <v>Khimti</v>
          </cell>
        </row>
        <row r="129">
          <cell r="A129">
            <v>271</v>
          </cell>
          <cell r="B129" t="str">
            <v>Keshar Bahadur Kandangwa</v>
          </cell>
          <cell r="C129">
            <v>8596</v>
          </cell>
          <cell r="D129">
            <v>0</v>
          </cell>
          <cell r="E129">
            <v>10</v>
          </cell>
          <cell r="F129" t="str">
            <v>Khimti</v>
          </cell>
        </row>
        <row r="130">
          <cell r="A130">
            <v>272</v>
          </cell>
          <cell r="B130" t="str">
            <v>Pushmakhar Dhakal</v>
          </cell>
          <cell r="C130">
            <v>7992</v>
          </cell>
          <cell r="D130">
            <v>0</v>
          </cell>
          <cell r="E130">
            <v>5</v>
          </cell>
          <cell r="F130" t="str">
            <v>Khimti</v>
          </cell>
        </row>
        <row r="131">
          <cell r="A131">
            <v>276</v>
          </cell>
          <cell r="B131" t="str">
            <v>Durga Prasad Basyal</v>
          </cell>
          <cell r="C131">
            <v>8288</v>
          </cell>
          <cell r="D131">
            <v>0</v>
          </cell>
          <cell r="E131">
            <v>10</v>
          </cell>
          <cell r="F131" t="str">
            <v>Khimti</v>
          </cell>
        </row>
        <row r="132">
          <cell r="A132">
            <v>277</v>
          </cell>
          <cell r="B132" t="str">
            <v>Basudev Sharma Guragain</v>
          </cell>
          <cell r="C132">
            <v>8436</v>
          </cell>
          <cell r="D132">
            <v>0</v>
          </cell>
          <cell r="E132">
            <v>10</v>
          </cell>
          <cell r="F132" t="str">
            <v>Khimti</v>
          </cell>
        </row>
        <row r="133">
          <cell r="A133">
            <v>278</v>
          </cell>
          <cell r="B133" t="str">
            <v>Gyan Bahadur Karki</v>
          </cell>
          <cell r="C133">
            <v>8596</v>
          </cell>
          <cell r="D133">
            <v>0</v>
          </cell>
          <cell r="E133">
            <v>10</v>
          </cell>
          <cell r="F133" t="str">
            <v>Khimti</v>
          </cell>
        </row>
        <row r="134">
          <cell r="A134">
            <v>279</v>
          </cell>
          <cell r="B134" t="str">
            <v>Birendra Malla Thakuri</v>
          </cell>
          <cell r="C134">
            <v>4549</v>
          </cell>
          <cell r="D134">
            <v>0</v>
          </cell>
          <cell r="E134">
            <v>0</v>
          </cell>
          <cell r="F134" t="str">
            <v>Khimti</v>
          </cell>
        </row>
        <row r="135">
          <cell r="A135">
            <v>280</v>
          </cell>
          <cell r="B135" t="str">
            <v>Indra Bahadur Dhakal</v>
          </cell>
          <cell r="C135">
            <v>5715</v>
          </cell>
          <cell r="D135">
            <v>0</v>
          </cell>
          <cell r="E135">
            <v>5</v>
          </cell>
          <cell r="F135" t="str">
            <v>Khimti</v>
          </cell>
        </row>
        <row r="136">
          <cell r="A136">
            <v>282</v>
          </cell>
          <cell r="B136" t="str">
            <v>Nar Bahadur Sirish</v>
          </cell>
          <cell r="C136">
            <v>4040</v>
          </cell>
          <cell r="D136">
            <v>150</v>
          </cell>
          <cell r="E136">
            <v>0</v>
          </cell>
          <cell r="F136" t="str">
            <v>Khimti</v>
          </cell>
        </row>
        <row r="137">
          <cell r="A137">
            <v>284</v>
          </cell>
          <cell r="B137" t="str">
            <v>Dillu Prasad Adhikari</v>
          </cell>
          <cell r="C137">
            <v>4715</v>
          </cell>
          <cell r="D137">
            <v>0</v>
          </cell>
          <cell r="E137">
            <v>0</v>
          </cell>
          <cell r="F137" t="str">
            <v>Khimti</v>
          </cell>
        </row>
        <row r="138">
          <cell r="A138">
            <v>285</v>
          </cell>
          <cell r="B138" t="str">
            <v>Rishimuni Bajracharya</v>
          </cell>
          <cell r="C138">
            <v>4798</v>
          </cell>
          <cell r="D138">
            <v>0</v>
          </cell>
          <cell r="E138">
            <v>0</v>
          </cell>
          <cell r="F138" t="str">
            <v>Khimti</v>
          </cell>
        </row>
        <row r="139">
          <cell r="A139">
            <v>286</v>
          </cell>
          <cell r="B139" t="str">
            <v>Bel Bahadur Susling</v>
          </cell>
          <cell r="C139">
            <v>3815</v>
          </cell>
          <cell r="D139">
            <v>150</v>
          </cell>
          <cell r="E139">
            <v>0</v>
          </cell>
          <cell r="F139" t="str">
            <v>Khimti</v>
          </cell>
        </row>
        <row r="140">
          <cell r="A140">
            <v>287</v>
          </cell>
          <cell r="B140" t="str">
            <v>Buddha Bahadur Thapa</v>
          </cell>
          <cell r="C140">
            <v>4134</v>
          </cell>
          <cell r="D140">
            <v>0</v>
          </cell>
          <cell r="E140">
            <v>0</v>
          </cell>
          <cell r="F140" t="str">
            <v>Khimti</v>
          </cell>
        </row>
        <row r="141">
          <cell r="A141">
            <v>288</v>
          </cell>
          <cell r="B141" t="str">
            <v>Mahendra Prasad Rijal</v>
          </cell>
          <cell r="C141">
            <v>5715</v>
          </cell>
          <cell r="D141">
            <v>0</v>
          </cell>
          <cell r="E141">
            <v>5</v>
          </cell>
          <cell r="F141" t="str">
            <v>Khimti</v>
          </cell>
        </row>
        <row r="142">
          <cell r="A142">
            <v>289</v>
          </cell>
          <cell r="B142" t="str">
            <v>Mohan Poudel</v>
          </cell>
          <cell r="C142">
            <v>4715</v>
          </cell>
          <cell r="D142">
            <v>0</v>
          </cell>
          <cell r="E142">
            <v>0</v>
          </cell>
          <cell r="F142" t="str">
            <v>Khimti</v>
          </cell>
        </row>
        <row r="143">
          <cell r="A143">
            <v>290</v>
          </cell>
          <cell r="B143" t="str">
            <v>Tilak Thapa</v>
          </cell>
          <cell r="C143">
            <v>6595</v>
          </cell>
          <cell r="D143">
            <v>0</v>
          </cell>
          <cell r="E143">
            <v>5</v>
          </cell>
          <cell r="F143" t="str">
            <v>Khimti</v>
          </cell>
        </row>
        <row r="144">
          <cell r="A144">
            <v>291</v>
          </cell>
          <cell r="B144" t="str">
            <v>Kamal Prasad Tharu</v>
          </cell>
          <cell r="C144">
            <v>4715</v>
          </cell>
          <cell r="D144">
            <v>0</v>
          </cell>
          <cell r="E144">
            <v>0</v>
          </cell>
          <cell r="F144" t="str">
            <v>Khimti</v>
          </cell>
        </row>
        <row r="145">
          <cell r="A145">
            <v>292</v>
          </cell>
          <cell r="B145" t="str">
            <v>Gaj Bahadur Thapa</v>
          </cell>
          <cell r="C145">
            <v>4798</v>
          </cell>
          <cell r="D145">
            <v>0</v>
          </cell>
          <cell r="E145">
            <v>0</v>
          </cell>
          <cell r="F145" t="str">
            <v>Khimti</v>
          </cell>
        </row>
        <row r="146">
          <cell r="A146">
            <v>293</v>
          </cell>
          <cell r="B146" t="str">
            <v>Mukunda Singh Lama</v>
          </cell>
          <cell r="C146">
            <v>3890</v>
          </cell>
          <cell r="D146">
            <v>150</v>
          </cell>
          <cell r="E146">
            <v>0</v>
          </cell>
          <cell r="F146" t="str">
            <v>Khimti</v>
          </cell>
        </row>
        <row r="147">
          <cell r="A147">
            <v>294</v>
          </cell>
          <cell r="B147" t="str">
            <v>Amrit Bahadur Rana</v>
          </cell>
          <cell r="C147">
            <v>5778</v>
          </cell>
          <cell r="D147">
            <v>0</v>
          </cell>
          <cell r="E147">
            <v>0</v>
          </cell>
          <cell r="F147" t="str">
            <v>Khimti</v>
          </cell>
        </row>
        <row r="148">
          <cell r="A148">
            <v>295</v>
          </cell>
          <cell r="B148" t="str">
            <v>Prakash Man Shrestha</v>
          </cell>
          <cell r="C148">
            <v>4986</v>
          </cell>
          <cell r="D148">
            <v>0</v>
          </cell>
          <cell r="E148">
            <v>0</v>
          </cell>
          <cell r="F148" t="str">
            <v>HO</v>
          </cell>
        </row>
        <row r="149">
          <cell r="A149">
            <v>296</v>
          </cell>
          <cell r="B149" t="str">
            <v>Shriram Psd  Poudel</v>
          </cell>
          <cell r="C149">
            <v>4190</v>
          </cell>
          <cell r="D149">
            <v>150</v>
          </cell>
          <cell r="E149">
            <v>0</v>
          </cell>
          <cell r="F149" t="str">
            <v>HO</v>
          </cell>
        </row>
        <row r="150">
          <cell r="A150">
            <v>297</v>
          </cell>
          <cell r="B150" t="str">
            <v>Tul Singh Gurung</v>
          </cell>
          <cell r="C150">
            <v>4217</v>
          </cell>
          <cell r="D150">
            <v>0</v>
          </cell>
          <cell r="E150">
            <v>0</v>
          </cell>
          <cell r="F150" t="str">
            <v>Modi JV</v>
          </cell>
        </row>
        <row r="151">
          <cell r="A151">
            <v>298</v>
          </cell>
          <cell r="B151" t="str">
            <v>Nanda Bdr Paija</v>
          </cell>
          <cell r="C151">
            <v>3885</v>
          </cell>
          <cell r="D151">
            <v>0</v>
          </cell>
          <cell r="E151">
            <v>0</v>
          </cell>
          <cell r="F151" t="str">
            <v>Modi JV</v>
          </cell>
        </row>
        <row r="152">
          <cell r="A152">
            <v>299</v>
          </cell>
          <cell r="B152" t="str">
            <v>Dal Bir Purja</v>
          </cell>
          <cell r="C152">
            <v>4466</v>
          </cell>
          <cell r="D152">
            <v>0</v>
          </cell>
          <cell r="E152">
            <v>0</v>
          </cell>
          <cell r="F152" t="str">
            <v>Modi JV</v>
          </cell>
        </row>
        <row r="153">
          <cell r="A153">
            <v>300</v>
          </cell>
          <cell r="B153" t="str">
            <v>Dhan Bdr Pun</v>
          </cell>
          <cell r="C153">
            <v>3968</v>
          </cell>
          <cell r="D153">
            <v>0</v>
          </cell>
          <cell r="E153">
            <v>0</v>
          </cell>
          <cell r="F153" t="str">
            <v>Modi JV</v>
          </cell>
        </row>
        <row r="154">
          <cell r="A154">
            <v>301</v>
          </cell>
          <cell r="B154" t="str">
            <v>Ram Hari Sharma</v>
          </cell>
          <cell r="C154">
            <v>8596</v>
          </cell>
          <cell r="D154">
            <v>0</v>
          </cell>
          <cell r="E154">
            <v>5</v>
          </cell>
          <cell r="F154" t="str">
            <v>Modi JV</v>
          </cell>
        </row>
        <row r="155">
          <cell r="A155">
            <v>302</v>
          </cell>
          <cell r="B155" t="str">
            <v>Dor Bdr Chhantyal</v>
          </cell>
          <cell r="C155">
            <v>10444</v>
          </cell>
          <cell r="D155">
            <v>0</v>
          </cell>
          <cell r="E155">
            <v>10</v>
          </cell>
          <cell r="F155" t="str">
            <v>Modi JV</v>
          </cell>
        </row>
        <row r="156">
          <cell r="A156">
            <v>303</v>
          </cell>
          <cell r="B156" t="str">
            <v>Padam Devkota</v>
          </cell>
          <cell r="C156">
            <v>3965</v>
          </cell>
          <cell r="D156">
            <v>150</v>
          </cell>
          <cell r="E156">
            <v>0</v>
          </cell>
          <cell r="F156" t="str">
            <v>Modi JV</v>
          </cell>
        </row>
        <row r="157">
          <cell r="A157">
            <v>304</v>
          </cell>
          <cell r="B157" t="str">
            <v>Pawan Kumar Shrestha</v>
          </cell>
          <cell r="C157">
            <v>8764</v>
          </cell>
          <cell r="D157">
            <v>0</v>
          </cell>
          <cell r="E157">
            <v>5</v>
          </cell>
          <cell r="F157" t="str">
            <v>Modi JV</v>
          </cell>
        </row>
        <row r="158">
          <cell r="A158">
            <v>305</v>
          </cell>
          <cell r="B158" t="str">
            <v>Lila Bdr Bhandari</v>
          </cell>
          <cell r="C158">
            <v>4392</v>
          </cell>
          <cell r="D158">
            <v>0</v>
          </cell>
          <cell r="E158">
            <v>0</v>
          </cell>
          <cell r="F158" t="str">
            <v>Modi JV</v>
          </cell>
        </row>
        <row r="159">
          <cell r="A159">
            <v>306</v>
          </cell>
          <cell r="B159" t="str">
            <v>Bishnu Pd Bhattarai</v>
          </cell>
          <cell r="C159">
            <v>4194</v>
          </cell>
          <cell r="D159">
            <v>0</v>
          </cell>
          <cell r="E159">
            <v>0</v>
          </cell>
          <cell r="F159" t="str">
            <v>Modi JV</v>
          </cell>
        </row>
        <row r="160">
          <cell r="A160">
            <v>307</v>
          </cell>
          <cell r="B160" t="str">
            <v>Jhapate Choudhary</v>
          </cell>
          <cell r="C160">
            <v>5545</v>
          </cell>
          <cell r="D160">
            <v>0</v>
          </cell>
          <cell r="F160" t="str">
            <v>MHP</v>
          </cell>
        </row>
        <row r="161">
          <cell r="A161">
            <v>309</v>
          </cell>
          <cell r="B161" t="str">
            <v>Dilip Kumar Deo</v>
          </cell>
          <cell r="C161">
            <v>4689</v>
          </cell>
          <cell r="D161">
            <v>0</v>
          </cell>
          <cell r="E161">
            <v>0</v>
          </cell>
          <cell r="F161" t="str">
            <v>Modi JV</v>
          </cell>
        </row>
        <row r="162">
          <cell r="A162">
            <v>310</v>
          </cell>
          <cell r="B162" t="str">
            <v>Kancha Bahadur Jirel</v>
          </cell>
          <cell r="C162">
            <v>8880</v>
          </cell>
          <cell r="D162">
            <v>0</v>
          </cell>
          <cell r="E162">
            <v>15</v>
          </cell>
          <cell r="F162" t="str">
            <v>Khimti</v>
          </cell>
        </row>
        <row r="163">
          <cell r="A163">
            <v>311</v>
          </cell>
          <cell r="B163" t="str">
            <v>Som Sagar Shreshta</v>
          </cell>
          <cell r="C163">
            <v>11452</v>
          </cell>
          <cell r="D163">
            <v>0</v>
          </cell>
          <cell r="E163">
            <v>15</v>
          </cell>
          <cell r="F163" t="str">
            <v>Khimti</v>
          </cell>
        </row>
        <row r="164">
          <cell r="A164">
            <v>312</v>
          </cell>
          <cell r="B164" t="str">
            <v>Mahendra Lal Shakya</v>
          </cell>
          <cell r="C164">
            <v>4689</v>
          </cell>
          <cell r="D164">
            <v>0</v>
          </cell>
          <cell r="E164">
            <v>0</v>
          </cell>
          <cell r="F164" t="str">
            <v>Tsho Rolpa</v>
          </cell>
        </row>
        <row r="165">
          <cell r="A165">
            <v>313</v>
          </cell>
          <cell r="B165" t="str">
            <v>Roshan Kumar Thapa</v>
          </cell>
          <cell r="C165">
            <v>8932</v>
          </cell>
          <cell r="D165">
            <v>0</v>
          </cell>
          <cell r="E165">
            <v>10</v>
          </cell>
          <cell r="F165" t="str">
            <v>Khimti</v>
          </cell>
        </row>
        <row r="166">
          <cell r="A166">
            <v>314</v>
          </cell>
          <cell r="B166" t="str">
            <v>Bijesh Lal Amatya</v>
          </cell>
          <cell r="C166">
            <v>6815</v>
          </cell>
          <cell r="D166">
            <v>0</v>
          </cell>
          <cell r="E166">
            <v>5</v>
          </cell>
          <cell r="F166" t="str">
            <v>Khimti</v>
          </cell>
        </row>
        <row r="167">
          <cell r="A167">
            <v>315</v>
          </cell>
          <cell r="B167" t="str">
            <v>Ram Kaji Neupane</v>
          </cell>
          <cell r="C167">
            <v>6595</v>
          </cell>
          <cell r="D167">
            <v>0</v>
          </cell>
          <cell r="E167">
            <v>5</v>
          </cell>
          <cell r="F167" t="str">
            <v>Khimti</v>
          </cell>
        </row>
        <row r="168">
          <cell r="A168">
            <v>316</v>
          </cell>
          <cell r="B168" t="str">
            <v>Krishna Prasad Panta</v>
          </cell>
          <cell r="C168">
            <v>4986</v>
          </cell>
          <cell r="D168">
            <v>0</v>
          </cell>
          <cell r="E168">
            <v>0</v>
          </cell>
          <cell r="F168" t="str">
            <v>Khimti</v>
          </cell>
        </row>
        <row r="169">
          <cell r="A169">
            <v>317</v>
          </cell>
          <cell r="B169" t="str">
            <v>Surya Bahadur Maharjan</v>
          </cell>
          <cell r="C169">
            <v>4986</v>
          </cell>
          <cell r="D169">
            <v>0</v>
          </cell>
          <cell r="E169">
            <v>0</v>
          </cell>
          <cell r="F169" t="str">
            <v>Khimti</v>
          </cell>
        </row>
        <row r="170">
          <cell r="A170">
            <v>318</v>
          </cell>
          <cell r="B170" t="str">
            <v>Nanda Bahadur Pun</v>
          </cell>
          <cell r="C170">
            <v>5382</v>
          </cell>
          <cell r="D170">
            <v>0</v>
          </cell>
          <cell r="E170">
            <v>0</v>
          </cell>
          <cell r="F170" t="str">
            <v>Khimti</v>
          </cell>
        </row>
        <row r="171">
          <cell r="A171">
            <v>319</v>
          </cell>
          <cell r="B171" t="str">
            <v>Lila Ballav Bhattarai</v>
          </cell>
          <cell r="C171">
            <v>5130</v>
          </cell>
          <cell r="D171">
            <v>0</v>
          </cell>
          <cell r="E171">
            <v>0</v>
          </cell>
          <cell r="F171" t="str">
            <v>Khimti</v>
          </cell>
        </row>
        <row r="172">
          <cell r="A172">
            <v>320</v>
          </cell>
          <cell r="B172" t="str">
            <v>Jaman Singh Vishwakarma</v>
          </cell>
          <cell r="C172">
            <v>4466</v>
          </cell>
          <cell r="D172">
            <v>0</v>
          </cell>
          <cell r="E172">
            <v>0</v>
          </cell>
          <cell r="F172" t="str">
            <v>Khimti</v>
          </cell>
        </row>
        <row r="173">
          <cell r="A173">
            <v>321</v>
          </cell>
          <cell r="B173" t="str">
            <v>Dol Bahadur Kunwar</v>
          </cell>
          <cell r="C173">
            <v>4383</v>
          </cell>
          <cell r="D173">
            <v>0</v>
          </cell>
          <cell r="E173">
            <v>0</v>
          </cell>
          <cell r="F173" t="str">
            <v>Khimti</v>
          </cell>
        </row>
        <row r="174">
          <cell r="A174">
            <v>322</v>
          </cell>
          <cell r="B174" t="str">
            <v>Ram Autar Mahato</v>
          </cell>
          <cell r="C174">
            <v>4217</v>
          </cell>
          <cell r="D174">
            <v>0</v>
          </cell>
          <cell r="E174">
            <v>0</v>
          </cell>
          <cell r="F174" t="str">
            <v>Khimti</v>
          </cell>
        </row>
        <row r="175">
          <cell r="A175">
            <v>323</v>
          </cell>
          <cell r="B175" t="str">
            <v>Dilli Ram Parajuli</v>
          </cell>
          <cell r="C175">
            <v>3968</v>
          </cell>
          <cell r="D175">
            <v>0</v>
          </cell>
          <cell r="E175">
            <v>0</v>
          </cell>
          <cell r="F175" t="str">
            <v>Khimti</v>
          </cell>
        </row>
        <row r="176">
          <cell r="A176">
            <v>324</v>
          </cell>
          <cell r="B176" t="str">
            <v>Kul Giri</v>
          </cell>
          <cell r="C176">
            <v>4051</v>
          </cell>
          <cell r="D176">
            <v>0</v>
          </cell>
          <cell r="E176">
            <v>0</v>
          </cell>
          <cell r="F176" t="str">
            <v>Khimti</v>
          </cell>
        </row>
        <row r="177">
          <cell r="A177">
            <v>325</v>
          </cell>
          <cell r="B177" t="str">
            <v>Nar Bahadur Thapa</v>
          </cell>
          <cell r="C177">
            <v>4798</v>
          </cell>
          <cell r="D177">
            <v>0</v>
          </cell>
          <cell r="E177">
            <v>0</v>
          </cell>
          <cell r="F177" t="str">
            <v>Khimti</v>
          </cell>
        </row>
        <row r="178">
          <cell r="A178">
            <v>326</v>
          </cell>
          <cell r="B178" t="str">
            <v>Tejendra Bahadur Budha</v>
          </cell>
          <cell r="C178">
            <v>4715</v>
          </cell>
          <cell r="D178">
            <v>0</v>
          </cell>
          <cell r="E178">
            <v>0</v>
          </cell>
          <cell r="F178" t="str">
            <v>Khimti</v>
          </cell>
        </row>
        <row r="179">
          <cell r="A179">
            <v>327</v>
          </cell>
          <cell r="B179" t="str">
            <v>Iman Singh Tamang</v>
          </cell>
          <cell r="C179">
            <v>4490</v>
          </cell>
          <cell r="D179">
            <v>150</v>
          </cell>
          <cell r="E179">
            <v>0</v>
          </cell>
          <cell r="F179" t="str">
            <v>Khimti</v>
          </cell>
        </row>
        <row r="180">
          <cell r="A180">
            <v>328</v>
          </cell>
          <cell r="B180" t="str">
            <v>Bhim Bahadur Poudel</v>
          </cell>
          <cell r="C180">
            <v>4549</v>
          </cell>
          <cell r="D180">
            <v>0</v>
          </cell>
          <cell r="E180">
            <v>0</v>
          </cell>
          <cell r="F180" t="str">
            <v>Khimti</v>
          </cell>
        </row>
        <row r="181">
          <cell r="A181">
            <v>329</v>
          </cell>
          <cell r="B181" t="str">
            <v>Chandra Kanta Bhattarai</v>
          </cell>
          <cell r="C181">
            <v>4190</v>
          </cell>
          <cell r="D181">
            <v>150</v>
          </cell>
          <cell r="E181">
            <v>0</v>
          </cell>
          <cell r="F181" t="str">
            <v>Khimti</v>
          </cell>
        </row>
        <row r="182">
          <cell r="A182">
            <v>330</v>
          </cell>
          <cell r="B182" t="str">
            <v>Bhim Lal Kafle</v>
          </cell>
          <cell r="C182">
            <v>4115</v>
          </cell>
          <cell r="D182">
            <v>150</v>
          </cell>
          <cell r="E182">
            <v>0</v>
          </cell>
          <cell r="F182" t="str">
            <v>Khimti</v>
          </cell>
        </row>
        <row r="183">
          <cell r="A183">
            <v>331</v>
          </cell>
          <cell r="B183" t="str">
            <v>Tej Bir Sirish Magar</v>
          </cell>
          <cell r="C183">
            <v>4115</v>
          </cell>
          <cell r="D183">
            <v>150</v>
          </cell>
          <cell r="E183">
            <v>0</v>
          </cell>
          <cell r="F183" t="str">
            <v>Khimti</v>
          </cell>
        </row>
        <row r="184">
          <cell r="A184">
            <v>332</v>
          </cell>
          <cell r="B184" t="str">
            <v>Gurje Budhathoki</v>
          </cell>
          <cell r="C184">
            <v>4040</v>
          </cell>
          <cell r="D184">
            <v>150</v>
          </cell>
          <cell r="E184">
            <v>0</v>
          </cell>
          <cell r="F184" t="str">
            <v>Khimti</v>
          </cell>
        </row>
        <row r="185">
          <cell r="A185">
            <v>333</v>
          </cell>
          <cell r="B185" t="str">
            <v>Chhannu Ram Mahato</v>
          </cell>
          <cell r="C185">
            <v>3890</v>
          </cell>
          <cell r="D185">
            <v>150</v>
          </cell>
          <cell r="E185">
            <v>0</v>
          </cell>
          <cell r="F185" t="str">
            <v>Khimti</v>
          </cell>
        </row>
        <row r="186">
          <cell r="A186">
            <v>334</v>
          </cell>
          <cell r="B186" t="str">
            <v>Sukdeb Dhakal</v>
          </cell>
          <cell r="C186">
            <v>3885</v>
          </cell>
          <cell r="D186">
            <v>0</v>
          </cell>
          <cell r="E186">
            <v>0</v>
          </cell>
          <cell r="F186" t="str">
            <v>Khimti</v>
          </cell>
        </row>
        <row r="187">
          <cell r="A187">
            <v>335</v>
          </cell>
          <cell r="B187" t="str">
            <v>Jhagman Roka Magar</v>
          </cell>
          <cell r="C187">
            <v>3885</v>
          </cell>
          <cell r="D187">
            <v>0</v>
          </cell>
          <cell r="E187">
            <v>0</v>
          </cell>
          <cell r="F187" t="str">
            <v>Khimti</v>
          </cell>
        </row>
        <row r="188">
          <cell r="A188">
            <v>336</v>
          </cell>
          <cell r="B188" t="str">
            <v>Shyam Lal Tharu</v>
          </cell>
          <cell r="C188">
            <v>3740</v>
          </cell>
          <cell r="D188">
            <v>150</v>
          </cell>
          <cell r="E188">
            <v>0</v>
          </cell>
          <cell r="F188" t="str">
            <v>Khimti</v>
          </cell>
        </row>
        <row r="189">
          <cell r="A189">
            <v>337</v>
          </cell>
          <cell r="B189" t="str">
            <v>Tika Ram Bhusal</v>
          </cell>
          <cell r="C189">
            <v>3515</v>
          </cell>
          <cell r="D189">
            <v>150</v>
          </cell>
          <cell r="E189">
            <v>0</v>
          </cell>
          <cell r="F189" t="str">
            <v>Khimti</v>
          </cell>
        </row>
        <row r="190">
          <cell r="A190">
            <v>338</v>
          </cell>
          <cell r="B190" t="str">
            <v>Dil Kumar Thapa</v>
          </cell>
          <cell r="C190">
            <v>3590</v>
          </cell>
          <cell r="D190">
            <v>150</v>
          </cell>
          <cell r="E190">
            <v>0</v>
          </cell>
          <cell r="F190" t="str">
            <v>Khimti</v>
          </cell>
        </row>
        <row r="191">
          <cell r="A191">
            <v>339</v>
          </cell>
          <cell r="B191" t="str">
            <v>Bhim Lal Bhattarai</v>
          </cell>
          <cell r="C191">
            <v>4565</v>
          </cell>
          <cell r="D191">
            <v>150</v>
          </cell>
          <cell r="E191">
            <v>0</v>
          </cell>
          <cell r="F191" t="str">
            <v>Modi JV</v>
          </cell>
        </row>
        <row r="192">
          <cell r="A192">
            <v>340</v>
          </cell>
          <cell r="B192" t="str">
            <v>Birkha Bdr Pun</v>
          </cell>
          <cell r="C192">
            <v>3656</v>
          </cell>
          <cell r="D192">
            <v>150</v>
          </cell>
          <cell r="E192">
            <v>0</v>
          </cell>
          <cell r="F192" t="str">
            <v>Modi JV</v>
          </cell>
        </row>
        <row r="193">
          <cell r="A193">
            <v>341</v>
          </cell>
          <cell r="B193" t="str">
            <v>Krishna Lal Bhattarai</v>
          </cell>
          <cell r="C193">
            <v>3443</v>
          </cell>
          <cell r="D193">
            <v>150</v>
          </cell>
          <cell r="E193">
            <v>0</v>
          </cell>
          <cell r="F193" t="str">
            <v>Modi JV</v>
          </cell>
        </row>
        <row r="194">
          <cell r="A194">
            <v>342</v>
          </cell>
          <cell r="B194" t="str">
            <v>Salik Ram Bhattarai</v>
          </cell>
          <cell r="C194">
            <v>3815</v>
          </cell>
          <cell r="D194">
            <v>150</v>
          </cell>
          <cell r="E194">
            <v>0</v>
          </cell>
          <cell r="F194" t="str">
            <v>Modi JV</v>
          </cell>
        </row>
        <row r="195">
          <cell r="A195">
            <v>343</v>
          </cell>
          <cell r="B195" t="str">
            <v>Bishnu Ram Karki</v>
          </cell>
          <cell r="C195">
            <v>6126</v>
          </cell>
          <cell r="D195">
            <v>0</v>
          </cell>
          <cell r="E195">
            <v>0</v>
          </cell>
          <cell r="F195" t="str">
            <v>Modi JV</v>
          </cell>
        </row>
        <row r="196">
          <cell r="A196">
            <v>344</v>
          </cell>
          <cell r="B196" t="str">
            <v>Devendra Raj Sharma</v>
          </cell>
          <cell r="C196">
            <v>3440</v>
          </cell>
          <cell r="D196">
            <v>150</v>
          </cell>
          <cell r="E196">
            <v>0</v>
          </cell>
          <cell r="F196" t="str">
            <v>Modi JV</v>
          </cell>
        </row>
        <row r="197">
          <cell r="A197">
            <v>345</v>
          </cell>
          <cell r="B197" t="str">
            <v>Yam Bdr Bhandari</v>
          </cell>
          <cell r="C197">
            <v>3440</v>
          </cell>
          <cell r="D197">
            <v>150</v>
          </cell>
          <cell r="E197">
            <v>0</v>
          </cell>
          <cell r="F197" t="str">
            <v>Modi JV</v>
          </cell>
        </row>
        <row r="198">
          <cell r="A198">
            <v>346</v>
          </cell>
          <cell r="B198" t="str">
            <v>Tika Ram Basyal</v>
          </cell>
          <cell r="C198">
            <v>3590</v>
          </cell>
          <cell r="D198">
            <v>150</v>
          </cell>
          <cell r="E198">
            <v>0</v>
          </cell>
          <cell r="F198" t="str">
            <v>Modi JV</v>
          </cell>
        </row>
        <row r="199">
          <cell r="A199">
            <v>347</v>
          </cell>
          <cell r="B199" t="str">
            <v>Purna Tamang</v>
          </cell>
          <cell r="C199">
            <v>4340</v>
          </cell>
          <cell r="D199">
            <v>150</v>
          </cell>
          <cell r="E199">
            <v>0</v>
          </cell>
          <cell r="F199" t="str">
            <v>Modi JV</v>
          </cell>
        </row>
        <row r="200">
          <cell r="A200">
            <v>348</v>
          </cell>
          <cell r="B200" t="str">
            <v>Jiban Babu Pathak</v>
          </cell>
          <cell r="C200">
            <v>3965</v>
          </cell>
          <cell r="D200">
            <v>150</v>
          </cell>
          <cell r="E200">
            <v>0</v>
          </cell>
          <cell r="F200" t="str">
            <v>HO</v>
          </cell>
        </row>
        <row r="201">
          <cell r="A201">
            <v>349</v>
          </cell>
          <cell r="B201" t="str">
            <v>Karna Bdr Budha</v>
          </cell>
          <cell r="C201">
            <v>3869</v>
          </cell>
          <cell r="D201">
            <v>150</v>
          </cell>
          <cell r="E201">
            <v>0</v>
          </cell>
          <cell r="F201" t="str">
            <v>Modi JV</v>
          </cell>
        </row>
        <row r="202">
          <cell r="A202">
            <v>350</v>
          </cell>
          <cell r="B202" t="str">
            <v>Nalendra Raj Pandey</v>
          </cell>
          <cell r="C202">
            <v>3301</v>
          </cell>
          <cell r="D202">
            <v>150</v>
          </cell>
          <cell r="E202">
            <v>0</v>
          </cell>
          <cell r="F202" t="str">
            <v>Modi JV</v>
          </cell>
        </row>
        <row r="203">
          <cell r="A203">
            <v>351</v>
          </cell>
          <cell r="B203" t="str">
            <v>Dil Psd. Bhattarai</v>
          </cell>
          <cell r="C203">
            <v>3301</v>
          </cell>
          <cell r="D203">
            <v>150</v>
          </cell>
          <cell r="E203">
            <v>0</v>
          </cell>
          <cell r="F203" t="str">
            <v>Modi JV</v>
          </cell>
        </row>
        <row r="204">
          <cell r="A204">
            <v>352</v>
          </cell>
          <cell r="B204" t="str">
            <v>Om Prakash Bhattarai</v>
          </cell>
          <cell r="C204">
            <v>3159</v>
          </cell>
          <cell r="D204">
            <v>150</v>
          </cell>
          <cell r="E204">
            <v>0</v>
          </cell>
          <cell r="F204" t="str">
            <v>Modi JV</v>
          </cell>
        </row>
        <row r="205">
          <cell r="A205">
            <v>353</v>
          </cell>
          <cell r="B205" t="str">
            <v>Binod Devkota</v>
          </cell>
          <cell r="C205">
            <v>3065</v>
          </cell>
          <cell r="D205">
            <v>150</v>
          </cell>
          <cell r="E205">
            <v>0</v>
          </cell>
          <cell r="F205" t="str">
            <v>Modi JV</v>
          </cell>
        </row>
        <row r="206">
          <cell r="A206">
            <v>354</v>
          </cell>
          <cell r="B206" t="str">
            <v>Dor Bdr. Basnet</v>
          </cell>
          <cell r="C206">
            <v>3058</v>
          </cell>
          <cell r="D206">
            <v>150</v>
          </cell>
          <cell r="E206">
            <v>0</v>
          </cell>
          <cell r="F206" t="str">
            <v>Modi JV</v>
          </cell>
        </row>
        <row r="207">
          <cell r="A207">
            <v>355</v>
          </cell>
          <cell r="B207" t="str">
            <v>Prem Gurung</v>
          </cell>
          <cell r="C207">
            <v>3440</v>
          </cell>
          <cell r="D207">
            <v>150</v>
          </cell>
          <cell r="E207">
            <v>0</v>
          </cell>
          <cell r="F207" t="str">
            <v>Modi JV</v>
          </cell>
        </row>
        <row r="208">
          <cell r="A208">
            <v>356</v>
          </cell>
          <cell r="B208" t="str">
            <v>Surya Chhetri</v>
          </cell>
          <cell r="C208">
            <v>3740</v>
          </cell>
          <cell r="D208">
            <v>150</v>
          </cell>
          <cell r="E208">
            <v>0</v>
          </cell>
          <cell r="F208" t="str">
            <v>Modi JV</v>
          </cell>
        </row>
        <row r="209">
          <cell r="A209">
            <v>357</v>
          </cell>
          <cell r="B209" t="str">
            <v>Om Bahadur Pun</v>
          </cell>
          <cell r="C209">
            <v>2610</v>
          </cell>
          <cell r="D209">
            <v>150</v>
          </cell>
          <cell r="E209">
            <v>0</v>
          </cell>
          <cell r="F209" t="str">
            <v>Modi JV</v>
          </cell>
        </row>
        <row r="210">
          <cell r="A210">
            <v>358</v>
          </cell>
          <cell r="B210" t="str">
            <v>Mohan Singh Karki</v>
          </cell>
          <cell r="C210">
            <v>3585</v>
          </cell>
          <cell r="D210">
            <v>150</v>
          </cell>
          <cell r="E210">
            <v>0</v>
          </cell>
          <cell r="F210" t="str">
            <v>Modi JV</v>
          </cell>
        </row>
        <row r="211">
          <cell r="A211">
            <v>359</v>
          </cell>
          <cell r="B211" t="str">
            <v>Pashupati Sharma</v>
          </cell>
          <cell r="C211">
            <v>3159</v>
          </cell>
          <cell r="D211">
            <v>150</v>
          </cell>
          <cell r="E211">
            <v>0</v>
          </cell>
          <cell r="F211" t="str">
            <v>Modi JV</v>
          </cell>
        </row>
        <row r="212">
          <cell r="A212">
            <v>360</v>
          </cell>
          <cell r="B212" t="str">
            <v>Tilak Ram Neupane</v>
          </cell>
          <cell r="C212">
            <v>3159</v>
          </cell>
          <cell r="D212">
            <v>150</v>
          </cell>
          <cell r="E212">
            <v>0</v>
          </cell>
          <cell r="F212" t="str">
            <v>Modi JV</v>
          </cell>
        </row>
        <row r="213">
          <cell r="A213">
            <v>361</v>
          </cell>
          <cell r="B213" t="str">
            <v>Insan Maharjan</v>
          </cell>
          <cell r="C213">
            <v>6956</v>
          </cell>
          <cell r="D213">
            <v>0</v>
          </cell>
          <cell r="E213">
            <v>0</v>
          </cell>
          <cell r="F213" t="str">
            <v>Modi JV</v>
          </cell>
        </row>
        <row r="214">
          <cell r="A214">
            <v>362</v>
          </cell>
          <cell r="B214" t="str">
            <v>Satya Bdr Roka</v>
          </cell>
          <cell r="C214">
            <v>3230</v>
          </cell>
          <cell r="D214">
            <v>150</v>
          </cell>
          <cell r="E214">
            <v>0</v>
          </cell>
          <cell r="F214" t="str">
            <v>Modi JV</v>
          </cell>
        </row>
        <row r="215">
          <cell r="A215">
            <v>363</v>
          </cell>
          <cell r="B215" t="str">
            <v>Dal Bdr Bhandari</v>
          </cell>
          <cell r="C215">
            <v>3017</v>
          </cell>
          <cell r="D215">
            <v>150</v>
          </cell>
          <cell r="E215">
            <v>0</v>
          </cell>
          <cell r="F215" t="str">
            <v>Modi JV</v>
          </cell>
        </row>
        <row r="216">
          <cell r="A216">
            <v>365</v>
          </cell>
          <cell r="B216" t="str">
            <v>Ram Chandra Khati</v>
          </cell>
          <cell r="C216">
            <v>3215</v>
          </cell>
          <cell r="D216">
            <v>150</v>
          </cell>
          <cell r="E216">
            <v>0</v>
          </cell>
          <cell r="F216" t="str">
            <v>Modi JV</v>
          </cell>
        </row>
        <row r="217">
          <cell r="A217">
            <v>507</v>
          </cell>
          <cell r="B217" t="str">
            <v>Bishnu Bdr Blown</v>
          </cell>
          <cell r="C217">
            <v>3159</v>
          </cell>
          <cell r="D217">
            <v>150</v>
          </cell>
          <cell r="E217">
            <v>0</v>
          </cell>
          <cell r="F217" t="str">
            <v>HO</v>
          </cell>
        </row>
        <row r="218">
          <cell r="A218">
            <v>508</v>
          </cell>
          <cell r="B218" t="str">
            <v>Manoj Kumar K.C.</v>
          </cell>
          <cell r="C218">
            <v>2932</v>
          </cell>
          <cell r="D218">
            <v>150</v>
          </cell>
          <cell r="E218">
            <v>0</v>
          </cell>
          <cell r="F218" t="str">
            <v>HO</v>
          </cell>
        </row>
        <row r="219">
          <cell r="A219">
            <v>510</v>
          </cell>
          <cell r="B219" t="str">
            <v>M.P.Upadhyaya</v>
          </cell>
          <cell r="C219">
            <v>9940</v>
          </cell>
          <cell r="D219">
            <v>0</v>
          </cell>
          <cell r="E219">
            <v>0</v>
          </cell>
          <cell r="F219" t="str">
            <v>HO</v>
          </cell>
        </row>
        <row r="220">
          <cell r="A220">
            <v>514</v>
          </cell>
          <cell r="B220" t="str">
            <v>Paras  Kumar Upadhyay</v>
          </cell>
          <cell r="C220">
            <v>3815</v>
          </cell>
          <cell r="D220">
            <v>150</v>
          </cell>
          <cell r="E220">
            <v>0</v>
          </cell>
          <cell r="F220" t="str">
            <v>HO</v>
          </cell>
        </row>
        <row r="221">
          <cell r="A221">
            <v>516</v>
          </cell>
          <cell r="B221" t="str">
            <v>Prem Bdr Tamang</v>
          </cell>
          <cell r="C221">
            <v>3585</v>
          </cell>
          <cell r="D221">
            <v>150</v>
          </cell>
          <cell r="E221">
            <v>0</v>
          </cell>
          <cell r="F221" t="str">
            <v>HO</v>
          </cell>
        </row>
        <row r="222">
          <cell r="A222">
            <v>517</v>
          </cell>
          <cell r="B222" t="str">
            <v>Deepak Singh</v>
          </cell>
          <cell r="C222">
            <v>8584</v>
          </cell>
          <cell r="D222">
            <v>0</v>
          </cell>
          <cell r="E222">
            <v>0</v>
          </cell>
          <cell r="F222" t="str">
            <v>HO</v>
          </cell>
        </row>
        <row r="223">
          <cell r="A223">
            <v>522</v>
          </cell>
          <cell r="B223" t="str">
            <v>Ram Chandra Pokhrel</v>
          </cell>
          <cell r="C223">
            <v>3443</v>
          </cell>
          <cell r="D223">
            <v>150</v>
          </cell>
          <cell r="E223">
            <v>0</v>
          </cell>
          <cell r="F223" t="str">
            <v>HO</v>
          </cell>
        </row>
        <row r="224">
          <cell r="A224">
            <v>523</v>
          </cell>
          <cell r="B224" t="str">
            <v>Devi Psd Poudel</v>
          </cell>
          <cell r="C224">
            <v>3290</v>
          </cell>
          <cell r="D224">
            <v>150</v>
          </cell>
          <cell r="E224">
            <v>0</v>
          </cell>
          <cell r="F224" t="str">
            <v>HO</v>
          </cell>
        </row>
        <row r="225">
          <cell r="A225">
            <v>525</v>
          </cell>
          <cell r="B225" t="str">
            <v>Nir Man Ghishing</v>
          </cell>
          <cell r="C225">
            <v>3301</v>
          </cell>
          <cell r="D225">
            <v>150</v>
          </cell>
          <cell r="E225">
            <v>0</v>
          </cell>
          <cell r="F225" t="str">
            <v>HO</v>
          </cell>
        </row>
        <row r="226">
          <cell r="A226">
            <v>527</v>
          </cell>
          <cell r="B226" t="str">
            <v>Balaram Baral</v>
          </cell>
          <cell r="C226">
            <v>4392</v>
          </cell>
          <cell r="D226">
            <v>0</v>
          </cell>
          <cell r="E226">
            <v>0</v>
          </cell>
          <cell r="F226" t="str">
            <v>Modi TL</v>
          </cell>
        </row>
        <row r="227">
          <cell r="A227">
            <v>528</v>
          </cell>
          <cell r="B227" t="str">
            <v>Chandra Lal Shrestha</v>
          </cell>
          <cell r="C227">
            <v>3301</v>
          </cell>
          <cell r="D227">
            <v>150</v>
          </cell>
          <cell r="E227">
            <v>0</v>
          </cell>
          <cell r="F227" t="str">
            <v>HO</v>
          </cell>
        </row>
        <row r="228">
          <cell r="A228">
            <v>529</v>
          </cell>
          <cell r="B228" t="str">
            <v>Pawan Kumar Neupane</v>
          </cell>
          <cell r="C228">
            <v>3470</v>
          </cell>
          <cell r="D228">
            <v>0</v>
          </cell>
          <cell r="E228">
            <v>0</v>
          </cell>
          <cell r="F228" t="str">
            <v>HO</v>
          </cell>
        </row>
        <row r="229">
          <cell r="A229">
            <v>530</v>
          </cell>
          <cell r="B229" t="str">
            <v>Krishna Psd Pandey</v>
          </cell>
          <cell r="C229">
            <v>2802</v>
          </cell>
          <cell r="D229">
            <v>150</v>
          </cell>
          <cell r="E229">
            <v>0</v>
          </cell>
          <cell r="F229" t="str">
            <v>Modi TL</v>
          </cell>
        </row>
        <row r="230">
          <cell r="A230">
            <v>532</v>
          </cell>
          <cell r="B230" t="str">
            <v>Munu Joshi</v>
          </cell>
          <cell r="C230">
            <v>2930</v>
          </cell>
          <cell r="D230">
            <v>150</v>
          </cell>
          <cell r="E230">
            <v>0</v>
          </cell>
          <cell r="F230" t="str">
            <v>HO</v>
          </cell>
        </row>
        <row r="231">
          <cell r="A231">
            <v>534</v>
          </cell>
          <cell r="B231" t="str">
            <v>Som Psd Bajgain</v>
          </cell>
          <cell r="C231">
            <v>2866</v>
          </cell>
          <cell r="D231">
            <v>150</v>
          </cell>
          <cell r="F231" t="str">
            <v>MHP</v>
          </cell>
        </row>
        <row r="232">
          <cell r="A232">
            <v>536</v>
          </cell>
          <cell r="B232" t="str">
            <v>Dinanath Acharya</v>
          </cell>
          <cell r="C232">
            <v>4340</v>
          </cell>
          <cell r="D232">
            <v>150</v>
          </cell>
          <cell r="E232">
            <v>0</v>
          </cell>
          <cell r="F232" t="str">
            <v>Modi JV</v>
          </cell>
        </row>
        <row r="233">
          <cell r="A233">
            <v>538</v>
          </cell>
          <cell r="B233" t="str">
            <v>Narayan Psd Acharya</v>
          </cell>
          <cell r="C233">
            <v>2610</v>
          </cell>
          <cell r="D233">
            <v>150</v>
          </cell>
          <cell r="E233">
            <v>0</v>
          </cell>
          <cell r="F233" t="str">
            <v>HO</v>
          </cell>
        </row>
        <row r="234">
          <cell r="A234">
            <v>539</v>
          </cell>
          <cell r="B234" t="str">
            <v>Jaya Krishna Bade</v>
          </cell>
          <cell r="C234">
            <v>2520</v>
          </cell>
          <cell r="D234">
            <v>150</v>
          </cell>
          <cell r="E234">
            <v>0</v>
          </cell>
          <cell r="F234" t="str">
            <v>HO</v>
          </cell>
        </row>
        <row r="235">
          <cell r="A235">
            <v>540</v>
          </cell>
          <cell r="B235" t="str">
            <v>Arun Rajauria</v>
          </cell>
          <cell r="C235">
            <v>7104</v>
          </cell>
          <cell r="D235">
            <v>0</v>
          </cell>
          <cell r="E235">
            <v>0</v>
          </cell>
          <cell r="F235" t="str">
            <v>HO</v>
          </cell>
        </row>
        <row r="236">
          <cell r="A236">
            <v>541</v>
          </cell>
          <cell r="B236" t="str">
            <v>Resham Bhantana</v>
          </cell>
          <cell r="C236">
            <v>3890</v>
          </cell>
          <cell r="D236">
            <v>150</v>
          </cell>
          <cell r="E236">
            <v>0</v>
          </cell>
          <cell r="F236" t="str">
            <v>Tsho Rolpa</v>
          </cell>
        </row>
        <row r="237">
          <cell r="A237">
            <v>542</v>
          </cell>
          <cell r="B237" t="str">
            <v>Mek Bdr Gurung</v>
          </cell>
          <cell r="C237">
            <v>5481</v>
          </cell>
          <cell r="D237">
            <v>0</v>
          </cell>
          <cell r="E237">
            <v>0</v>
          </cell>
          <cell r="F237" t="str">
            <v>HO</v>
          </cell>
        </row>
        <row r="238">
          <cell r="A238">
            <v>548</v>
          </cell>
          <cell r="B238" t="str">
            <v>Surya Bdr Gurung</v>
          </cell>
          <cell r="C238">
            <v>2866</v>
          </cell>
          <cell r="D238">
            <v>150</v>
          </cell>
          <cell r="E238">
            <v>0</v>
          </cell>
          <cell r="F238" t="str">
            <v>Modi TL</v>
          </cell>
        </row>
        <row r="239">
          <cell r="A239">
            <v>552</v>
          </cell>
          <cell r="B239" t="str">
            <v>Indra Pandey</v>
          </cell>
          <cell r="C239">
            <v>4265</v>
          </cell>
          <cell r="D239">
            <v>150</v>
          </cell>
          <cell r="E239">
            <v>0</v>
          </cell>
          <cell r="F239" t="str">
            <v>Daunne</v>
          </cell>
        </row>
        <row r="240">
          <cell r="A240">
            <v>553</v>
          </cell>
          <cell r="B240" t="str">
            <v>Daulat Ram Bhul</v>
          </cell>
          <cell r="C240">
            <v>3656</v>
          </cell>
          <cell r="D240">
            <v>150</v>
          </cell>
          <cell r="E240">
            <v>0</v>
          </cell>
          <cell r="F240" t="str">
            <v>Modi TL</v>
          </cell>
        </row>
        <row r="241">
          <cell r="A241">
            <v>556</v>
          </cell>
          <cell r="B241" t="str">
            <v>Ram Bdr Chhumi(Lama)</v>
          </cell>
          <cell r="C241">
            <v>2610</v>
          </cell>
          <cell r="D241">
            <v>150</v>
          </cell>
          <cell r="E241">
            <v>0</v>
          </cell>
          <cell r="F241" t="str">
            <v>HO</v>
          </cell>
        </row>
        <row r="242">
          <cell r="A242">
            <v>557</v>
          </cell>
          <cell r="B242" t="str">
            <v>Sunit Chalise</v>
          </cell>
          <cell r="C242">
            <v>2338</v>
          </cell>
          <cell r="D242">
            <v>150</v>
          </cell>
          <cell r="E242">
            <v>0</v>
          </cell>
          <cell r="F242" t="str">
            <v>HO</v>
          </cell>
        </row>
        <row r="243">
          <cell r="A243">
            <v>702</v>
          </cell>
          <cell r="B243" t="str">
            <v>Tak Bdr Gurung</v>
          </cell>
          <cell r="C243">
            <v>2608</v>
          </cell>
          <cell r="D243">
            <v>150</v>
          </cell>
          <cell r="E243">
            <v>0</v>
          </cell>
          <cell r="F243" t="str">
            <v>HO</v>
          </cell>
        </row>
        <row r="244">
          <cell r="A244">
            <v>707</v>
          </cell>
          <cell r="B244" t="str">
            <v>Rudra Bdr Shahi</v>
          </cell>
          <cell r="C244">
            <v>2446</v>
          </cell>
          <cell r="D244">
            <v>150</v>
          </cell>
          <cell r="E244">
            <v>0</v>
          </cell>
          <cell r="F244" t="str">
            <v>HO</v>
          </cell>
        </row>
        <row r="245">
          <cell r="A245">
            <v>708</v>
          </cell>
          <cell r="B245" t="str">
            <v>Bhakta Bdr Karki</v>
          </cell>
          <cell r="C245">
            <v>2338</v>
          </cell>
          <cell r="D245">
            <v>150</v>
          </cell>
          <cell r="E245">
            <v>0</v>
          </cell>
          <cell r="F245" t="str">
            <v>HO</v>
          </cell>
        </row>
        <row r="246">
          <cell r="A246">
            <v>711</v>
          </cell>
          <cell r="B246" t="str">
            <v>Kanchhi Maya Tamang</v>
          </cell>
          <cell r="C246">
            <v>2554</v>
          </cell>
          <cell r="D246">
            <v>150</v>
          </cell>
          <cell r="E246">
            <v>0</v>
          </cell>
          <cell r="F246" t="str">
            <v>HO</v>
          </cell>
        </row>
        <row r="247">
          <cell r="A247">
            <v>714</v>
          </cell>
          <cell r="B247" t="str">
            <v>Champa Devi Maleku</v>
          </cell>
          <cell r="C247">
            <v>2662</v>
          </cell>
          <cell r="D247">
            <v>150</v>
          </cell>
          <cell r="E247">
            <v>0</v>
          </cell>
          <cell r="F247" t="str">
            <v>HO</v>
          </cell>
        </row>
        <row r="248">
          <cell r="A248">
            <v>719</v>
          </cell>
          <cell r="B248" t="str">
            <v>Krishna Bdr Lama</v>
          </cell>
          <cell r="C248">
            <v>2338</v>
          </cell>
          <cell r="D248">
            <v>150</v>
          </cell>
          <cell r="E248">
            <v>0</v>
          </cell>
          <cell r="F248" t="str">
            <v>HO</v>
          </cell>
        </row>
        <row r="249">
          <cell r="A249">
            <v>722</v>
          </cell>
          <cell r="B249" t="str">
            <v>Narendra Kumar Karki</v>
          </cell>
          <cell r="C249">
            <v>2674</v>
          </cell>
          <cell r="D249">
            <v>150</v>
          </cell>
          <cell r="E249">
            <v>0</v>
          </cell>
          <cell r="F249" t="str">
            <v>HO</v>
          </cell>
        </row>
        <row r="250">
          <cell r="A250">
            <v>723</v>
          </cell>
          <cell r="B250" t="str">
            <v>Bed Bahadur Gurung</v>
          </cell>
          <cell r="C250">
            <v>2068</v>
          </cell>
          <cell r="D250">
            <v>150</v>
          </cell>
          <cell r="E250">
            <v>0</v>
          </cell>
          <cell r="F250" t="str">
            <v>HO</v>
          </cell>
        </row>
        <row r="251">
          <cell r="A251">
            <v>724</v>
          </cell>
          <cell r="B251" t="str">
            <v>Bam Bdr Tamang</v>
          </cell>
          <cell r="C251">
            <v>2068</v>
          </cell>
          <cell r="D251">
            <v>150</v>
          </cell>
          <cell r="E251">
            <v>0</v>
          </cell>
          <cell r="F251" t="str">
            <v>HO</v>
          </cell>
        </row>
        <row r="252">
          <cell r="A252">
            <v>725</v>
          </cell>
          <cell r="B252" t="str">
            <v>Man Bdr Magar</v>
          </cell>
          <cell r="C252">
            <v>2122</v>
          </cell>
          <cell r="D252">
            <v>150</v>
          </cell>
          <cell r="E252">
            <v>0</v>
          </cell>
          <cell r="F252" t="str">
            <v>HO</v>
          </cell>
        </row>
        <row r="253">
          <cell r="A253">
            <v>3002</v>
          </cell>
          <cell r="B253" t="str">
            <v>Laxman Gurung</v>
          </cell>
          <cell r="C253">
            <v>3965</v>
          </cell>
          <cell r="D253">
            <v>150</v>
          </cell>
          <cell r="E253">
            <v>0</v>
          </cell>
        </row>
        <row r="254">
          <cell r="A254">
            <v>3004</v>
          </cell>
          <cell r="B254" t="str">
            <v>Naresh Maharjan</v>
          </cell>
          <cell r="C254">
            <v>4383</v>
          </cell>
          <cell r="D254">
            <v>0</v>
          </cell>
          <cell r="F254" t="str">
            <v>MHP</v>
          </cell>
        </row>
        <row r="255">
          <cell r="A255">
            <v>3007</v>
          </cell>
          <cell r="B255" t="str">
            <v>Chandra Man Rai</v>
          </cell>
          <cell r="C255">
            <v>3017</v>
          </cell>
          <cell r="D255">
            <v>150</v>
          </cell>
          <cell r="F255" t="str">
            <v>MHP</v>
          </cell>
        </row>
        <row r="256">
          <cell r="A256">
            <v>3011</v>
          </cell>
          <cell r="B256" t="str">
            <v>Karna Bdr Gurung</v>
          </cell>
          <cell r="C256">
            <v>3798</v>
          </cell>
          <cell r="D256">
            <v>150</v>
          </cell>
          <cell r="F256" t="str">
            <v>MHP</v>
          </cell>
        </row>
        <row r="257">
          <cell r="A257">
            <v>3012</v>
          </cell>
          <cell r="B257" t="str">
            <v>Jhalak Bdr Ale</v>
          </cell>
          <cell r="C257">
            <v>3443</v>
          </cell>
          <cell r="D257">
            <v>150</v>
          </cell>
          <cell r="F257" t="str">
            <v>MHP</v>
          </cell>
        </row>
        <row r="258">
          <cell r="A258">
            <v>3017</v>
          </cell>
          <cell r="B258" t="str">
            <v>Hari Bahadur Tamang</v>
          </cell>
          <cell r="C258">
            <v>2284</v>
          </cell>
          <cell r="D258">
            <v>150</v>
          </cell>
          <cell r="F258" t="str">
            <v>MHP</v>
          </cell>
        </row>
        <row r="259">
          <cell r="A259">
            <v>3018</v>
          </cell>
          <cell r="B259" t="str">
            <v>Kailu Choudhary</v>
          </cell>
          <cell r="C259">
            <v>2738</v>
          </cell>
          <cell r="D259">
            <v>150</v>
          </cell>
          <cell r="F259" t="str">
            <v>MHP</v>
          </cell>
        </row>
        <row r="260">
          <cell r="A260">
            <v>3027</v>
          </cell>
          <cell r="B260" t="str">
            <v>Ram Chandra Phuyal</v>
          </cell>
          <cell r="C260">
            <v>3301</v>
          </cell>
          <cell r="D260">
            <v>150</v>
          </cell>
          <cell r="E260">
            <v>0</v>
          </cell>
          <cell r="F260" t="str">
            <v>HO</v>
          </cell>
        </row>
        <row r="261">
          <cell r="A261">
            <v>3031</v>
          </cell>
          <cell r="B261" t="str">
            <v>Parashuram Thapaliya</v>
          </cell>
          <cell r="C261">
            <v>2176</v>
          </cell>
          <cell r="D261">
            <v>150</v>
          </cell>
          <cell r="E261">
            <v>0</v>
          </cell>
        </row>
        <row r="262">
          <cell r="A262">
            <v>3032</v>
          </cell>
          <cell r="B262" t="str">
            <v>Gun Bahadur Khatri</v>
          </cell>
          <cell r="C262">
            <v>4217</v>
          </cell>
          <cell r="D262">
            <v>0</v>
          </cell>
          <cell r="E262">
            <v>0</v>
          </cell>
        </row>
        <row r="263">
          <cell r="A263">
            <v>3039</v>
          </cell>
          <cell r="B263" t="str">
            <v>Parsu Narayan Choudhary</v>
          </cell>
          <cell r="C263">
            <v>4300</v>
          </cell>
          <cell r="D263">
            <v>0</v>
          </cell>
          <cell r="E263">
            <v>0</v>
          </cell>
          <cell r="F263" t="str">
            <v>Daunne</v>
          </cell>
        </row>
        <row r="264">
          <cell r="A264">
            <v>5001</v>
          </cell>
          <cell r="B264" t="str">
            <v>Jeet Bdr Gurung</v>
          </cell>
          <cell r="C264">
            <v>2230</v>
          </cell>
          <cell r="D264">
            <v>150</v>
          </cell>
          <cell r="E264">
            <v>0</v>
          </cell>
          <cell r="F264" t="str">
            <v>HO</v>
          </cell>
        </row>
        <row r="265">
          <cell r="A265">
            <v>5013</v>
          </cell>
          <cell r="B265" t="str">
            <v>Mannu Choudhary</v>
          </cell>
          <cell r="C265">
            <v>2738</v>
          </cell>
          <cell r="D265">
            <v>150</v>
          </cell>
          <cell r="F265" t="str">
            <v>MHP</v>
          </cell>
        </row>
        <row r="266">
          <cell r="A266">
            <v>5014</v>
          </cell>
          <cell r="B266" t="str">
            <v>Shambhu Choudhary</v>
          </cell>
          <cell r="C266">
            <v>2610</v>
          </cell>
          <cell r="D266">
            <v>150</v>
          </cell>
          <cell r="F266" t="str">
            <v>MHP</v>
          </cell>
        </row>
        <row r="267">
          <cell r="A267">
            <v>5019</v>
          </cell>
          <cell r="B267" t="str">
            <v>Tek Nath Magar</v>
          </cell>
          <cell r="C267">
            <v>2392</v>
          </cell>
          <cell r="D267">
            <v>150</v>
          </cell>
          <cell r="F267" t="str">
            <v>MHP</v>
          </cell>
        </row>
      </sheetData>
      <sheetData sheetId="8" refreshError="1"/>
      <sheetData sheetId="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NEXURE-P&amp;L"/>
      <sheetName val="ANNEXURE_P_L"/>
      <sheetName val="Comp"/>
      <sheetName val="TrialBal"/>
      <sheetName val="fa"/>
      <sheetName val="Rates"/>
      <sheetName val="WNS NA 31.03.04"/>
      <sheetName val="WNS UK 31.03.04"/>
      <sheetName val="BS Rec Control Sheet"/>
      <sheetName val="OZ000105IRS"/>
      <sheetName val="BS"/>
      <sheetName val="10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proje"/>
      <sheetName val="hoover"/>
    </sheetNames>
    <sheetDataSet>
      <sheetData sheetId="0" refreshError="1"/>
      <sheetData sheetId="1" refreshError="1"/>
      <sheetData sheetId="2" refreshError="1">
        <row r="54">
          <cell r="L54">
            <v>16183000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 Register"/>
    </sheetNames>
    <sheetDataSet>
      <sheetData sheetId="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  <sheetName val="Balance Sheet"/>
      <sheetName val="ANNEXURE-P&amp;L"/>
      <sheetName val="BS_59ABC"/>
      <sheetName val="addback"/>
      <sheetName val="Comp"/>
      <sheetName val="Sales"/>
      <sheetName val="PSY1"/>
      <sheetName val="IRD DETAILS"/>
      <sheetName val="Prom."/>
      <sheetName val="Rates"/>
      <sheetName val="TrialBal"/>
      <sheetName val="Calculation Of Income "/>
      <sheetName val="construction"/>
      <sheetName val="LDOD1"/>
      <sheetName val="PASTDUE"/>
      <sheetName val="PASTDUE1"/>
      <sheetName val="WORKINGS"/>
      <sheetName val="Sheet3"/>
      <sheetName val="Branch"/>
      <sheetName val="corporate"/>
      <sheetName val="xxx"/>
      <sheetName val="B-Sheet &amp; Detail"/>
      <sheetName val="LoanDetail"/>
      <sheetName val="SCH-3"/>
      <sheetName val="Acc_10.5"/>
      <sheetName val="PARTS"/>
      <sheetName val="ho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purchase"/>
      <sheetName val="all"/>
      <sheetName val="sales7172"/>
      <sheetName val="pur7172"/>
      <sheetName val="all (2)"/>
      <sheetName val="Sheet1"/>
      <sheetName val="BS Rec Control Sheet"/>
      <sheetName val="Balance Sheet"/>
      <sheetName val="Tax Computation"/>
    </sheetNames>
    <sheetDataSet>
      <sheetData sheetId="0" refreshError="1"/>
      <sheetData sheetId="1" refreshError="1"/>
      <sheetData sheetId="2"/>
      <sheetData sheetId="3" refreshError="1">
        <row r="13">
          <cell r="A13" t="str">
            <v>Ad Release 71-72</v>
          </cell>
        </row>
        <row r="14">
          <cell r="A14" t="str">
            <v>Ad Release/dish Home/ntv/1-31 Asoj71</v>
          </cell>
          <cell r="B14">
            <v>247992.41</v>
          </cell>
          <cell r="C14">
            <v>893666.34</v>
          </cell>
          <cell r="D14">
            <v>645673.93000000005</v>
          </cell>
        </row>
        <row r="15">
          <cell r="A15" t="str">
            <v>Ad Release/dish Home/NTV/19-25oct14</v>
          </cell>
          <cell r="B15">
            <v>82718.080000000002</v>
          </cell>
          <cell r="C15">
            <v>298083.17</v>
          </cell>
          <cell r="D15">
            <v>215365.09</v>
          </cell>
        </row>
        <row r="16">
          <cell r="A16" t="str">
            <v>Ad Release/panchakanya/ntv/9-16oct14</v>
          </cell>
          <cell r="B16">
            <v>12099</v>
          </cell>
          <cell r="C16">
            <v>43600</v>
          </cell>
          <cell r="D16">
            <v>31501</v>
          </cell>
        </row>
        <row r="17">
          <cell r="A17" t="str">
            <v>Adrelease/santwana Colege/NTV/10-20oct14</v>
          </cell>
          <cell r="B17">
            <v>8325</v>
          </cell>
          <cell r="C17">
            <v>30000</v>
          </cell>
          <cell r="D17">
            <v>21675</v>
          </cell>
        </row>
        <row r="18">
          <cell r="A18" t="str">
            <v>AECC 71-72</v>
          </cell>
        </row>
        <row r="19">
          <cell r="A19" t="str">
            <v>AECC/kpr/1080/#####/18nov14</v>
          </cell>
          <cell r="B19">
            <v>36356.879999999997</v>
          </cell>
          <cell r="C19">
            <v>102000</v>
          </cell>
          <cell r="D19">
            <v>65643.12</v>
          </cell>
        </row>
        <row r="20">
          <cell r="A20" t="str">
            <v>Aecc/kpr/1081/#####/2 Dec14</v>
          </cell>
          <cell r="B20">
            <v>53466</v>
          </cell>
          <cell r="C20">
            <v>150000</v>
          </cell>
          <cell r="D20">
            <v>96534</v>
          </cell>
        </row>
        <row r="21">
          <cell r="A21" t="str">
            <v>Aecc/nagarik/0084/683/4 Aug 14</v>
          </cell>
          <cell r="B21">
            <v>43680.33</v>
          </cell>
          <cell r="C21">
            <v>108000</v>
          </cell>
          <cell r="D21">
            <v>64319.67</v>
          </cell>
        </row>
        <row r="22">
          <cell r="A22" t="str">
            <v>AECC/rajdhani/1222/####/8 Dec14</v>
          </cell>
          <cell r="C22">
            <v>25000</v>
          </cell>
          <cell r="D22">
            <v>25000</v>
          </cell>
        </row>
        <row r="23">
          <cell r="A23" t="str">
            <v>Aecc/THT/0085/324/6 Aug 14</v>
          </cell>
          <cell r="B23">
            <v>41685.61</v>
          </cell>
          <cell r="C23">
            <v>96000</v>
          </cell>
          <cell r="D23">
            <v>54314.39</v>
          </cell>
        </row>
        <row r="24">
          <cell r="A24" t="str">
            <v>Aecc/tht/1079/2082/4nov 14</v>
          </cell>
          <cell r="B24">
            <v>31264.21</v>
          </cell>
          <cell r="C24">
            <v>72000</v>
          </cell>
          <cell r="D24">
            <v>40735.79</v>
          </cell>
        </row>
        <row r="25">
          <cell r="A25" t="str">
            <v>Anurag Agarbatti 71-72</v>
          </cell>
        </row>
        <row r="26">
          <cell r="A26" t="str">
            <v>Anurag/airport Ad/bhadra-Mansir71</v>
          </cell>
          <cell r="C26">
            <v>76500</v>
          </cell>
          <cell r="D26">
            <v>76500</v>
          </cell>
        </row>
        <row r="27">
          <cell r="A27" t="str">
            <v>Anurag/kpr/0237/8860/27 Aug14</v>
          </cell>
          <cell r="B27">
            <v>70720</v>
          </cell>
          <cell r="C27">
            <v>340000</v>
          </cell>
          <cell r="D27">
            <v>269280</v>
          </cell>
        </row>
        <row r="28">
          <cell r="A28" t="str">
            <v>Anurag/kpr/0428/561/14 Sep14</v>
          </cell>
          <cell r="B28">
            <v>15600</v>
          </cell>
          <cell r="C28">
            <v>75000</v>
          </cell>
          <cell r="D28">
            <v>59400</v>
          </cell>
        </row>
        <row r="29">
          <cell r="A29" t="str">
            <v>Anurag/kpr/0727/3075/25 Sep14</v>
          </cell>
          <cell r="B29">
            <v>70720</v>
          </cell>
          <cell r="C29">
            <v>340000</v>
          </cell>
          <cell r="D29">
            <v>269280</v>
          </cell>
        </row>
        <row r="30">
          <cell r="A30" t="str">
            <v>Anurag/kpr/0728/3394/30 Sep14</v>
          </cell>
          <cell r="B30">
            <v>31200</v>
          </cell>
          <cell r="C30">
            <v>150000</v>
          </cell>
          <cell r="D30">
            <v>118800</v>
          </cell>
        </row>
        <row r="31">
          <cell r="A31" t="str">
            <v>Anurag/kpr/0730/2752/22sep14/pplost</v>
          </cell>
          <cell r="B31">
            <v>936</v>
          </cell>
          <cell r="C31">
            <v>4500</v>
          </cell>
          <cell r="D31">
            <v>3564</v>
          </cell>
        </row>
        <row r="32">
          <cell r="A32" t="str">
            <v>Anurag/music Honours 71/KFM/ 19mang71</v>
          </cell>
          <cell r="C32">
            <v>125000</v>
          </cell>
          <cell r="D32">
            <v>125000</v>
          </cell>
        </row>
        <row r="33">
          <cell r="A33" t="str">
            <v>Anurag/nagarik/0236/1671/25 Aug14</v>
          </cell>
          <cell r="B33">
            <v>37380</v>
          </cell>
          <cell r="C33">
            <v>120000</v>
          </cell>
          <cell r="D33">
            <v>82620</v>
          </cell>
        </row>
        <row r="34">
          <cell r="A34" t="str">
            <v>Anurag/nagarik/0238/1882/28 Aug14</v>
          </cell>
          <cell r="B34">
            <v>37380</v>
          </cell>
          <cell r="C34">
            <v>120000</v>
          </cell>
          <cell r="D34">
            <v>82620</v>
          </cell>
        </row>
        <row r="35">
          <cell r="A35" t="str">
            <v>Anurag/nagarik/0346/2311/8 Sep14</v>
          </cell>
          <cell r="B35">
            <v>18690</v>
          </cell>
          <cell r="C35">
            <v>60000</v>
          </cell>
          <cell r="D35">
            <v>41310</v>
          </cell>
        </row>
        <row r="36">
          <cell r="A36" t="str">
            <v>Anurag/nagarik/0729/3166/23sep14</v>
          </cell>
          <cell r="B36">
            <v>3738</v>
          </cell>
          <cell r="C36">
            <v>12000</v>
          </cell>
          <cell r="D36">
            <v>8262</v>
          </cell>
        </row>
        <row r="37">
          <cell r="A37" t="str">
            <v>Anurag/nagarik/0766/4051/21 Oct14</v>
          </cell>
          <cell r="B37">
            <v>123354</v>
          </cell>
          <cell r="C37">
            <v>396000</v>
          </cell>
          <cell r="D37">
            <v>272646</v>
          </cell>
        </row>
        <row r="38">
          <cell r="A38" t="str">
            <v>Devenara/atl&amp;Btl Creative/aug-Oct2014</v>
          </cell>
          <cell r="C38">
            <v>101100</v>
          </cell>
          <cell r="D38">
            <v>101100</v>
          </cell>
        </row>
        <row r="39">
          <cell r="A39" t="str">
            <v>ATF 71-72</v>
          </cell>
        </row>
        <row r="40">
          <cell r="A40" t="str">
            <v>ATF/goodlife/image/25sep-14oct14</v>
          </cell>
          <cell r="C40">
            <v>64878.87</v>
          </cell>
          <cell r="D40">
            <v>64878.87</v>
          </cell>
        </row>
        <row r="41">
          <cell r="A41" t="str">
            <v>ATF/sponshorship/shrawan 71-72</v>
          </cell>
          <cell r="B41">
            <v>20797.5</v>
          </cell>
          <cell r="C41">
            <v>97300</v>
          </cell>
          <cell r="D41">
            <v>76502.5</v>
          </cell>
        </row>
        <row r="42">
          <cell r="A42" t="str">
            <v>ATF/sponsorship/asoj 71/72</v>
          </cell>
          <cell r="B42">
            <v>18330</v>
          </cell>
          <cell r="C42">
            <v>78000</v>
          </cell>
          <cell r="D42">
            <v>59670</v>
          </cell>
        </row>
        <row r="43">
          <cell r="A43" t="str">
            <v>ATF/sponsorship/bhadra 71/72</v>
          </cell>
          <cell r="B43">
            <v>20445</v>
          </cell>
          <cell r="C43">
            <v>87000</v>
          </cell>
          <cell r="D43">
            <v>66555</v>
          </cell>
        </row>
        <row r="44">
          <cell r="A44" t="str">
            <v>ATF/sponsorship/kartik 2071</v>
          </cell>
          <cell r="B44">
            <v>22912.5</v>
          </cell>
          <cell r="C44">
            <v>97500</v>
          </cell>
          <cell r="D44">
            <v>74587.5</v>
          </cell>
        </row>
        <row r="45">
          <cell r="A45" t="str">
            <v>Avani 71-72</v>
          </cell>
        </row>
        <row r="46">
          <cell r="A46" t="str">
            <v>Avani/AP/0075/420/4 Aug14</v>
          </cell>
          <cell r="B46">
            <v>23977.96</v>
          </cell>
          <cell r="C46">
            <v>54000</v>
          </cell>
          <cell r="D46">
            <v>30022.04</v>
          </cell>
        </row>
        <row r="47">
          <cell r="A47" t="str">
            <v>Avani/AP/1092/####/29 Nov14</v>
          </cell>
          <cell r="B47">
            <v>31033.14</v>
          </cell>
          <cell r="C47">
            <v>54000</v>
          </cell>
          <cell r="D47">
            <v>22966.86</v>
          </cell>
        </row>
        <row r="48">
          <cell r="A48" t="str">
            <v>Avani/AP/1094/####/1 Dec14</v>
          </cell>
          <cell r="B48">
            <v>70529.89</v>
          </cell>
          <cell r="C48">
            <v>150000</v>
          </cell>
          <cell r="D48">
            <v>79470.11</v>
          </cell>
        </row>
        <row r="49">
          <cell r="A49" t="str">
            <v>Avani/baltra Home App/bhadra-Mangsir 71 Tv</v>
          </cell>
          <cell r="C49">
            <v>878630.64</v>
          </cell>
          <cell r="D49">
            <v>878630.64</v>
          </cell>
        </row>
        <row r="50">
          <cell r="A50" t="str">
            <v>Avani/biomed/tht/0068/185/30jul14</v>
          </cell>
          <cell r="B50">
            <v>3935.36</v>
          </cell>
          <cell r="C50">
            <v>12800</v>
          </cell>
          <cell r="D50">
            <v>8864.64</v>
          </cell>
        </row>
        <row r="51">
          <cell r="A51" t="str">
            <v>Avani/broadlink/tht/0030/94/23jul14</v>
          </cell>
          <cell r="B51">
            <v>29615.94</v>
          </cell>
          <cell r="C51">
            <v>72000</v>
          </cell>
          <cell r="D51">
            <v>42384.06</v>
          </cell>
        </row>
        <row r="52">
          <cell r="A52" t="str">
            <v>Avani/broadlink/tht/0071/186/30jul14</v>
          </cell>
          <cell r="B52">
            <v>27147.95</v>
          </cell>
          <cell r="C52">
            <v>66000</v>
          </cell>
          <cell r="D52">
            <v>38852.050000000003</v>
          </cell>
        </row>
        <row r="53">
          <cell r="A53" t="str">
            <v>Avani/broadlink/tht/0072/282/4aug14</v>
          </cell>
          <cell r="B53">
            <v>27147.95</v>
          </cell>
          <cell r="C53">
            <v>66000</v>
          </cell>
          <cell r="D53">
            <v>38852.050000000003</v>
          </cell>
        </row>
        <row r="54">
          <cell r="A54" t="str">
            <v>Avani/broadlink/tht/0168/448/13 Aug14</v>
          </cell>
          <cell r="B54">
            <v>27147.94</v>
          </cell>
          <cell r="C54">
            <v>66000</v>
          </cell>
          <cell r="D54">
            <v>38852.06</v>
          </cell>
        </row>
        <row r="55">
          <cell r="A55" t="str">
            <v>Avani/cg Tiggar/aug &amp; Sept 2014 Tv</v>
          </cell>
          <cell r="C55">
            <v>1194305.54</v>
          </cell>
          <cell r="D55">
            <v>1194305.54</v>
          </cell>
        </row>
        <row r="56">
          <cell r="A56" t="str">
            <v>Avani/global/ap/0066/263/25jul14</v>
          </cell>
          <cell r="B56">
            <v>3111.75</v>
          </cell>
          <cell r="C56">
            <v>13500</v>
          </cell>
          <cell r="D56">
            <v>10388.25</v>
          </cell>
        </row>
        <row r="57">
          <cell r="A57" t="str">
            <v>Avani/global/ap/0073/411/4aug14</v>
          </cell>
          <cell r="B57">
            <v>3526.65</v>
          </cell>
          <cell r="C57">
            <v>15300</v>
          </cell>
          <cell r="D57">
            <v>11773.35</v>
          </cell>
        </row>
        <row r="58">
          <cell r="A58" t="str">
            <v>Avani/global/ap/0170/653/14aug14</v>
          </cell>
          <cell r="B58">
            <v>5808.6</v>
          </cell>
          <cell r="C58">
            <v>25200</v>
          </cell>
          <cell r="D58">
            <v>19391.400000000001</v>
          </cell>
        </row>
        <row r="59">
          <cell r="A59" t="str">
            <v>Avani/global/ap/0314/916/25 Aug14</v>
          </cell>
          <cell r="B59">
            <v>4425.6000000000004</v>
          </cell>
          <cell r="C59">
            <v>19200</v>
          </cell>
          <cell r="D59">
            <v>14774.4</v>
          </cell>
        </row>
        <row r="60">
          <cell r="A60" t="str">
            <v>Avani/global/AP/0540/1467/21 Sep14</v>
          </cell>
          <cell r="B60">
            <v>4425.6000000000004</v>
          </cell>
          <cell r="C60">
            <v>19200</v>
          </cell>
          <cell r="D60">
            <v>14774.4</v>
          </cell>
        </row>
        <row r="61">
          <cell r="A61" t="str">
            <v>Avani/global/ap/0641/1672/29 Sep14</v>
          </cell>
          <cell r="B61">
            <v>17518</v>
          </cell>
          <cell r="C61">
            <v>76000</v>
          </cell>
          <cell r="D61">
            <v>58482</v>
          </cell>
        </row>
        <row r="62">
          <cell r="A62" t="str">
            <v>Avani/global/ap/0808/1967/21 Oct14</v>
          </cell>
          <cell r="B62">
            <v>3872.4</v>
          </cell>
          <cell r="C62">
            <v>16800</v>
          </cell>
          <cell r="D62">
            <v>12927.6</v>
          </cell>
        </row>
        <row r="63">
          <cell r="A63" t="str">
            <v>Avani/global/AP/0846/2234/7 Nov14</v>
          </cell>
          <cell r="B63">
            <v>3734.1</v>
          </cell>
          <cell r="C63">
            <v>16200</v>
          </cell>
          <cell r="D63">
            <v>12465.9</v>
          </cell>
        </row>
        <row r="64">
          <cell r="A64" t="str">
            <v>Avani/global/AP/0848/2323/10 Nov14</v>
          </cell>
          <cell r="B64">
            <v>3734.1</v>
          </cell>
          <cell r="C64">
            <v>16200</v>
          </cell>
          <cell r="D64">
            <v>12465.9</v>
          </cell>
        </row>
        <row r="65">
          <cell r="A65" t="str">
            <v>Avani/global/ap/0949/2352/12 Nov14</v>
          </cell>
          <cell r="B65">
            <v>3595.8</v>
          </cell>
          <cell r="C65">
            <v>15600</v>
          </cell>
          <cell r="D65">
            <v>12004.2</v>
          </cell>
        </row>
        <row r="66">
          <cell r="A66" t="str">
            <v>Avani/global/ap/0952/####/19 Nov14</v>
          </cell>
          <cell r="B66">
            <v>3734.1</v>
          </cell>
          <cell r="C66">
            <v>16200</v>
          </cell>
          <cell r="D66">
            <v>12465.9</v>
          </cell>
        </row>
        <row r="67">
          <cell r="A67" t="str">
            <v>Avani/global/ap/1249/####/12 Dec14</v>
          </cell>
          <cell r="B67">
            <v>2766</v>
          </cell>
          <cell r="C67">
            <v>12000</v>
          </cell>
          <cell r="D67">
            <v>9234</v>
          </cell>
        </row>
        <row r="68">
          <cell r="A68" t="str">
            <v>Avani/global/ap/1253/####/16 Dec14</v>
          </cell>
          <cell r="B68">
            <v>22211.96</v>
          </cell>
          <cell r="C68">
            <v>54000</v>
          </cell>
          <cell r="D68">
            <v>31788.04</v>
          </cell>
        </row>
        <row r="69">
          <cell r="A69" t="str">
            <v>Avani/global/tht/0067/191/30 Jul14</v>
          </cell>
          <cell r="B69">
            <v>15495.48</v>
          </cell>
          <cell r="C69">
            <v>50400</v>
          </cell>
          <cell r="D69">
            <v>34904.519999999997</v>
          </cell>
        </row>
        <row r="70">
          <cell r="A70" t="str">
            <v>Avani/global/tht/0546/1440/23 Sep14</v>
          </cell>
          <cell r="B70">
            <v>24629.58</v>
          </cell>
          <cell r="C70">
            <v>72000</v>
          </cell>
          <cell r="D70">
            <v>47370.42</v>
          </cell>
        </row>
        <row r="71">
          <cell r="A71" t="str">
            <v>Avani/global/tht/0642/1598/29sep14</v>
          </cell>
          <cell r="B71">
            <v>30102.82</v>
          </cell>
          <cell r="C71">
            <v>88000</v>
          </cell>
          <cell r="D71">
            <v>57897.18</v>
          </cell>
        </row>
        <row r="72">
          <cell r="A72" t="str">
            <v>Avani/global/tht/1095/####/1 Dec14</v>
          </cell>
          <cell r="B72">
            <v>41049.300000000003</v>
          </cell>
          <cell r="C72">
            <v>120000</v>
          </cell>
          <cell r="D72">
            <v>78950.7</v>
          </cell>
        </row>
        <row r="73">
          <cell r="A73" t="str">
            <v>Avani/green/ap/0031/244/27july14</v>
          </cell>
          <cell r="B73">
            <v>41490</v>
          </cell>
          <cell r="C73">
            <v>180000</v>
          </cell>
          <cell r="D73">
            <v>138510</v>
          </cell>
        </row>
        <row r="74">
          <cell r="A74" t="str">
            <v>Avani/greenhil/ap/0948/2374/13 Nov14</v>
          </cell>
          <cell r="B74">
            <v>24894</v>
          </cell>
          <cell r="C74">
            <v>108000</v>
          </cell>
          <cell r="D74">
            <v>83106</v>
          </cell>
        </row>
        <row r="75">
          <cell r="A75" t="str">
            <v>Avani/greenhill/ap/0169/670/15aug14</v>
          </cell>
          <cell r="B75">
            <v>12447</v>
          </cell>
          <cell r="C75">
            <v>54000</v>
          </cell>
          <cell r="D75">
            <v>41553</v>
          </cell>
        </row>
        <row r="76">
          <cell r="A76" t="str">
            <v>Avani/greenhill/AP/0533/1368/16 Sep14</v>
          </cell>
          <cell r="B76">
            <v>12447</v>
          </cell>
          <cell r="C76">
            <v>54000</v>
          </cell>
          <cell r="D76">
            <v>41553</v>
          </cell>
        </row>
        <row r="77">
          <cell r="A77" t="str">
            <v>Avani/greenhill/ap/0645/1838/13oct14</v>
          </cell>
          <cell r="B77">
            <v>24894</v>
          </cell>
          <cell r="C77">
            <v>108000</v>
          </cell>
          <cell r="D77">
            <v>83106</v>
          </cell>
        </row>
        <row r="78">
          <cell r="A78" t="str">
            <v>Avani/green Hill City/ktv/asoj-Kartik71</v>
          </cell>
          <cell r="C78">
            <v>581964.28</v>
          </cell>
          <cell r="D78">
            <v>581964.28</v>
          </cell>
        </row>
        <row r="79">
          <cell r="A79" t="str">
            <v>Avani/greenhill/tht/0070/190/30jul14</v>
          </cell>
          <cell r="B79">
            <v>119911.83</v>
          </cell>
          <cell r="C79">
            <v>240000</v>
          </cell>
          <cell r="D79">
            <v>120088.17</v>
          </cell>
        </row>
        <row r="80">
          <cell r="A80" t="str">
            <v>Avani/greenhill/tht/0375/1103/10 Sep14</v>
          </cell>
          <cell r="B80">
            <v>32975.760000000002</v>
          </cell>
          <cell r="C80">
            <v>66000</v>
          </cell>
          <cell r="D80">
            <v>33024.239999999998</v>
          </cell>
        </row>
        <row r="81">
          <cell r="A81" t="str">
            <v>Avani/greenhill/tht/0802/1967/29oct14</v>
          </cell>
          <cell r="B81">
            <v>22136.400000000001</v>
          </cell>
          <cell r="C81">
            <v>72000</v>
          </cell>
          <cell r="D81">
            <v>49863.6</v>
          </cell>
        </row>
        <row r="82">
          <cell r="A82" t="str">
            <v>Avani/greenhil/tht/0646/1711/12 Oct14</v>
          </cell>
          <cell r="B82">
            <v>22136.400000000001</v>
          </cell>
          <cell r="C82">
            <v>72000</v>
          </cell>
          <cell r="D82">
            <v>49863.6</v>
          </cell>
        </row>
        <row r="83">
          <cell r="A83" t="str">
            <v>Avani/greenhil/tht/311/745/27 Aug14</v>
          </cell>
          <cell r="B83">
            <v>32975.760000000002</v>
          </cell>
          <cell r="C83">
            <v>66000</v>
          </cell>
          <cell r="D83">
            <v>33024.239999999998</v>
          </cell>
        </row>
        <row r="84">
          <cell r="A84" t="str">
            <v>Avani/greenhll/ap/0163/554/9 Aug14</v>
          </cell>
          <cell r="B84">
            <v>12447</v>
          </cell>
          <cell r="C84">
            <v>54000</v>
          </cell>
          <cell r="D84">
            <v>41553</v>
          </cell>
        </row>
        <row r="85">
          <cell r="A85" t="str">
            <v>Avani/hansraj/tht/0310/740/27 Aug14</v>
          </cell>
          <cell r="B85">
            <v>45246.58</v>
          </cell>
          <cell r="C85">
            <v>110000</v>
          </cell>
          <cell r="D85">
            <v>64753.42</v>
          </cell>
        </row>
        <row r="86">
          <cell r="A86" t="str">
            <v>Avani/hansraj/tht/0435/1186/13 Sep14</v>
          </cell>
          <cell r="B86">
            <v>65813.2</v>
          </cell>
          <cell r="C86">
            <v>160000</v>
          </cell>
          <cell r="D86">
            <v>94186.8</v>
          </cell>
        </row>
        <row r="87">
          <cell r="A87" t="str">
            <v>Avani/hansraj/tht/0537/1162/12 Sep14</v>
          </cell>
          <cell r="B87">
            <v>54959.59</v>
          </cell>
          <cell r="C87">
            <v>110000</v>
          </cell>
          <cell r="D87">
            <v>55040.41</v>
          </cell>
        </row>
        <row r="88">
          <cell r="A88" t="str">
            <v>Avani/hansraj/tht/0542/1400/22 Sep14</v>
          </cell>
          <cell r="B88">
            <v>54959.59</v>
          </cell>
          <cell r="C88">
            <v>110000</v>
          </cell>
          <cell r="D88">
            <v>55040.41</v>
          </cell>
        </row>
        <row r="89">
          <cell r="A89" t="str">
            <v>Avani/hansraj/tht/0638/1531/26sep14</v>
          </cell>
          <cell r="B89">
            <v>54959.59</v>
          </cell>
          <cell r="C89">
            <v>110000</v>
          </cell>
          <cell r="D89">
            <v>55040.41</v>
          </cell>
        </row>
        <row r="90">
          <cell r="A90" t="str">
            <v>Avani/hansraj/tht/0803/1865/20 Oct14</v>
          </cell>
          <cell r="B90">
            <v>54959.59</v>
          </cell>
          <cell r="C90">
            <v>110000</v>
          </cell>
          <cell r="D90">
            <v>55040.41</v>
          </cell>
        </row>
        <row r="91">
          <cell r="A91" t="str">
            <v>Avani/hansraj/tht/0847/####/10 Nov14</v>
          </cell>
          <cell r="B91">
            <v>54959.59</v>
          </cell>
          <cell r="C91">
            <v>110000</v>
          </cell>
          <cell r="D91">
            <v>55040.41</v>
          </cell>
        </row>
        <row r="92">
          <cell r="A92" t="str">
            <v>Avani/hof/tht/1250/####/14 Dec14</v>
          </cell>
          <cell r="B92">
            <v>7378.8</v>
          </cell>
          <cell r="C92">
            <v>24000</v>
          </cell>
          <cell r="D92">
            <v>16621.2</v>
          </cell>
        </row>
        <row r="93">
          <cell r="A93" t="str">
            <v>Avani/honda/sept,Oct &amp; Nov 14 Tv</v>
          </cell>
          <cell r="C93">
            <v>1366117.8</v>
          </cell>
          <cell r="D93">
            <v>1366117.8</v>
          </cell>
        </row>
        <row r="94">
          <cell r="A94" t="str">
            <v>Avani/islington/tht/0805/1819/17 Oct14</v>
          </cell>
          <cell r="B94">
            <v>41437.550000000003</v>
          </cell>
          <cell r="C94">
            <v>110000</v>
          </cell>
          <cell r="D94">
            <v>68562.45</v>
          </cell>
        </row>
        <row r="95">
          <cell r="A95" t="str">
            <v>Avani/mangalam CPVC/KTV/13-31 Asoj71</v>
          </cell>
          <cell r="C95">
            <v>371864.5</v>
          </cell>
          <cell r="D95">
            <v>371864.5</v>
          </cell>
        </row>
        <row r="96">
          <cell r="A96" t="str">
            <v>Avani/mangalam Cpvc Pipe/kartik 71 Tv</v>
          </cell>
          <cell r="C96">
            <v>390869.5</v>
          </cell>
          <cell r="D96">
            <v>390869.5</v>
          </cell>
        </row>
        <row r="97">
          <cell r="A97" t="str">
            <v>Avani/mangalam Tank/sept,Oct &amp; Nov 14 Tv</v>
          </cell>
          <cell r="C97">
            <v>1437728.25</v>
          </cell>
          <cell r="D97">
            <v>1437728.25</v>
          </cell>
        </row>
        <row r="98">
          <cell r="A98" t="str">
            <v>Avani/neoteric/tht/0549/1470/24 Sep14</v>
          </cell>
          <cell r="B98">
            <v>27147.95</v>
          </cell>
          <cell r="C98">
            <v>66000</v>
          </cell>
          <cell r="D98">
            <v>38852.050000000003</v>
          </cell>
        </row>
        <row r="99">
          <cell r="A99" t="str">
            <v>Avani/neo/tht/0172/532/17 Aug14</v>
          </cell>
          <cell r="B99">
            <v>22128</v>
          </cell>
          <cell r="C99">
            <v>96000</v>
          </cell>
          <cell r="D99">
            <v>73872</v>
          </cell>
        </row>
        <row r="100">
          <cell r="A100" t="str">
            <v>Avani/neo/tht/0315/628/21 Aug14</v>
          </cell>
          <cell r="B100">
            <v>39487.919999999998</v>
          </cell>
          <cell r="C100">
            <v>96000</v>
          </cell>
          <cell r="D100">
            <v>56512.08</v>
          </cell>
        </row>
        <row r="101">
          <cell r="A101" t="str">
            <v>Avani/neo/tht/0322/958/4 Sep14</v>
          </cell>
          <cell r="B101">
            <v>39487.919999999998</v>
          </cell>
          <cell r="C101">
            <v>96000</v>
          </cell>
          <cell r="D101">
            <v>56512.08</v>
          </cell>
        </row>
        <row r="102">
          <cell r="A102" t="str">
            <v>Avani/neo/tht/1247/####/12 Dec14</v>
          </cell>
          <cell r="B102">
            <v>29615.94</v>
          </cell>
          <cell r="C102">
            <v>72000</v>
          </cell>
          <cell r="D102">
            <v>42384.06</v>
          </cell>
        </row>
        <row r="103">
          <cell r="A103" t="str">
            <v>Avani/nic/ap/0327/1114/5 Sep14</v>
          </cell>
          <cell r="B103">
            <v>25390.76</v>
          </cell>
          <cell r="C103">
            <v>54000</v>
          </cell>
          <cell r="D103">
            <v>28609.24</v>
          </cell>
        </row>
        <row r="104">
          <cell r="A104" t="str">
            <v>Avani/NIC/AP/0541/1464/21 Sep14</v>
          </cell>
          <cell r="B104">
            <v>25390.76</v>
          </cell>
          <cell r="C104">
            <v>54000</v>
          </cell>
          <cell r="D104">
            <v>28609.24</v>
          </cell>
        </row>
        <row r="105">
          <cell r="A105" t="str">
            <v>Avani/nic/THT/0547/1473/24 Sep14</v>
          </cell>
          <cell r="B105">
            <v>16971.240000000002</v>
          </cell>
          <cell r="C105">
            <v>55200</v>
          </cell>
          <cell r="D105">
            <v>38228.76</v>
          </cell>
        </row>
        <row r="106">
          <cell r="A106" t="str">
            <v>Avani/nic/tht/0643/1659/8 Oct14</v>
          </cell>
          <cell r="B106">
            <v>9404.4</v>
          </cell>
          <cell r="C106">
            <v>40800</v>
          </cell>
          <cell r="D106">
            <v>31395.599999999999</v>
          </cell>
        </row>
        <row r="107">
          <cell r="A107" t="str">
            <v>Avani/NIC/tht/1098/####/3 Dec14</v>
          </cell>
          <cell r="B107">
            <v>12543.96</v>
          </cell>
          <cell r="C107">
            <v>40800</v>
          </cell>
          <cell r="D107">
            <v>28256.04</v>
          </cell>
        </row>
        <row r="108">
          <cell r="A108" t="str">
            <v>Avani/radionepal/1242/####/7-12dec14</v>
          </cell>
          <cell r="B108">
            <v>1710</v>
          </cell>
          <cell r="C108">
            <v>17100</v>
          </cell>
          <cell r="D108">
            <v>15390</v>
          </cell>
        </row>
        <row r="109">
          <cell r="A109" t="str">
            <v>Avani/reliance Paint/KTV/28asoj-26kartik71</v>
          </cell>
          <cell r="C109">
            <v>85500</v>
          </cell>
          <cell r="D109">
            <v>85500</v>
          </cell>
        </row>
        <row r="110">
          <cell r="A110" t="str">
            <v>Avani/reliance Paints/shrawan to Asoj 71 Tv</v>
          </cell>
          <cell r="C110">
            <v>2085980.72</v>
          </cell>
          <cell r="D110">
            <v>2085980.72</v>
          </cell>
        </row>
        <row r="111">
          <cell r="A111" t="str">
            <v>Avani/sarada/tht/0171/508/15aug14</v>
          </cell>
          <cell r="B111">
            <v>16596</v>
          </cell>
          <cell r="C111">
            <v>72000</v>
          </cell>
          <cell r="D111">
            <v>55404</v>
          </cell>
        </row>
        <row r="112">
          <cell r="A112" t="str">
            <v>Avani/sarada/tht/0430/1221/15 Sep14</v>
          </cell>
          <cell r="B112">
            <v>82098.600000000006</v>
          </cell>
          <cell r="C112">
            <v>240000</v>
          </cell>
          <cell r="D112">
            <v>157901.4</v>
          </cell>
        </row>
        <row r="113">
          <cell r="A113" t="str">
            <v>Avani/sarada/THT/0543/1404/22 Sep14</v>
          </cell>
          <cell r="B113">
            <v>114148.97</v>
          </cell>
          <cell r="C113">
            <v>260000</v>
          </cell>
          <cell r="D113">
            <v>145851.03</v>
          </cell>
        </row>
        <row r="114">
          <cell r="A114" t="str">
            <v>Avani/sarada/THT/0804/1815/17 Oct14</v>
          </cell>
          <cell r="B114">
            <v>49259.67</v>
          </cell>
          <cell r="C114">
            <v>112200</v>
          </cell>
          <cell r="D114">
            <v>62940.33</v>
          </cell>
        </row>
        <row r="115">
          <cell r="A115" t="str">
            <v>Avani/shivam/AP/0538/1431/19 Sep14</v>
          </cell>
          <cell r="B115">
            <v>6223.5</v>
          </cell>
          <cell r="C115">
            <v>27000</v>
          </cell>
          <cell r="D115">
            <v>20776.5</v>
          </cell>
        </row>
        <row r="116">
          <cell r="A116" t="str">
            <v>Avani/shivam/ap/0639/####/28 Sep14</v>
          </cell>
          <cell r="B116">
            <v>11525</v>
          </cell>
          <cell r="C116">
            <v>50000</v>
          </cell>
          <cell r="D116">
            <v>38475</v>
          </cell>
        </row>
        <row r="117">
          <cell r="A117" t="str">
            <v>Avani/shivam/ap/0644/1766/8 Oct14</v>
          </cell>
          <cell r="B117">
            <v>6223.5</v>
          </cell>
          <cell r="C117">
            <v>27000</v>
          </cell>
          <cell r="D117">
            <v>20776.5</v>
          </cell>
        </row>
        <row r="118">
          <cell r="A118" t="str">
            <v>Avani/shivam/ap/0807/1985/21 Oct14</v>
          </cell>
          <cell r="B118">
            <v>6223.5</v>
          </cell>
          <cell r="C118">
            <v>27000</v>
          </cell>
          <cell r="D118">
            <v>20776.5</v>
          </cell>
        </row>
        <row r="119">
          <cell r="A119" t="str">
            <v>Avani/shivam/ap/0809/####/30 Oct14</v>
          </cell>
          <cell r="B119">
            <v>6223.5</v>
          </cell>
          <cell r="C119">
            <v>27000</v>
          </cell>
          <cell r="D119">
            <v>20776.5</v>
          </cell>
        </row>
        <row r="120">
          <cell r="A120" t="str">
            <v>Avani/shivam/ap/0951/####/18 Nov14</v>
          </cell>
          <cell r="B120">
            <v>6223.5</v>
          </cell>
          <cell r="C120">
            <v>27000</v>
          </cell>
          <cell r="D120">
            <v>20776.5</v>
          </cell>
        </row>
        <row r="121">
          <cell r="A121" t="str">
            <v>Avani/shivam/ap/1099/####/5 Dec14</v>
          </cell>
          <cell r="B121">
            <v>6223.5</v>
          </cell>
          <cell r="C121">
            <v>27000</v>
          </cell>
          <cell r="D121">
            <v>20776.5</v>
          </cell>
        </row>
        <row r="122">
          <cell r="A122" t="str">
            <v>Avani/shivam/ap/1254/####/16dec14</v>
          </cell>
          <cell r="B122">
            <v>6223.5</v>
          </cell>
          <cell r="C122">
            <v>27000</v>
          </cell>
          <cell r="D122">
            <v>20776.5</v>
          </cell>
        </row>
        <row r="123">
          <cell r="A123" t="str">
            <v>Avani/streax Hair Color/shrawan-Asoj 71 Tv</v>
          </cell>
          <cell r="C123">
            <v>987550.21</v>
          </cell>
          <cell r="D123">
            <v>987550.21</v>
          </cell>
        </row>
        <row r="124">
          <cell r="A124" t="str">
            <v>Avani/strex/THT/1244/####/10dec14</v>
          </cell>
          <cell r="B124">
            <v>50366.49</v>
          </cell>
          <cell r="C124">
            <v>96000</v>
          </cell>
          <cell r="D124">
            <v>45633.51</v>
          </cell>
        </row>
        <row r="125">
          <cell r="A125" t="str">
            <v>Avani/suncity/tht/0539/1325/19 Sep14</v>
          </cell>
          <cell r="B125">
            <v>54295.89</v>
          </cell>
          <cell r="C125">
            <v>132000</v>
          </cell>
          <cell r="D125">
            <v>77704.11</v>
          </cell>
        </row>
        <row r="126">
          <cell r="A126" t="str">
            <v>Avani/syakar/ap/0313/885/24aug14</v>
          </cell>
          <cell r="B126">
            <v>49359.9</v>
          </cell>
          <cell r="C126">
            <v>120000</v>
          </cell>
          <cell r="D126">
            <v>70640.100000000006</v>
          </cell>
        </row>
        <row r="127">
          <cell r="A127" t="str">
            <v>Avani/syakar/AP/0534/1383/17 Sep14</v>
          </cell>
          <cell r="B127">
            <v>53284.35</v>
          </cell>
          <cell r="C127">
            <v>120000</v>
          </cell>
          <cell r="D127">
            <v>66715.649999999994</v>
          </cell>
        </row>
        <row r="128">
          <cell r="A128" t="str">
            <v>Avani/syakar/tht/0312/785/28 Aug14</v>
          </cell>
          <cell r="B128">
            <v>84627.05</v>
          </cell>
          <cell r="C128">
            <v>192000</v>
          </cell>
          <cell r="D128">
            <v>107372.95</v>
          </cell>
        </row>
        <row r="129">
          <cell r="A129" t="str">
            <v>Avani/syakar/THT/0316/631/21 Aug14</v>
          </cell>
          <cell r="B129">
            <v>63470.29</v>
          </cell>
          <cell r="C129">
            <v>144000</v>
          </cell>
          <cell r="D129">
            <v>80529.710000000006</v>
          </cell>
        </row>
        <row r="130">
          <cell r="A130" t="str">
            <v>Avani/syakar/tht/0317/652/22 Aug14</v>
          </cell>
          <cell r="B130">
            <v>105783.81</v>
          </cell>
          <cell r="C130">
            <v>240000</v>
          </cell>
          <cell r="D130">
            <v>134216.19</v>
          </cell>
        </row>
        <row r="131">
          <cell r="A131" t="str">
            <v>Avani/syakar/tht/0319/878/2 Sep14</v>
          </cell>
          <cell r="B131">
            <v>29090.55</v>
          </cell>
          <cell r="C131">
            <v>66000</v>
          </cell>
          <cell r="D131">
            <v>36909.449999999997</v>
          </cell>
        </row>
        <row r="132">
          <cell r="A132" t="str">
            <v>Avani/syakar/tht/0320/879/2Sep14</v>
          </cell>
          <cell r="B132">
            <v>77574.789999999994</v>
          </cell>
          <cell r="C132">
            <v>176000</v>
          </cell>
          <cell r="D132">
            <v>98425.21</v>
          </cell>
        </row>
        <row r="133">
          <cell r="A133" t="str">
            <v>Avani/syakar/THT/0321/919/3 Sep14</v>
          </cell>
          <cell r="B133">
            <v>29090.55</v>
          </cell>
          <cell r="C133">
            <v>66000</v>
          </cell>
          <cell r="D133">
            <v>36909.449999999997</v>
          </cell>
        </row>
        <row r="134">
          <cell r="A134" t="str">
            <v>Avani/syakar/tht/0323/963/4 Sep14</v>
          </cell>
          <cell r="B134">
            <v>29090.55</v>
          </cell>
          <cell r="C134">
            <v>66000</v>
          </cell>
          <cell r="D134">
            <v>36909.449999999997</v>
          </cell>
        </row>
        <row r="135">
          <cell r="A135" t="str">
            <v>Avani/syakar/tht/0325/1034/7 Sep14</v>
          </cell>
          <cell r="B135">
            <v>29090.55</v>
          </cell>
          <cell r="C135">
            <v>66000</v>
          </cell>
          <cell r="D135">
            <v>36909.449999999997</v>
          </cell>
        </row>
        <row r="136">
          <cell r="A136" t="str">
            <v>Avani/syakar/tht/0326/993/5 Sep 14</v>
          </cell>
          <cell r="B136">
            <v>29090.55</v>
          </cell>
          <cell r="C136">
            <v>66000</v>
          </cell>
          <cell r="D136">
            <v>36909.449999999997</v>
          </cell>
        </row>
        <row r="137">
          <cell r="A137" t="str">
            <v>Avani/syakar/tht/0374/1069/9 Sep14</v>
          </cell>
          <cell r="B137">
            <v>29090.55</v>
          </cell>
          <cell r="C137">
            <v>66000</v>
          </cell>
          <cell r="D137">
            <v>36909.449999999997</v>
          </cell>
        </row>
        <row r="138">
          <cell r="A138" t="str">
            <v>Avani/syakar/tht/0376/1049/8 Sep14</v>
          </cell>
          <cell r="B138">
            <v>29090.55</v>
          </cell>
          <cell r="C138">
            <v>66000</v>
          </cell>
          <cell r="D138">
            <v>36909.449999999997</v>
          </cell>
        </row>
        <row r="139">
          <cell r="A139" t="str">
            <v>Avani/syakar/tht/0436/1198/14 Sep14</v>
          </cell>
          <cell r="B139">
            <v>114599.13</v>
          </cell>
          <cell r="C139">
            <v>260000</v>
          </cell>
          <cell r="D139">
            <v>145400.87</v>
          </cell>
        </row>
        <row r="140">
          <cell r="A140" t="str">
            <v>Avani/syakar/tht/0545/1409/22 Sep14</v>
          </cell>
          <cell r="B140">
            <v>32975.760000000002</v>
          </cell>
          <cell r="C140">
            <v>66000</v>
          </cell>
          <cell r="D140">
            <v>33024.239999999998</v>
          </cell>
        </row>
        <row r="141">
          <cell r="A141" t="str">
            <v>Avani/syakar/tht/0548/1495/24 Sep14</v>
          </cell>
          <cell r="B141">
            <v>71947.100000000006</v>
          </cell>
          <cell r="C141">
            <v>144000</v>
          </cell>
          <cell r="D141">
            <v>72052.899999999994</v>
          </cell>
        </row>
        <row r="142">
          <cell r="A142" t="str">
            <v>Avani/syakar/tht/0806/1907/22 Oct14</v>
          </cell>
          <cell r="B142">
            <v>77942.69</v>
          </cell>
          <cell r="C142">
            <v>156000</v>
          </cell>
          <cell r="D142">
            <v>78057.31</v>
          </cell>
        </row>
        <row r="143">
          <cell r="A143" t="str">
            <v>Avani/syakar/tht/0845/2150/6 Nov14</v>
          </cell>
          <cell r="B143">
            <v>71947.100000000006</v>
          </cell>
          <cell r="C143">
            <v>144000</v>
          </cell>
          <cell r="D143">
            <v>72052.899999999994</v>
          </cell>
        </row>
        <row r="144">
          <cell r="A144" t="str">
            <v>Avani/syakar/tht/1091/28 Nov14</v>
          </cell>
          <cell r="B144">
            <v>61155.040000000001</v>
          </cell>
          <cell r="C144">
            <v>122400</v>
          </cell>
          <cell r="D144">
            <v>61244.959999999999</v>
          </cell>
        </row>
        <row r="145">
          <cell r="A145" t="str">
            <v>Avani/syakar/tht/1097/####/3 Dec14</v>
          </cell>
          <cell r="B145">
            <v>54959.59</v>
          </cell>
          <cell r="C145">
            <v>110000</v>
          </cell>
          <cell r="D145">
            <v>55040.41</v>
          </cell>
        </row>
        <row r="146">
          <cell r="A146" t="str">
            <v>Avani/syakar/THT/1243/####/9 Dec14</v>
          </cell>
          <cell r="B146">
            <v>65951.509999999995</v>
          </cell>
          <cell r="C146">
            <v>132000</v>
          </cell>
          <cell r="D146">
            <v>66048.490000000005</v>
          </cell>
        </row>
        <row r="147">
          <cell r="A147" t="str">
            <v>Avani/syakar/THT/1248/####/12dec14</v>
          </cell>
          <cell r="B147">
            <v>61155.040000000001</v>
          </cell>
          <cell r="C147">
            <v>122400</v>
          </cell>
          <cell r="D147">
            <v>61244.959999999999</v>
          </cell>
        </row>
        <row r="148">
          <cell r="A148" t="str">
            <v>Avani/THT/0069/187/30jul14</v>
          </cell>
          <cell r="B148">
            <v>5411.12</v>
          </cell>
          <cell r="C148">
            <v>17600</v>
          </cell>
          <cell r="D148">
            <v>12188.88</v>
          </cell>
        </row>
        <row r="149">
          <cell r="A149" t="str">
            <v>Avani/tht/0074/281/4 Aug14</v>
          </cell>
          <cell r="B149">
            <v>16596</v>
          </cell>
          <cell r="C149">
            <v>72000</v>
          </cell>
          <cell r="D149">
            <v>55404</v>
          </cell>
        </row>
        <row r="150">
          <cell r="A150" t="str">
            <v>Avani/tht/0164/319/6 Aug14</v>
          </cell>
          <cell r="B150">
            <v>10330.32</v>
          </cell>
          <cell r="C150">
            <v>33600</v>
          </cell>
          <cell r="D150">
            <v>23269.68</v>
          </cell>
        </row>
        <row r="151">
          <cell r="A151" t="str">
            <v>Avani/tht/0165/320/6 Aug 14</v>
          </cell>
          <cell r="B151">
            <v>13281.84</v>
          </cell>
          <cell r="C151">
            <v>43200</v>
          </cell>
          <cell r="D151">
            <v>29918.16</v>
          </cell>
        </row>
        <row r="152">
          <cell r="A152" t="str">
            <v>Avani/tht/0166/369/8 Aug 14</v>
          </cell>
          <cell r="B152">
            <v>27147.94</v>
          </cell>
          <cell r="C152">
            <v>66000</v>
          </cell>
          <cell r="D152">
            <v>38852.06</v>
          </cell>
        </row>
        <row r="153">
          <cell r="A153" t="str">
            <v>Avani/THT/0173/585/20 Aug14</v>
          </cell>
          <cell r="B153">
            <v>9838.41</v>
          </cell>
          <cell r="C153">
            <v>32000</v>
          </cell>
          <cell r="D153">
            <v>22161.59</v>
          </cell>
        </row>
        <row r="154">
          <cell r="A154" t="str">
            <v>Avani/THT/0318/830/31 Aug14</v>
          </cell>
          <cell r="B154">
            <v>1290.8</v>
          </cell>
          <cell r="C154">
            <v>5600</v>
          </cell>
          <cell r="D154">
            <v>4309.2</v>
          </cell>
        </row>
        <row r="155">
          <cell r="A155" t="str">
            <v>Avani/THT/0324/1035/7 Sep</v>
          </cell>
          <cell r="B155">
            <v>1475.2</v>
          </cell>
          <cell r="C155">
            <v>6400</v>
          </cell>
          <cell r="D155">
            <v>4924.8</v>
          </cell>
        </row>
        <row r="156">
          <cell r="A156" t="str">
            <v>Avani/THT/0335/1303/18 Sep14</v>
          </cell>
          <cell r="B156">
            <v>19277.12</v>
          </cell>
          <cell r="C156">
            <v>62700</v>
          </cell>
          <cell r="D156">
            <v>43422.879999999997</v>
          </cell>
        </row>
        <row r="157">
          <cell r="A157" t="str">
            <v>Avani/THT/0437/####/13 Sep14</v>
          </cell>
          <cell r="B157">
            <v>1106.4000000000001</v>
          </cell>
          <cell r="C157">
            <v>4800</v>
          </cell>
          <cell r="D157">
            <v>3693.6</v>
          </cell>
        </row>
        <row r="158">
          <cell r="A158" t="str">
            <v>Avani/THT/0536/1300/18 Sep14</v>
          </cell>
          <cell r="B158">
            <v>29515.200000000001</v>
          </cell>
          <cell r="C158">
            <v>96000</v>
          </cell>
          <cell r="D158">
            <v>66484.800000000003</v>
          </cell>
        </row>
        <row r="159">
          <cell r="A159" t="str">
            <v>Avani/THT/0544/1408/22 Sep14</v>
          </cell>
          <cell r="B159">
            <v>41437.550000000003</v>
          </cell>
          <cell r="C159">
            <v>110000</v>
          </cell>
          <cell r="D159">
            <v>68562.45</v>
          </cell>
        </row>
        <row r="160">
          <cell r="A160" t="str">
            <v>Avani/THT/0640/1563/27 Sep14</v>
          </cell>
          <cell r="B160">
            <v>20291.7</v>
          </cell>
          <cell r="C160">
            <v>66000</v>
          </cell>
          <cell r="D160">
            <v>45708.3</v>
          </cell>
        </row>
        <row r="161">
          <cell r="A161" t="str">
            <v>Avani/THT/0663/1533/26 Sep14</v>
          </cell>
          <cell r="B161">
            <v>54295.89</v>
          </cell>
          <cell r="C161">
            <v>132000</v>
          </cell>
          <cell r="D161">
            <v>77704.11</v>
          </cell>
        </row>
        <row r="162">
          <cell r="A162" t="str">
            <v>Avani/THT/0844/2055/2 Nov14</v>
          </cell>
          <cell r="B162">
            <v>1106.4000000000001</v>
          </cell>
          <cell r="C162">
            <v>4800</v>
          </cell>
          <cell r="D162">
            <v>3693.6</v>
          </cell>
        </row>
        <row r="163">
          <cell r="A163" t="str">
            <v>Avani/THT/1093/####/30 Nov14</v>
          </cell>
          <cell r="B163">
            <v>17709.12</v>
          </cell>
          <cell r="C163">
            <v>57600</v>
          </cell>
          <cell r="D163">
            <v>39890.879999999997</v>
          </cell>
        </row>
        <row r="164">
          <cell r="A164" t="str">
            <v>Avani/THT/1251/####/14 Dec14</v>
          </cell>
          <cell r="B164">
            <v>37631.879999999997</v>
          </cell>
          <cell r="C164">
            <v>122400</v>
          </cell>
          <cell r="D164">
            <v>84768.12</v>
          </cell>
        </row>
        <row r="165">
          <cell r="A165" t="str">
            <v>Avani/tht/syakar/0950/####/17 Nov14</v>
          </cell>
          <cell r="B165">
            <v>119911.83</v>
          </cell>
          <cell r="C165">
            <v>240000</v>
          </cell>
          <cell r="D165">
            <v>120088.17</v>
          </cell>
        </row>
        <row r="166">
          <cell r="A166" t="str">
            <v>Avani/vasmol/ap/0954/####/20 Nov14</v>
          </cell>
          <cell r="B166">
            <v>34481.269999999997</v>
          </cell>
          <cell r="C166">
            <v>60000</v>
          </cell>
          <cell r="D166">
            <v>25518.73</v>
          </cell>
        </row>
        <row r="167">
          <cell r="A167" t="str">
            <v>Avani/vasmol/AP/1090/####/26 Nov14</v>
          </cell>
          <cell r="B167">
            <v>34481.269999999997</v>
          </cell>
          <cell r="C167">
            <v>60000</v>
          </cell>
          <cell r="D167">
            <v>25518.73</v>
          </cell>
        </row>
        <row r="168">
          <cell r="A168" t="str">
            <v>Avani/vasmol/AP/1245/####/10 Dec14</v>
          </cell>
          <cell r="B168">
            <v>34481.269999999997</v>
          </cell>
          <cell r="C168">
            <v>60000</v>
          </cell>
          <cell r="D168">
            <v>25518.73</v>
          </cell>
        </row>
        <row r="169">
          <cell r="A169" t="str">
            <v>Avani/vasmol/ap/1246/####/5 Dec14</v>
          </cell>
          <cell r="B169">
            <v>34481.269999999997</v>
          </cell>
          <cell r="C169">
            <v>60000</v>
          </cell>
          <cell r="D169">
            <v>25518.73</v>
          </cell>
        </row>
        <row r="170">
          <cell r="A170" t="str">
            <v>Avani/vasmol/ap/1251/####/14dec14</v>
          </cell>
          <cell r="B170">
            <v>34481.269999999997</v>
          </cell>
          <cell r="C170">
            <v>60000</v>
          </cell>
          <cell r="D170">
            <v>25518.73</v>
          </cell>
        </row>
        <row r="171">
          <cell r="A171" t="str">
            <v>Avani/visal/THT/0953/####/20 Nov14</v>
          </cell>
          <cell r="B171">
            <v>50366.49</v>
          </cell>
          <cell r="C171">
            <v>96000</v>
          </cell>
          <cell r="D171">
            <v>45633.51</v>
          </cell>
        </row>
        <row r="172">
          <cell r="A172" t="str">
            <v>Avani/visal/tht/1089/####/26 Nov14</v>
          </cell>
          <cell r="B172">
            <v>50366.49</v>
          </cell>
          <cell r="C172">
            <v>96000</v>
          </cell>
          <cell r="D172">
            <v>45633.51</v>
          </cell>
        </row>
        <row r="173">
          <cell r="A173" t="str">
            <v>Avani/vishal/THT/1096/####/3 Dec14</v>
          </cell>
          <cell r="B173">
            <v>50366.49</v>
          </cell>
          <cell r="C173">
            <v>96000</v>
          </cell>
          <cell r="D173">
            <v>45633.51</v>
          </cell>
        </row>
        <row r="174">
          <cell r="A174" t="str">
            <v>Avnai/greenhill/tht/0167/451/13aug14</v>
          </cell>
          <cell r="B174">
            <v>35973.550000000003</v>
          </cell>
          <cell r="C174">
            <v>72000</v>
          </cell>
          <cell r="D174">
            <v>36026.449999999997</v>
          </cell>
        </row>
        <row r="175">
          <cell r="A175" t="str">
            <v>Beeline 70/71</v>
          </cell>
        </row>
        <row r="176">
          <cell r="A176" t="str">
            <v>Beeline/kpr/0014/09/18july14</v>
          </cell>
          <cell r="B176">
            <v>12102.43</v>
          </cell>
          <cell r="C176">
            <v>37800</v>
          </cell>
          <cell r="D176">
            <v>25697.57</v>
          </cell>
        </row>
        <row r="177">
          <cell r="A177" t="str">
            <v>Bee - Line 71-72</v>
          </cell>
        </row>
        <row r="178">
          <cell r="A178" t="str">
            <v>Beeline/kpr/0058/946/31july14</v>
          </cell>
          <cell r="B178">
            <v>13132.8</v>
          </cell>
          <cell r="C178">
            <v>54000</v>
          </cell>
          <cell r="D178">
            <v>40867.199999999997</v>
          </cell>
        </row>
        <row r="179">
          <cell r="A179" t="str">
            <v>Beeline/kpr/0093/4831/12aug14</v>
          </cell>
          <cell r="B179">
            <v>7879.68</v>
          </cell>
          <cell r="C179">
            <v>32400</v>
          </cell>
          <cell r="D179">
            <v>24520.32</v>
          </cell>
        </row>
        <row r="180">
          <cell r="A180" t="str">
            <v>Beeline/kpr/0345/116/10 Sep14</v>
          </cell>
          <cell r="B180">
            <v>5909.76</v>
          </cell>
          <cell r="C180">
            <v>24300</v>
          </cell>
          <cell r="D180">
            <v>18390.240000000002</v>
          </cell>
        </row>
        <row r="181">
          <cell r="A181" t="str">
            <v>Beeline/kpr/0445/9989/13nov14</v>
          </cell>
          <cell r="B181">
            <v>6566.4</v>
          </cell>
          <cell r="C181">
            <v>27000</v>
          </cell>
          <cell r="D181">
            <v>20433.599999999999</v>
          </cell>
        </row>
        <row r="182">
          <cell r="A182" t="str">
            <v>Beeline/kpr/0460/2427/19 Sep14</v>
          </cell>
          <cell r="B182">
            <v>30400</v>
          </cell>
          <cell r="C182">
            <v>125000</v>
          </cell>
          <cell r="D182">
            <v>94600</v>
          </cell>
        </row>
        <row r="183">
          <cell r="A183" t="str">
            <v>Beeline/kpr/0732/2898/23 Sep14</v>
          </cell>
          <cell r="B183">
            <v>6566.4</v>
          </cell>
          <cell r="C183">
            <v>27000</v>
          </cell>
          <cell r="D183">
            <v>20433.599999999999</v>
          </cell>
        </row>
        <row r="184">
          <cell r="A184" t="str">
            <v>Beeline/kpr/0733/2896/23sep14</v>
          </cell>
          <cell r="B184">
            <v>6566.4</v>
          </cell>
          <cell r="C184">
            <v>27000</v>
          </cell>
          <cell r="D184">
            <v>20433.599999999999</v>
          </cell>
        </row>
        <row r="185">
          <cell r="A185" t="str">
            <v>Beeline/kpr/0734/5577/19 Oct14</v>
          </cell>
          <cell r="B185">
            <v>7223.04</v>
          </cell>
          <cell r="C185">
            <v>29700</v>
          </cell>
          <cell r="D185">
            <v>22476.959999999999</v>
          </cell>
        </row>
        <row r="186">
          <cell r="A186" t="str">
            <v>Beeline/NSP/0841/774/10 Nov14</v>
          </cell>
          <cell r="B186">
            <v>4404</v>
          </cell>
          <cell r="C186">
            <v>7500</v>
          </cell>
          <cell r="D186">
            <v>3096</v>
          </cell>
        </row>
        <row r="187">
          <cell r="A187" t="str">
            <v>Beeline/THT/0461/1323/19 Sep14</v>
          </cell>
          <cell r="B187">
            <v>24860</v>
          </cell>
          <cell r="C187">
            <v>110000</v>
          </cell>
          <cell r="D187">
            <v>85140</v>
          </cell>
        </row>
        <row r="188">
          <cell r="A188" t="str">
            <v>Bottlers Nepal 70-71</v>
          </cell>
        </row>
        <row r="189">
          <cell r="A189" t="str">
            <v>Bottlers/tht/0418/6426/16jul14</v>
          </cell>
          <cell r="B189">
            <v>8271.36</v>
          </cell>
          <cell r="C189">
            <v>28800</v>
          </cell>
          <cell r="D189">
            <v>20528.64</v>
          </cell>
        </row>
        <row r="190">
          <cell r="A190" t="str">
            <v>Bottlers/tht/0421/5258/14may</v>
          </cell>
          <cell r="B190">
            <v>12880.92</v>
          </cell>
          <cell r="C190">
            <v>44850</v>
          </cell>
          <cell r="D190">
            <v>31969.08</v>
          </cell>
        </row>
        <row r="191">
          <cell r="A191" t="str">
            <v>Bottlers Nepal 71-72</v>
          </cell>
        </row>
        <row r="192">
          <cell r="A192" t="str">
            <v>Bottlers/abhiyan/0417/1967/3 Sep14</v>
          </cell>
          <cell r="B192">
            <v>3964.8</v>
          </cell>
          <cell r="C192">
            <v>8400</v>
          </cell>
          <cell r="D192">
            <v>4435.2</v>
          </cell>
        </row>
        <row r="193">
          <cell r="A193" t="str">
            <v>Bottlers/abhiyan/0422/141/30july</v>
          </cell>
          <cell r="B193">
            <v>6938.4</v>
          </cell>
          <cell r="C193">
            <v>29400</v>
          </cell>
          <cell r="D193">
            <v>22461.599999999999</v>
          </cell>
        </row>
        <row r="194">
          <cell r="A194" t="str">
            <v>Bottlers/abhiyan/0630/937/5 Sep14</v>
          </cell>
          <cell r="B194">
            <v>8400</v>
          </cell>
          <cell r="C194">
            <v>8400</v>
          </cell>
        </row>
        <row r="195">
          <cell r="A195" t="str">
            <v>Bottlers/abhiyan/0633/3892/24feb</v>
          </cell>
          <cell r="B195">
            <v>2643.2</v>
          </cell>
          <cell r="C195">
            <v>5600</v>
          </cell>
          <cell r="D195">
            <v>2956.8</v>
          </cell>
        </row>
        <row r="196">
          <cell r="A196" t="str">
            <v>Bottlers/Abhiyan/0635/2327/1dec</v>
          </cell>
          <cell r="B196">
            <v>6796.8</v>
          </cell>
          <cell r="C196">
            <v>14400</v>
          </cell>
          <cell r="D196">
            <v>7603.2</v>
          </cell>
        </row>
        <row r="197">
          <cell r="A197" t="str">
            <v>Bottlers/kpr/0420/12462/9 Sep14</v>
          </cell>
          <cell r="B197">
            <v>13148.35</v>
          </cell>
          <cell r="C197">
            <v>43200</v>
          </cell>
          <cell r="D197">
            <v>30051.65</v>
          </cell>
        </row>
        <row r="198">
          <cell r="A198" t="str">
            <v>Bottlers/kpr/0634/557/14 Sep14</v>
          </cell>
          <cell r="B198">
            <v>6574.18</v>
          </cell>
          <cell r="C198">
            <v>21600</v>
          </cell>
          <cell r="D198">
            <v>15025.82</v>
          </cell>
        </row>
        <row r="199">
          <cell r="A199" t="str">
            <v>Bottlers/kpr/0834/5704/20 Oct14</v>
          </cell>
          <cell r="B199">
            <v>9861.26</v>
          </cell>
          <cell r="C199">
            <v>32400</v>
          </cell>
          <cell r="D199">
            <v>22538.74</v>
          </cell>
        </row>
        <row r="200">
          <cell r="A200" t="str">
            <v>Bottlers/kpr/0991/#####/19 Nov14</v>
          </cell>
          <cell r="B200">
            <v>9136.7999999999993</v>
          </cell>
          <cell r="C200">
            <v>40500</v>
          </cell>
          <cell r="D200">
            <v>31363.200000000001</v>
          </cell>
        </row>
        <row r="201">
          <cell r="A201" t="str">
            <v>Bottlers/kpr/0992/9061/4 Nov14</v>
          </cell>
          <cell r="B201">
            <v>6026.33</v>
          </cell>
          <cell r="C201">
            <v>19800</v>
          </cell>
          <cell r="D201">
            <v>13773.67</v>
          </cell>
        </row>
        <row r="202">
          <cell r="A202" t="str">
            <v>Bottlers/kpr/0993/9875/12 Nov14</v>
          </cell>
          <cell r="B202">
            <v>14618.88</v>
          </cell>
          <cell r="C202">
            <v>64800</v>
          </cell>
          <cell r="D202">
            <v>50181.120000000003</v>
          </cell>
        </row>
        <row r="203">
          <cell r="A203" t="str">
            <v>Bottlers/rep/0632/187/25 July 14</v>
          </cell>
          <cell r="B203">
            <v>6536</v>
          </cell>
          <cell r="C203">
            <v>20000</v>
          </cell>
          <cell r="D203">
            <v>13464</v>
          </cell>
        </row>
        <row r="204">
          <cell r="A204" t="str">
            <v>Bottlers/republica/0419/2319/7 Sep14</v>
          </cell>
          <cell r="B204">
            <v>9150.4</v>
          </cell>
          <cell r="C204">
            <v>28000</v>
          </cell>
          <cell r="D204">
            <v>18849.599999999999</v>
          </cell>
        </row>
        <row r="205">
          <cell r="A205" t="str">
            <v>Bottlers/terai/kpr/0994/9873/12nov14</v>
          </cell>
          <cell r="B205">
            <v>2842.56</v>
          </cell>
          <cell r="C205">
            <v>12600</v>
          </cell>
          <cell r="D205">
            <v>9757.44</v>
          </cell>
        </row>
        <row r="206">
          <cell r="A206" t="str">
            <v>Bottlers/tht/0721/3269/29jan 14</v>
          </cell>
          <cell r="B206">
            <v>27667.22</v>
          </cell>
          <cell r="C206">
            <v>70200</v>
          </cell>
          <cell r="D206">
            <v>42532.78</v>
          </cell>
        </row>
        <row r="207">
          <cell r="A207" t="str">
            <v>Chaudhari Group 71-72</v>
          </cell>
        </row>
        <row r="208">
          <cell r="A208" t="str">
            <v>CG Babal Discount/NTV/30asoj-5kartik71</v>
          </cell>
          <cell r="C208">
            <v>76466.399999999994</v>
          </cell>
          <cell r="D208">
            <v>76466.399999999994</v>
          </cell>
        </row>
        <row r="209">
          <cell r="A209" t="str">
            <v>CG Babal Discounts/ntv/31badra-15asoj71</v>
          </cell>
          <cell r="C209">
            <v>244962.6</v>
          </cell>
          <cell r="D209">
            <v>244962.6</v>
          </cell>
        </row>
        <row r="210">
          <cell r="A210" t="str">
            <v>CG Impex/kpr/0736/3395/30 Sep14</v>
          </cell>
          <cell r="B210">
            <v>103856.31</v>
          </cell>
          <cell r="C210">
            <v>250000</v>
          </cell>
          <cell r="D210">
            <v>146143.69</v>
          </cell>
        </row>
        <row r="211">
          <cell r="A211" t="str">
            <v>CG/KPR/0457/887/16 Sep14</v>
          </cell>
          <cell r="B211">
            <v>207712.63</v>
          </cell>
          <cell r="C211">
            <v>500000</v>
          </cell>
          <cell r="D211">
            <v>292287.37</v>
          </cell>
        </row>
        <row r="212">
          <cell r="A212" t="str">
            <v>CG/nagarik/0737/####/17 Oct14</v>
          </cell>
          <cell r="B212">
            <v>17360</v>
          </cell>
          <cell r="C212">
            <v>80000</v>
          </cell>
          <cell r="D212">
            <v>62640</v>
          </cell>
        </row>
        <row r="213">
          <cell r="A213" t="str">
            <v>CG/nagarik/0932/####/9 Nov14</v>
          </cell>
          <cell r="B213">
            <v>16709</v>
          </cell>
          <cell r="C213">
            <v>77000</v>
          </cell>
          <cell r="D213">
            <v>60291</v>
          </cell>
        </row>
        <row r="214">
          <cell r="A214" t="str">
            <v>CG/toshiba Badhaudai/ntv/30asoj-5kar.2071</v>
          </cell>
          <cell r="C214">
            <v>26010</v>
          </cell>
          <cell r="D214">
            <v>26010</v>
          </cell>
        </row>
        <row r="215">
          <cell r="A215" t="str">
            <v>CG/toshiba Bhadaudai/NTV/1-15asoj71</v>
          </cell>
          <cell r="C215">
            <v>137653.79999999999</v>
          </cell>
          <cell r="D215">
            <v>137653.79999999999</v>
          </cell>
        </row>
        <row r="216">
          <cell r="A216" t="str">
            <v>CG/toshiba/kpr/0329/10862/5sept4</v>
          </cell>
          <cell r="B216">
            <v>62313.79</v>
          </cell>
          <cell r="C216">
            <v>150000</v>
          </cell>
          <cell r="D216">
            <v>87686.21</v>
          </cell>
        </row>
        <row r="217">
          <cell r="A217" t="str">
            <v>CG/toshiba/kpr/0774/5860/22 Oct14</v>
          </cell>
          <cell r="B217">
            <v>72699.42</v>
          </cell>
          <cell r="C217">
            <v>175000</v>
          </cell>
          <cell r="D217">
            <v>102300.58</v>
          </cell>
        </row>
        <row r="218">
          <cell r="A218" t="str">
            <v>CG/toshiba/nagarik/0330/2289/7 Sep14</v>
          </cell>
          <cell r="B218">
            <v>31161.200000000001</v>
          </cell>
          <cell r="C218">
            <v>143600</v>
          </cell>
          <cell r="D218">
            <v>112438.8</v>
          </cell>
        </row>
        <row r="219">
          <cell r="A219" t="str">
            <v>CG/toshiba/nagarik/0579/3248/26sep14</v>
          </cell>
          <cell r="B219">
            <v>15580.6</v>
          </cell>
          <cell r="C219">
            <v>71800</v>
          </cell>
          <cell r="D219">
            <v>56219.4</v>
          </cell>
        </row>
        <row r="220">
          <cell r="A220" t="str">
            <v>CG/toshiba/nagarik/0933/####/6 Nov14</v>
          </cell>
          <cell r="B220">
            <v>12152</v>
          </cell>
          <cell r="C220">
            <v>56000</v>
          </cell>
          <cell r="D220">
            <v>43848</v>
          </cell>
        </row>
        <row r="221">
          <cell r="A221" t="str">
            <v>EOL/Intex Mobile/30july-12sep14/FM</v>
          </cell>
          <cell r="C221">
            <v>141750</v>
          </cell>
          <cell r="D221">
            <v>141750</v>
          </cell>
        </row>
        <row r="222">
          <cell r="A222" t="str">
            <v>EOL/TCL/kpr/0352/111/10 Sep14</v>
          </cell>
          <cell r="B222">
            <v>116319.07</v>
          </cell>
          <cell r="C222">
            <v>280000</v>
          </cell>
          <cell r="D222">
            <v>163680.93</v>
          </cell>
        </row>
        <row r="223">
          <cell r="A223" t="str">
            <v>Civil 71-72</v>
          </cell>
        </row>
        <row r="224">
          <cell r="A224" t="str">
            <v>Central/nagarik/0528/3087/22 Sep14</v>
          </cell>
          <cell r="B224">
            <v>6995</v>
          </cell>
          <cell r="C224">
            <v>20000</v>
          </cell>
          <cell r="D224">
            <v>13005</v>
          </cell>
        </row>
        <row r="225">
          <cell r="A225" t="str">
            <v>Central/nagarik/0531/3164/23 Sep14</v>
          </cell>
          <cell r="B225">
            <v>6995</v>
          </cell>
          <cell r="C225">
            <v>20000</v>
          </cell>
          <cell r="D225">
            <v>13005</v>
          </cell>
        </row>
        <row r="226">
          <cell r="A226" t="str">
            <v>Central/nagharik/0531/3176/24 Sep14</v>
          </cell>
          <cell r="B226">
            <v>6995</v>
          </cell>
          <cell r="C226">
            <v>20000</v>
          </cell>
          <cell r="D226">
            <v>13005</v>
          </cell>
        </row>
        <row r="227">
          <cell r="A227" t="str">
            <v>Central/THT/0527/1405/22 Sep14</v>
          </cell>
          <cell r="B227">
            <v>5993</v>
          </cell>
          <cell r="C227">
            <v>26000</v>
          </cell>
          <cell r="D227">
            <v>20007</v>
          </cell>
        </row>
        <row r="228">
          <cell r="A228" t="str">
            <v>Central/THT/0529/1438/23 Sep14</v>
          </cell>
          <cell r="B228">
            <v>9220</v>
          </cell>
          <cell r="C228">
            <v>40000</v>
          </cell>
          <cell r="D228">
            <v>30780</v>
          </cell>
        </row>
        <row r="229">
          <cell r="A229" t="str">
            <v>Central/THT/0530/1471/24 Sep14</v>
          </cell>
          <cell r="B229">
            <v>9220</v>
          </cell>
          <cell r="C229">
            <v>40000</v>
          </cell>
          <cell r="D229">
            <v>30780</v>
          </cell>
        </row>
        <row r="230">
          <cell r="A230" t="str">
            <v>Civil/nagarik/0490/3022/19 Sep14</v>
          </cell>
          <cell r="B230">
            <v>83940</v>
          </cell>
          <cell r="C230">
            <v>240000</v>
          </cell>
          <cell r="D230">
            <v>156060</v>
          </cell>
        </row>
        <row r="231">
          <cell r="A231" t="str">
            <v>Civil/nagarik/0599/3221/25 Sep14</v>
          </cell>
          <cell r="B231">
            <v>6995</v>
          </cell>
          <cell r="C231">
            <v>20000</v>
          </cell>
          <cell r="D231">
            <v>13005</v>
          </cell>
        </row>
        <row r="232">
          <cell r="A232" t="str">
            <v>Civil/nagarik/0601/3250/26 Sep14</v>
          </cell>
          <cell r="B232">
            <v>6995</v>
          </cell>
          <cell r="C232">
            <v>20000</v>
          </cell>
          <cell r="D232">
            <v>13005</v>
          </cell>
        </row>
        <row r="233">
          <cell r="A233" t="str">
            <v>Civil/nagarik/0603/3373/27 Sep14</v>
          </cell>
          <cell r="B233">
            <v>6995</v>
          </cell>
          <cell r="C233">
            <v>20000</v>
          </cell>
          <cell r="D233">
            <v>13005</v>
          </cell>
        </row>
        <row r="234">
          <cell r="A234" t="str">
            <v>Civil/nagarik/0605/3384/28 Sep14</v>
          </cell>
          <cell r="B234">
            <v>6995</v>
          </cell>
          <cell r="C234">
            <v>20000</v>
          </cell>
          <cell r="D234">
            <v>13005</v>
          </cell>
        </row>
        <row r="235">
          <cell r="A235" t="str">
            <v>Civil/nagarik/0607/3442/29 Sep14</v>
          </cell>
          <cell r="B235">
            <v>6995</v>
          </cell>
          <cell r="C235">
            <v>20000</v>
          </cell>
          <cell r="D235">
            <v>13005</v>
          </cell>
        </row>
        <row r="236">
          <cell r="A236" t="str">
            <v>Civil/nagarik/0609/3486/30 Sep14</v>
          </cell>
          <cell r="B236">
            <v>6995</v>
          </cell>
          <cell r="C236">
            <v>20000</v>
          </cell>
          <cell r="D236">
            <v>13005</v>
          </cell>
        </row>
        <row r="237">
          <cell r="A237" t="str">
            <v>Civil/nagarik/0611/3505/1 Oct14</v>
          </cell>
          <cell r="B237">
            <v>6995</v>
          </cell>
          <cell r="C237">
            <v>20000</v>
          </cell>
          <cell r="D237">
            <v>13005</v>
          </cell>
        </row>
        <row r="238">
          <cell r="A238" t="str">
            <v>CIVIL/nagarik/0942/4696/7 Nov14</v>
          </cell>
          <cell r="B238">
            <v>83940</v>
          </cell>
          <cell r="C238">
            <v>240000</v>
          </cell>
          <cell r="D238">
            <v>156060</v>
          </cell>
        </row>
        <row r="239">
          <cell r="A239" t="str">
            <v>Civil/THT/0491/1372/21 Sep14</v>
          </cell>
          <cell r="B239">
            <v>50710</v>
          </cell>
          <cell r="C239">
            <v>220000</v>
          </cell>
          <cell r="D239">
            <v>169290</v>
          </cell>
        </row>
        <row r="240">
          <cell r="A240" t="str">
            <v>Civil/THT/0598/1507/25 Sep14</v>
          </cell>
          <cell r="B240">
            <v>9220</v>
          </cell>
          <cell r="C240">
            <v>40000</v>
          </cell>
          <cell r="D240">
            <v>30780</v>
          </cell>
        </row>
        <row r="241">
          <cell r="A241" t="str">
            <v>Civil/THT/0600/1534/26 Sep14</v>
          </cell>
          <cell r="B241">
            <v>9220</v>
          </cell>
          <cell r="C241">
            <v>40000</v>
          </cell>
          <cell r="D241">
            <v>30780</v>
          </cell>
        </row>
        <row r="242">
          <cell r="A242" t="str">
            <v>Civil/THT/0602/1564/27 Sep14</v>
          </cell>
          <cell r="B242">
            <v>9220</v>
          </cell>
          <cell r="C242">
            <v>40000</v>
          </cell>
          <cell r="D242">
            <v>30780</v>
          </cell>
        </row>
        <row r="243">
          <cell r="A243" t="str">
            <v>Civil/THT/0604/1579/28 Sep14</v>
          </cell>
          <cell r="B243">
            <v>9220</v>
          </cell>
          <cell r="C243">
            <v>40000</v>
          </cell>
          <cell r="D243">
            <v>30780</v>
          </cell>
        </row>
        <row r="244">
          <cell r="A244" t="str">
            <v>Civil/THT/0606/1596/29 Sep14</v>
          </cell>
          <cell r="B244">
            <v>9220</v>
          </cell>
          <cell r="C244">
            <v>40000</v>
          </cell>
          <cell r="D244">
            <v>30780</v>
          </cell>
        </row>
        <row r="245">
          <cell r="A245" t="str">
            <v>Civil/THT/0608/1624/30 Sep14</v>
          </cell>
          <cell r="B245">
            <v>9220</v>
          </cell>
          <cell r="C245">
            <v>40000</v>
          </cell>
          <cell r="D245">
            <v>30780</v>
          </cell>
        </row>
        <row r="246">
          <cell r="A246" t="str">
            <v>Civil/THT/0610/1645/1 Oct14</v>
          </cell>
          <cell r="B246">
            <v>9220</v>
          </cell>
          <cell r="C246">
            <v>40000</v>
          </cell>
          <cell r="D246">
            <v>30780</v>
          </cell>
        </row>
        <row r="247">
          <cell r="A247" t="str">
            <v>Civil/tht/0943/2185/8 Nov14</v>
          </cell>
          <cell r="B247">
            <v>55320</v>
          </cell>
          <cell r="C247">
            <v>240000</v>
          </cell>
          <cell r="D247">
            <v>184680</v>
          </cell>
        </row>
        <row r="248">
          <cell r="A248" t="str">
            <v>Code International 71-72</v>
          </cell>
        </row>
        <row r="249">
          <cell r="A249" t="str">
            <v>Code/kpr/0181/4937/13 Aug14</v>
          </cell>
          <cell r="B249">
            <v>2369.25</v>
          </cell>
          <cell r="C249">
            <v>24300</v>
          </cell>
          <cell r="D249">
            <v>21930.75</v>
          </cell>
        </row>
        <row r="250">
          <cell r="A250" t="str">
            <v>Dhurbatara 71-72</v>
          </cell>
        </row>
        <row r="251">
          <cell r="A251" t="str">
            <v>Dhurbatara/hita/1265/####/12 Dec14</v>
          </cell>
          <cell r="B251">
            <v>2646</v>
          </cell>
          <cell r="C251">
            <v>6000</v>
          </cell>
          <cell r="D251">
            <v>3354</v>
          </cell>
        </row>
        <row r="252">
          <cell r="A252" t="str">
            <v>Dhurbatara/karobar/0258/####/26 Aug14</v>
          </cell>
          <cell r="B252">
            <v>8180.25</v>
          </cell>
          <cell r="C252">
            <v>19500</v>
          </cell>
          <cell r="D252">
            <v>11319.75</v>
          </cell>
        </row>
        <row r="253">
          <cell r="A253" t="str">
            <v>Dhurbatara/karobar/0810/####/17 Oct14</v>
          </cell>
          <cell r="B253">
            <v>8180.25</v>
          </cell>
          <cell r="C253">
            <v>19500</v>
          </cell>
          <cell r="D253">
            <v>11319.75</v>
          </cell>
        </row>
        <row r="254">
          <cell r="A254" t="str">
            <v>Dhurbatara/nagarik/0136/139/22 July 14</v>
          </cell>
          <cell r="B254">
            <v>5473.6</v>
          </cell>
          <cell r="C254">
            <v>16000</v>
          </cell>
          <cell r="D254">
            <v>10526.4</v>
          </cell>
        </row>
        <row r="255">
          <cell r="A255" t="str">
            <v>Dhurbatara/nagarik/1264/####/3nov14</v>
          </cell>
          <cell r="B255">
            <v>85696</v>
          </cell>
          <cell r="C255">
            <v>160000</v>
          </cell>
          <cell r="D255">
            <v>74304</v>
          </cell>
        </row>
        <row r="256">
          <cell r="A256" t="str">
            <v>Dhurbatara/nagarik/1266/####/19dec14</v>
          </cell>
          <cell r="B256">
            <v>51417.599999999999</v>
          </cell>
          <cell r="C256">
            <v>96000</v>
          </cell>
          <cell r="D256">
            <v>44582.400000000001</v>
          </cell>
        </row>
        <row r="257">
          <cell r="A257" t="str">
            <v>Expert 71-72</v>
          </cell>
        </row>
        <row r="258">
          <cell r="A258" t="str">
            <v>Expert/netra Jyoti/21-23asoj2071/TV</v>
          </cell>
          <cell r="C258">
            <v>167560.4</v>
          </cell>
          <cell r="D258">
            <v>167560.4</v>
          </cell>
        </row>
        <row r="259">
          <cell r="A259" t="str">
            <v>Expert/trishakti Flash /ATV/14asoj-12kartik71</v>
          </cell>
          <cell r="C259">
            <v>145000</v>
          </cell>
          <cell r="D259">
            <v>145000</v>
          </cell>
        </row>
        <row r="260">
          <cell r="A260" t="str">
            <v>Goenka 070/071</v>
          </cell>
        </row>
        <row r="261">
          <cell r="A261" t="str">
            <v>Goenka/nsp/tag Ad/asar 2071</v>
          </cell>
          <cell r="B261">
            <v>3200</v>
          </cell>
          <cell r="C261">
            <v>32000</v>
          </cell>
          <cell r="D261">
            <v>28800</v>
          </cell>
        </row>
        <row r="262">
          <cell r="A262" t="str">
            <v>Goenka Group 71-72</v>
          </cell>
        </row>
        <row r="263">
          <cell r="A263" t="str">
            <v>Goenka/abhiyan/0924/1640/19oct14</v>
          </cell>
          <cell r="B263">
            <v>28525.119999999999</v>
          </cell>
          <cell r="C263">
            <v>52000</v>
          </cell>
          <cell r="D263">
            <v>23474.880000000001</v>
          </cell>
        </row>
        <row r="264">
          <cell r="A264" t="str">
            <v>Goenka/karobar/0716/####/16oct14</v>
          </cell>
          <cell r="B264">
            <v>16793.599999999999</v>
          </cell>
          <cell r="C264">
            <v>32000</v>
          </cell>
          <cell r="D264">
            <v>15206.4</v>
          </cell>
        </row>
        <row r="265">
          <cell r="A265" t="str">
            <v>Goenka/karobar/1078/####/28nov14</v>
          </cell>
          <cell r="B265">
            <v>16793.599999999999</v>
          </cell>
          <cell r="C265">
            <v>32000</v>
          </cell>
          <cell r="D265">
            <v>15206.4</v>
          </cell>
        </row>
        <row r="266">
          <cell r="A266" t="str">
            <v>Goenka/Kpr/0429/559/14 Sep14</v>
          </cell>
          <cell r="B266">
            <v>34652.160000000003</v>
          </cell>
          <cell r="C266">
            <v>153600</v>
          </cell>
          <cell r="D266">
            <v>118947.84</v>
          </cell>
        </row>
        <row r="267">
          <cell r="A267" t="str">
            <v>Goenka/kpr/0990/####/26 Nov14</v>
          </cell>
          <cell r="B267">
            <v>21657.599999999999</v>
          </cell>
          <cell r="C267">
            <v>96000</v>
          </cell>
          <cell r="D267">
            <v>74342.399999999994</v>
          </cell>
        </row>
        <row r="268">
          <cell r="A268" t="str">
            <v>Goenka/nagairk/0925/4369/2 Nov14</v>
          </cell>
          <cell r="B268">
            <v>15686.4</v>
          </cell>
          <cell r="C268">
            <v>48000</v>
          </cell>
          <cell r="D268">
            <v>32313.599999999999</v>
          </cell>
        </row>
        <row r="269">
          <cell r="A269" t="str">
            <v>Goenka/nagarik/0487/2776/17 Sep14</v>
          </cell>
          <cell r="B269">
            <v>70588.800000000003</v>
          </cell>
          <cell r="C269">
            <v>216000</v>
          </cell>
          <cell r="D269">
            <v>145411.20000000001</v>
          </cell>
        </row>
        <row r="270">
          <cell r="A270" t="str">
            <v>Goenka/nagarik/0708/3603/12 Oct14</v>
          </cell>
          <cell r="B270">
            <v>15686.4</v>
          </cell>
          <cell r="C270">
            <v>48000</v>
          </cell>
          <cell r="D270">
            <v>32313.599999999999</v>
          </cell>
        </row>
        <row r="271">
          <cell r="A271" t="str">
            <v>Goenka/nagarik/0923/4735/9 Nov14</v>
          </cell>
          <cell r="B271">
            <v>15686.4</v>
          </cell>
          <cell r="C271">
            <v>48000</v>
          </cell>
          <cell r="D271">
            <v>32313.599999999999</v>
          </cell>
        </row>
        <row r="272">
          <cell r="A272" t="str">
            <v>Goenka/nagarik/1014/####/17 Nov14</v>
          </cell>
          <cell r="B272">
            <v>15686.4</v>
          </cell>
          <cell r="C272">
            <v>48000</v>
          </cell>
          <cell r="D272">
            <v>32313.599999999999</v>
          </cell>
        </row>
        <row r="273">
          <cell r="A273" t="str">
            <v>Goenka/NSP/0707/485/24 Sep14</v>
          </cell>
          <cell r="B273">
            <v>29112</v>
          </cell>
          <cell r="C273">
            <v>60000</v>
          </cell>
          <cell r="D273">
            <v>30888</v>
          </cell>
        </row>
        <row r="274">
          <cell r="A274" t="str">
            <v>Goenka/nsp/0926/775/10 Nov14</v>
          </cell>
          <cell r="B274">
            <v>19320.48</v>
          </cell>
          <cell r="C274">
            <v>36000</v>
          </cell>
          <cell r="D274">
            <v>16679.52</v>
          </cell>
        </row>
        <row r="275">
          <cell r="A275" t="str">
            <v>Goenka/NSP/709/578/14 Oct14</v>
          </cell>
          <cell r="B275">
            <v>46369.16</v>
          </cell>
          <cell r="C275">
            <v>86400</v>
          </cell>
          <cell r="D275">
            <v>40030.839999999997</v>
          </cell>
        </row>
        <row r="276">
          <cell r="A276" t="str">
            <v>Goenka/tag Ad/nsp/asoj 71-72</v>
          </cell>
          <cell r="B276">
            <v>2400</v>
          </cell>
          <cell r="C276">
            <v>24000</v>
          </cell>
          <cell r="D276">
            <v>21600</v>
          </cell>
        </row>
        <row r="277">
          <cell r="A277" t="str">
            <v>Goenka/tag Ad/NSP/bhadra 71-72</v>
          </cell>
          <cell r="B277">
            <v>3200</v>
          </cell>
          <cell r="C277">
            <v>32000</v>
          </cell>
          <cell r="D277">
            <v>28800</v>
          </cell>
        </row>
        <row r="278">
          <cell r="A278" t="str">
            <v>Goenka/tag Ad/NSP/kartik 2071</v>
          </cell>
          <cell r="B278">
            <v>2600</v>
          </cell>
          <cell r="C278">
            <v>26000</v>
          </cell>
          <cell r="D278">
            <v>23400</v>
          </cell>
        </row>
        <row r="279">
          <cell r="A279" t="str">
            <v>Goenka/tag Ad/NSP/shrawan 71-72</v>
          </cell>
          <cell r="B279">
            <v>3000</v>
          </cell>
          <cell r="C279">
            <v>30000</v>
          </cell>
          <cell r="D279">
            <v>27000</v>
          </cell>
        </row>
        <row r="280">
          <cell r="A280" t="str">
            <v>Goenka/THT/0706/1406/22 Sep14</v>
          </cell>
          <cell r="B280">
            <v>13728</v>
          </cell>
          <cell r="C280">
            <v>66000</v>
          </cell>
          <cell r="D280">
            <v>52272</v>
          </cell>
        </row>
        <row r="281">
          <cell r="A281" t="str">
            <v>Guest Link 71-72</v>
          </cell>
        </row>
        <row r="282">
          <cell r="A282" t="str">
            <v>Guestlink/classified/KPR/14jul-12aug14</v>
          </cell>
          <cell r="B282">
            <v>5040</v>
          </cell>
          <cell r="C282">
            <v>20000</v>
          </cell>
          <cell r="D282">
            <v>14960</v>
          </cell>
        </row>
        <row r="283">
          <cell r="A283" t="str">
            <v>Guestlink/kpr/0134/206/7&amp;11aug14</v>
          </cell>
          <cell r="B283">
            <v>600</v>
          </cell>
          <cell r="C283">
            <v>5000</v>
          </cell>
          <cell r="D283">
            <v>4400</v>
          </cell>
        </row>
        <row r="284">
          <cell r="A284" t="str">
            <v>Hamro Holiday 71-72</v>
          </cell>
        </row>
        <row r="285">
          <cell r="A285" t="str">
            <v>Hamroholiday/kpr/1265/#####/15 Dec14</v>
          </cell>
          <cell r="B285">
            <v>39936</v>
          </cell>
          <cell r="C285">
            <v>192000</v>
          </cell>
          <cell r="D285">
            <v>152064</v>
          </cell>
        </row>
        <row r="286">
          <cell r="A286" t="str">
            <v>Hamroholyday/kpr/0426/737/15 Sep14</v>
          </cell>
          <cell r="B286">
            <v>29952</v>
          </cell>
          <cell r="C286">
            <v>144000</v>
          </cell>
          <cell r="D286">
            <v>114048</v>
          </cell>
        </row>
        <row r="287">
          <cell r="A287" t="str">
            <v>Hansraj Hulaschand</v>
          </cell>
        </row>
        <row r="288">
          <cell r="A288" t="str">
            <v>Hansaraj/bajaj Bike 23bhadra-15kartik/71tv</v>
          </cell>
          <cell r="C288">
            <v>3390609.51</v>
          </cell>
          <cell r="D288">
            <v>3390609.51</v>
          </cell>
        </row>
        <row r="289">
          <cell r="A289" t="str">
            <v>Him Electronics 70-71</v>
          </cell>
        </row>
        <row r="290">
          <cell r="A290" t="str">
            <v>Him/samsung Newyar/6bai-15jes 71 Fm</v>
          </cell>
          <cell r="C290">
            <v>272496</v>
          </cell>
          <cell r="D290">
            <v>272496</v>
          </cell>
        </row>
        <row r="291">
          <cell r="A291" t="str">
            <v>Him/samsung Wc Offer/5june-13july 14</v>
          </cell>
          <cell r="C291">
            <v>1674325.91</v>
          </cell>
          <cell r="D291">
            <v>1674325.91</v>
          </cell>
        </row>
        <row r="292">
          <cell r="A292" t="str">
            <v>Him Electronics 71-72</v>
          </cell>
        </row>
        <row r="293">
          <cell r="A293" t="str">
            <v>Him/glint Switch/8dec14-15feb14</v>
          </cell>
          <cell r="C293">
            <v>144800</v>
          </cell>
          <cell r="D293">
            <v>144800</v>
          </cell>
        </row>
        <row r="294">
          <cell r="A294" t="str">
            <v>Him/himstar Bhuie Ma Khutta China/asoj &amp; Kart 71 Tv</v>
          </cell>
          <cell r="C294">
            <v>1733298.15</v>
          </cell>
          <cell r="D294">
            <v>1733298.15</v>
          </cell>
        </row>
        <row r="295">
          <cell r="A295" t="str">
            <v>Him/kpr/1016/#####/23nov14</v>
          </cell>
          <cell r="B295">
            <v>31218.75</v>
          </cell>
          <cell r="C295">
            <v>112500</v>
          </cell>
          <cell r="D295">
            <v>81281.25</v>
          </cell>
        </row>
        <row r="296">
          <cell r="A296" t="str">
            <v>Him/kpr/1082/#####/28 Nov14</v>
          </cell>
          <cell r="B296">
            <v>31218.75</v>
          </cell>
          <cell r="C296">
            <v>112500</v>
          </cell>
          <cell r="D296">
            <v>81281.25</v>
          </cell>
        </row>
        <row r="297">
          <cell r="A297" t="str">
            <v>Him/kpr/1083/####/7 Dec14</v>
          </cell>
          <cell r="B297">
            <v>31218.75</v>
          </cell>
          <cell r="C297">
            <v>112500</v>
          </cell>
          <cell r="D297">
            <v>81281.25</v>
          </cell>
        </row>
        <row r="298">
          <cell r="A298" t="str">
            <v>Him/kpr/1228/#####/15 Dec14</v>
          </cell>
          <cell r="B298">
            <v>31218.75</v>
          </cell>
          <cell r="C298">
            <v>112500</v>
          </cell>
          <cell r="D298">
            <v>81281.25</v>
          </cell>
        </row>
        <row r="299">
          <cell r="A299" t="str">
            <v>Him/nhyu Daya Bhintuna/27asoj-8kartik 71/fm</v>
          </cell>
          <cell r="C299">
            <v>6500</v>
          </cell>
          <cell r="D299">
            <v>6500</v>
          </cell>
        </row>
        <row r="300">
          <cell r="A300" t="str">
            <v>Him/timex/kpr/0667/3070/25 Sep14</v>
          </cell>
          <cell r="B300">
            <v>37462.5</v>
          </cell>
          <cell r="C300">
            <v>135000</v>
          </cell>
          <cell r="D300">
            <v>97537.5</v>
          </cell>
        </row>
        <row r="301">
          <cell r="A301" t="str">
            <v>Him/timex/nagarik/0669/3383/28 Sep14</v>
          </cell>
          <cell r="B301">
            <v>51818.400000000001</v>
          </cell>
          <cell r="C301">
            <v>108000</v>
          </cell>
          <cell r="D301">
            <v>56181.599999999999</v>
          </cell>
        </row>
        <row r="302">
          <cell r="A302" t="str">
            <v>Him/timex/tht/0668/1532/26 Sep14</v>
          </cell>
          <cell r="B302">
            <v>27918</v>
          </cell>
          <cell r="C302">
            <v>118800</v>
          </cell>
          <cell r="D302">
            <v>90882</v>
          </cell>
        </row>
        <row r="303">
          <cell r="A303" t="str">
            <v>Hulas Power 71-72</v>
          </cell>
        </row>
        <row r="304">
          <cell r="A304" t="str">
            <v>Hulas/kpr/0240/8972/29 Aug14</v>
          </cell>
          <cell r="B304">
            <v>24546.12</v>
          </cell>
          <cell r="C304">
            <v>62100</v>
          </cell>
          <cell r="D304">
            <v>37553.879999999997</v>
          </cell>
        </row>
        <row r="305">
          <cell r="A305" t="str">
            <v>Hulas/kpr/0612/2753/22 Sep14</v>
          </cell>
          <cell r="B305">
            <v>33202.47</v>
          </cell>
          <cell r="C305">
            <v>84000</v>
          </cell>
          <cell r="D305">
            <v>50797.53</v>
          </cell>
        </row>
        <row r="306">
          <cell r="A306" t="str">
            <v>Hulas/KPR/0614/3271/28 Sep14</v>
          </cell>
          <cell r="B306">
            <v>66404.94</v>
          </cell>
          <cell r="C306">
            <v>168000</v>
          </cell>
          <cell r="D306">
            <v>101595.06</v>
          </cell>
        </row>
        <row r="307">
          <cell r="A307" t="str">
            <v>Hulas/THT/0613/1403/22 Sep14</v>
          </cell>
          <cell r="B307">
            <v>17886</v>
          </cell>
          <cell r="C307">
            <v>66000</v>
          </cell>
          <cell r="D307">
            <v>48114</v>
          </cell>
        </row>
        <row r="308">
          <cell r="A308" t="str">
            <v>IME 70-71</v>
          </cell>
        </row>
        <row r="309">
          <cell r="A309" t="str">
            <v>IME/himal/0086/####/13-19jul14</v>
          </cell>
          <cell r="B309">
            <v>450</v>
          </cell>
          <cell r="C309">
            <v>6000</v>
          </cell>
          <cell r="D309">
            <v>5550</v>
          </cell>
        </row>
        <row r="310">
          <cell r="A310" t="str">
            <v>IME 71-72</v>
          </cell>
        </row>
        <row r="311">
          <cell r="A311" t="str">
            <v>IME/cricket/NTV2/nepal Vs Afg/1oct14</v>
          </cell>
          <cell r="C311">
            <v>15000</v>
          </cell>
          <cell r="D311">
            <v>15000</v>
          </cell>
        </row>
        <row r="312">
          <cell r="A312" t="str">
            <v>IME/himal/0052/81/27jul-2aug14</v>
          </cell>
          <cell r="B312">
            <v>450</v>
          </cell>
          <cell r="C312">
            <v>6000</v>
          </cell>
          <cell r="D312">
            <v>5550</v>
          </cell>
        </row>
        <row r="313">
          <cell r="A313" t="str">
            <v>IME/himal/0162/157/10aug14</v>
          </cell>
          <cell r="B313">
            <v>450</v>
          </cell>
          <cell r="C313">
            <v>6000</v>
          </cell>
          <cell r="D313">
            <v>5550</v>
          </cell>
        </row>
        <row r="314">
          <cell r="A314" t="str">
            <v>IME/himal/0269/237/24aug14</v>
          </cell>
          <cell r="B314">
            <v>450</v>
          </cell>
          <cell r="C314">
            <v>6000</v>
          </cell>
          <cell r="D314">
            <v>5550</v>
          </cell>
        </row>
        <row r="315">
          <cell r="A315" t="str">
            <v>IME/himal/0717/310/7-13sep 14</v>
          </cell>
          <cell r="B315">
            <v>4125</v>
          </cell>
          <cell r="C315">
            <v>55000</v>
          </cell>
          <cell r="D315">
            <v>50875</v>
          </cell>
        </row>
        <row r="316">
          <cell r="A316" t="str">
            <v>IME/karobar/0252/375/22 Aug14</v>
          </cell>
          <cell r="B316">
            <v>23520</v>
          </cell>
          <cell r="C316">
            <v>48000</v>
          </cell>
          <cell r="D316">
            <v>24480</v>
          </cell>
        </row>
        <row r="317">
          <cell r="A317" t="str">
            <v>IME/mc Charge to Jyoti</v>
          </cell>
          <cell r="C317">
            <v>17700</v>
          </cell>
          <cell r="D317">
            <v>17700</v>
          </cell>
        </row>
        <row r="318">
          <cell r="A318" t="str">
            <v>IMS 71-72</v>
          </cell>
        </row>
        <row r="319">
          <cell r="A319" t="str">
            <v>IMS/anti Grey/14aug &amp; 16Sept 14 Reg Pr</v>
          </cell>
          <cell r="B319">
            <v>13736.25</v>
          </cell>
          <cell r="C319">
            <v>183150</v>
          </cell>
          <cell r="D319">
            <v>169413.75</v>
          </cell>
        </row>
        <row r="320">
          <cell r="A320" t="str">
            <v>IMS/kpr/0083/4496/7 Aug 14</v>
          </cell>
          <cell r="B320">
            <v>3744</v>
          </cell>
          <cell r="C320">
            <v>18000</v>
          </cell>
          <cell r="D320">
            <v>14256</v>
          </cell>
        </row>
        <row r="321">
          <cell r="A321" t="str">
            <v>IMS Promotinal/13aug -12 Oct 14 Fm</v>
          </cell>
          <cell r="B321">
            <v>14091</v>
          </cell>
          <cell r="C321">
            <v>187880</v>
          </cell>
          <cell r="D321">
            <v>173789</v>
          </cell>
        </row>
        <row r="322">
          <cell r="A322" t="str">
            <v>Jay Panchakanya 71-72</v>
          </cell>
        </row>
        <row r="323">
          <cell r="A323" t="str">
            <v>Jay Panchakanya/karobar/1047/####/2dec 14</v>
          </cell>
          <cell r="B323">
            <v>32479.200000000001</v>
          </cell>
          <cell r="C323">
            <v>46800</v>
          </cell>
          <cell r="D323">
            <v>14320.8</v>
          </cell>
        </row>
        <row r="324">
          <cell r="A324" t="str">
            <v>Jay Panch/karobar/0915/1299/7 Nov14</v>
          </cell>
          <cell r="B324">
            <v>32479.200000000001</v>
          </cell>
          <cell r="C324">
            <v>46800</v>
          </cell>
          <cell r="D324">
            <v>14320.8</v>
          </cell>
        </row>
        <row r="325">
          <cell r="A325" t="str">
            <v>Jay Panch/karobar/0916/1322/9 Nov14</v>
          </cell>
          <cell r="B325">
            <v>29772.6</v>
          </cell>
          <cell r="C325">
            <v>42900</v>
          </cell>
          <cell r="D325">
            <v>13127.4</v>
          </cell>
        </row>
        <row r="326">
          <cell r="A326" t="str">
            <v>Jaypanch/karobar/1049/####/1 Dec14</v>
          </cell>
          <cell r="B326">
            <v>29772.6</v>
          </cell>
          <cell r="C326">
            <v>42900</v>
          </cell>
          <cell r="D326">
            <v>13127.4</v>
          </cell>
        </row>
        <row r="327">
          <cell r="A327" t="str">
            <v>Kandel Brother 71-72</v>
          </cell>
        </row>
        <row r="328">
          <cell r="A328" t="str">
            <v>Kandel/kpr/0199/8666/26Aug014</v>
          </cell>
          <cell r="B328">
            <v>17609.28</v>
          </cell>
          <cell r="C328">
            <v>51000</v>
          </cell>
          <cell r="D328">
            <v>33390.720000000001</v>
          </cell>
        </row>
        <row r="329">
          <cell r="A329" t="str">
            <v>Kandel/kpr/0200/7466/23Aug014</v>
          </cell>
          <cell r="B329">
            <v>17609.28</v>
          </cell>
          <cell r="C329">
            <v>51000</v>
          </cell>
          <cell r="D329">
            <v>33390.720000000001</v>
          </cell>
        </row>
        <row r="330">
          <cell r="A330" t="str">
            <v>Kandel/kpr/0261/10488/2Sep14</v>
          </cell>
          <cell r="B330">
            <v>19422</v>
          </cell>
          <cell r="C330">
            <v>56250</v>
          </cell>
          <cell r="D330">
            <v>36828</v>
          </cell>
        </row>
        <row r="331">
          <cell r="A331" t="str">
            <v>Kandel/kpr/0262/9098/31 Aug14</v>
          </cell>
          <cell r="B331">
            <v>19422</v>
          </cell>
          <cell r="C331">
            <v>56250</v>
          </cell>
          <cell r="D331">
            <v>36828</v>
          </cell>
        </row>
        <row r="332">
          <cell r="A332" t="str">
            <v>Life Auto 71-72</v>
          </cell>
        </row>
        <row r="333">
          <cell r="A333" t="str">
            <v>Lifeauto/Ap/0363/1192/10 Sep14</v>
          </cell>
          <cell r="B333">
            <v>103275.31</v>
          </cell>
          <cell r="C333">
            <v>200000</v>
          </cell>
          <cell r="D333">
            <v>96724.69</v>
          </cell>
        </row>
        <row r="334">
          <cell r="A334" t="str">
            <v>Lifeauto/karobar/0361/620/9 Sep14</v>
          </cell>
          <cell r="B334">
            <v>12750</v>
          </cell>
          <cell r="C334">
            <v>60000</v>
          </cell>
          <cell r="D334">
            <v>47250</v>
          </cell>
        </row>
        <row r="335">
          <cell r="A335" t="str">
            <v>Life Auto/kpr/0309/10992/6Sep14</v>
          </cell>
          <cell r="B335">
            <v>280204.63</v>
          </cell>
          <cell r="C335">
            <v>680000</v>
          </cell>
          <cell r="D335">
            <v>399795.37</v>
          </cell>
        </row>
        <row r="336">
          <cell r="A336" t="str">
            <v>Lifeauto/kpr/0364/####/11 Sep14</v>
          </cell>
          <cell r="B336">
            <v>140102.31</v>
          </cell>
          <cell r="C336">
            <v>340000</v>
          </cell>
          <cell r="D336">
            <v>199897.69</v>
          </cell>
        </row>
        <row r="337">
          <cell r="A337" t="str">
            <v>Lifeauto/kpr/0726/#####/13 Oct 14</v>
          </cell>
          <cell r="B337">
            <v>140102.31</v>
          </cell>
          <cell r="C337">
            <v>340000</v>
          </cell>
          <cell r="D337">
            <v>199897.69</v>
          </cell>
        </row>
        <row r="338">
          <cell r="A338" t="str">
            <v>Lifeauto/kpr/1223/#####/4 Dec14</v>
          </cell>
          <cell r="B338">
            <v>131861</v>
          </cell>
          <cell r="C338">
            <v>320000</v>
          </cell>
          <cell r="D338">
            <v>188139</v>
          </cell>
        </row>
        <row r="339">
          <cell r="A339" t="str">
            <v>Lifeauto/kpr/767/#####/21 Oct14</v>
          </cell>
          <cell r="B339">
            <v>103016.41</v>
          </cell>
          <cell r="C339">
            <v>250000</v>
          </cell>
          <cell r="D339">
            <v>146983.59</v>
          </cell>
        </row>
        <row r="340">
          <cell r="A340" t="str">
            <v>Life Auto/nagarik/0308/2246/5 Sep14</v>
          </cell>
          <cell r="B340">
            <v>263859.59999999998</v>
          </cell>
          <cell r="C340">
            <v>480000</v>
          </cell>
          <cell r="D340">
            <v>216140.4</v>
          </cell>
        </row>
        <row r="341">
          <cell r="A341" t="str">
            <v>Life Auto/tht/0307/959,961,960/4sept</v>
          </cell>
          <cell r="B341">
            <v>1072848.69</v>
          </cell>
          <cell r="C341">
            <v>2000000</v>
          </cell>
          <cell r="D341">
            <v>927151.31</v>
          </cell>
        </row>
        <row r="342">
          <cell r="A342" t="str">
            <v>Lifeauto/THT/0416/1164/12 Sep14</v>
          </cell>
          <cell r="B342">
            <v>109873.5</v>
          </cell>
          <cell r="C342">
            <v>240000</v>
          </cell>
          <cell r="D342">
            <v>130126.5</v>
          </cell>
        </row>
        <row r="343">
          <cell r="A343" t="str">
            <v>Lifeauto/tkpmoney/1012/####/17nov14</v>
          </cell>
          <cell r="C343">
            <v>30000</v>
          </cell>
          <cell r="D343">
            <v>30000</v>
          </cell>
        </row>
        <row r="344">
          <cell r="A344" t="str">
            <v>Malika International 71-72</v>
          </cell>
        </row>
        <row r="345">
          <cell r="A345" t="str">
            <v>Trilite Airport Branding/11 Sep - 10jan14</v>
          </cell>
          <cell r="C345">
            <v>76500</v>
          </cell>
          <cell r="D345">
            <v>76500</v>
          </cell>
        </row>
        <row r="346">
          <cell r="A346" t="str">
            <v>Maruti Cement 71-72</v>
          </cell>
        </row>
        <row r="347">
          <cell r="A347" t="str">
            <v>Maruti/kpr/0773/5852/22 Oct14</v>
          </cell>
          <cell r="B347">
            <v>28500</v>
          </cell>
          <cell r="C347">
            <v>150000</v>
          </cell>
          <cell r="D347">
            <v>121500</v>
          </cell>
        </row>
        <row r="348">
          <cell r="A348" t="str">
            <v>Max L'agance 71-72</v>
          </cell>
        </row>
        <row r="349">
          <cell r="A349" t="str">
            <v>Ml/agni/karobar/1193/####/4 Dec14</v>
          </cell>
          <cell r="B349">
            <v>39200</v>
          </cell>
          <cell r="C349">
            <v>80000</v>
          </cell>
          <cell r="D349">
            <v>40800</v>
          </cell>
        </row>
        <row r="350">
          <cell r="A350" t="str">
            <v>Ml/agni/kpr/0333/10375/1Sep14</v>
          </cell>
          <cell r="B350">
            <v>55116.6</v>
          </cell>
          <cell r="C350">
            <v>168000</v>
          </cell>
          <cell r="D350">
            <v>112883.4</v>
          </cell>
        </row>
        <row r="351">
          <cell r="A351" t="str">
            <v>Ml/agni/kpr/0358/11006/7Sep14</v>
          </cell>
          <cell r="B351">
            <v>49211.25</v>
          </cell>
          <cell r="C351">
            <v>150000</v>
          </cell>
          <cell r="D351">
            <v>100788.75</v>
          </cell>
        </row>
        <row r="352">
          <cell r="A352" t="str">
            <v>Ml/agni/kpr/0360/12321/8Sep14</v>
          </cell>
          <cell r="B352">
            <v>55116.6</v>
          </cell>
          <cell r="C352">
            <v>168000</v>
          </cell>
          <cell r="D352">
            <v>112883.4</v>
          </cell>
        </row>
        <row r="353">
          <cell r="A353" t="str">
            <v>Ml/agni/kpr/0383/12460/9Sep14</v>
          </cell>
          <cell r="B353">
            <v>49211.25</v>
          </cell>
          <cell r="C353">
            <v>150000</v>
          </cell>
          <cell r="D353">
            <v>100788.75</v>
          </cell>
        </row>
        <row r="354">
          <cell r="A354" t="str">
            <v>Ml/agni/kpr/0386/120/10 Sep14</v>
          </cell>
          <cell r="B354">
            <v>43059.85</v>
          </cell>
          <cell r="C354">
            <v>131250</v>
          </cell>
          <cell r="D354">
            <v>88190.15</v>
          </cell>
        </row>
        <row r="355">
          <cell r="A355" t="str">
            <v>Ml/agni/kpr/0504/2331/18 Sep14</v>
          </cell>
          <cell r="B355">
            <v>41829.56</v>
          </cell>
          <cell r="C355">
            <v>127500</v>
          </cell>
          <cell r="D355">
            <v>85670.44</v>
          </cell>
        </row>
        <row r="356">
          <cell r="A356" t="str">
            <v>Ml/agni/kpr/0508/2615/21 Sep14</v>
          </cell>
          <cell r="B356">
            <v>41829.56</v>
          </cell>
          <cell r="C356">
            <v>127500</v>
          </cell>
          <cell r="D356">
            <v>85670.44</v>
          </cell>
        </row>
        <row r="357">
          <cell r="A357" t="str">
            <v>Ml/agni/kpr/0816/5853/22 Oct14</v>
          </cell>
          <cell r="B357">
            <v>91861</v>
          </cell>
          <cell r="C357">
            <v>280000</v>
          </cell>
          <cell r="D357">
            <v>188139</v>
          </cell>
        </row>
        <row r="358">
          <cell r="A358" t="str">
            <v>Ml/agni/kpr/0890/10095/14 Nov14</v>
          </cell>
          <cell r="B358">
            <v>41009.379999999997</v>
          </cell>
          <cell r="C358">
            <v>125000</v>
          </cell>
          <cell r="D358">
            <v>83990.62</v>
          </cell>
        </row>
        <row r="359">
          <cell r="A359" t="str">
            <v>Ml/agni/NP/1021/####/20nov14</v>
          </cell>
          <cell r="B359">
            <v>37485</v>
          </cell>
          <cell r="C359">
            <v>76500</v>
          </cell>
          <cell r="D359">
            <v>39015</v>
          </cell>
        </row>
        <row r="360">
          <cell r="A360" t="str">
            <v>Ml/agni/tht/0331/851/1 Sep14</v>
          </cell>
          <cell r="B360">
            <v>41118</v>
          </cell>
          <cell r="C360">
            <v>132000</v>
          </cell>
          <cell r="D360">
            <v>90882</v>
          </cell>
        </row>
        <row r="361">
          <cell r="A361" t="str">
            <v>Ml/agni/THT/0510/1370/21 Sep14</v>
          </cell>
          <cell r="B361">
            <v>38127.599999999999</v>
          </cell>
          <cell r="C361">
            <v>122400</v>
          </cell>
          <cell r="D361">
            <v>84272.4</v>
          </cell>
        </row>
        <row r="362">
          <cell r="A362" t="str">
            <v>Ml/agni/tht/0517/1399/22 Sep14</v>
          </cell>
          <cell r="B362">
            <v>34950.300000000003</v>
          </cell>
          <cell r="C362">
            <v>112200</v>
          </cell>
          <cell r="D362">
            <v>77249.7</v>
          </cell>
        </row>
        <row r="363">
          <cell r="A363" t="str">
            <v>Ml/agni/THT/0519/1435/23 Sep14</v>
          </cell>
          <cell r="B363">
            <v>34950.300000000003</v>
          </cell>
          <cell r="C363">
            <v>112200</v>
          </cell>
          <cell r="D363">
            <v>77249.7</v>
          </cell>
        </row>
        <row r="364">
          <cell r="A364" t="str">
            <v>Ml/agni/tht/0761/1864/20 Oct14</v>
          </cell>
          <cell r="C364">
            <v>1000000</v>
          </cell>
          <cell r="D364">
            <v>1000000</v>
          </cell>
        </row>
        <row r="365">
          <cell r="A365" t="str">
            <v>Ml/agni/tht/0889/2308/14 Nov14</v>
          </cell>
          <cell r="B365">
            <v>37380</v>
          </cell>
          <cell r="C365">
            <v>120000</v>
          </cell>
          <cell r="D365">
            <v>82620</v>
          </cell>
        </row>
        <row r="366">
          <cell r="A366" t="str">
            <v>Ml/agni/tkprmoney/1016/####/17 Nov14</v>
          </cell>
          <cell r="B366">
            <v>10475</v>
          </cell>
          <cell r="C366">
            <v>50000</v>
          </cell>
          <cell r="D366">
            <v>39525</v>
          </cell>
        </row>
        <row r="367">
          <cell r="A367" t="str">
            <v>Ml/bajaj/kpr/0249/7532/24 Aug14</v>
          </cell>
          <cell r="B367">
            <v>32164.79</v>
          </cell>
          <cell r="C367">
            <v>75000</v>
          </cell>
          <cell r="D367">
            <v>42835.21</v>
          </cell>
        </row>
        <row r="368">
          <cell r="A368" t="str">
            <v>Ml/bajaj/kpr/0355/11007/7Sep14</v>
          </cell>
          <cell r="B368">
            <v>32164.79</v>
          </cell>
          <cell r="C368">
            <v>75000</v>
          </cell>
          <cell r="D368">
            <v>42835.21</v>
          </cell>
        </row>
        <row r="369">
          <cell r="A369" t="str">
            <v>Ml/bajaj/kpr/0387/106/10 Sep14</v>
          </cell>
          <cell r="B369">
            <v>32164.79</v>
          </cell>
          <cell r="C369">
            <v>75000</v>
          </cell>
          <cell r="D369">
            <v>42835.21</v>
          </cell>
        </row>
        <row r="370">
          <cell r="A370" t="str">
            <v>Ml/bajaj/kpr/0443/560/14 Sep14</v>
          </cell>
          <cell r="B370">
            <v>32164.79</v>
          </cell>
          <cell r="C370">
            <v>75000</v>
          </cell>
          <cell r="D370">
            <v>42835.21</v>
          </cell>
        </row>
        <row r="371">
          <cell r="A371" t="str">
            <v>Ml/furnex/nagarik/0251/1588/22 Aug14</v>
          </cell>
          <cell r="B371">
            <v>27787.5</v>
          </cell>
          <cell r="C371">
            <v>45000</v>
          </cell>
          <cell r="D371">
            <v>17212.5</v>
          </cell>
        </row>
        <row r="372">
          <cell r="A372" t="str">
            <v>Ml/furnex/rep/0192/1339/17 Aug 14</v>
          </cell>
          <cell r="B372">
            <v>25008.75</v>
          </cell>
          <cell r="C372">
            <v>40500</v>
          </cell>
          <cell r="D372">
            <v>15491.25</v>
          </cell>
        </row>
        <row r="373">
          <cell r="A373" t="str">
            <v>Ml/hama Ek Numbari/cinema/bhadra&amp;Asoj71</v>
          </cell>
          <cell r="C373">
            <v>150625.95000000001</v>
          </cell>
          <cell r="D373">
            <v>150625.95000000001</v>
          </cell>
        </row>
        <row r="374">
          <cell r="A374" t="str">
            <v>Ml/hama Eknumbari/cinema/shrawan 71</v>
          </cell>
          <cell r="C374">
            <v>150625.95000000001</v>
          </cell>
          <cell r="D374">
            <v>150625.95000000001</v>
          </cell>
        </row>
        <row r="375">
          <cell r="A375" t="str">
            <v>Ml/hama/ek Numbari/shrawan,Bhad &amp; Asoj/ Tv 71</v>
          </cell>
          <cell r="B375">
            <v>101185.26</v>
          </cell>
          <cell r="C375">
            <v>2023705.15</v>
          </cell>
          <cell r="D375">
            <v>1922519.89</v>
          </cell>
        </row>
        <row r="376">
          <cell r="A376" t="str">
            <v>Ml/hama Ek Numbari/shrawan-Kartik 71/fm</v>
          </cell>
          <cell r="B376">
            <v>211200</v>
          </cell>
          <cell r="C376">
            <v>1408000</v>
          </cell>
          <cell r="D376">
            <v>1196800</v>
          </cell>
        </row>
        <row r="377">
          <cell r="A377" t="str">
            <v>Ml/hama/karobar/17sept-17oct 14</v>
          </cell>
          <cell r="B377">
            <v>97175</v>
          </cell>
          <cell r="C377">
            <v>169000</v>
          </cell>
          <cell r="D377">
            <v>71825</v>
          </cell>
        </row>
        <row r="378">
          <cell r="A378" t="str">
            <v>Ml/hama/karobar/tag Ad/16aug-16sep14</v>
          </cell>
          <cell r="B378">
            <v>100912.5</v>
          </cell>
          <cell r="C378">
            <v>175500</v>
          </cell>
          <cell r="D378">
            <v>74587.5</v>
          </cell>
        </row>
        <row r="379">
          <cell r="A379" t="str">
            <v>Ml/hama/karobar/tag Ad/17jul-15aug 14</v>
          </cell>
          <cell r="B379">
            <v>97175</v>
          </cell>
          <cell r="C379">
            <v>169000</v>
          </cell>
          <cell r="D379">
            <v>71825</v>
          </cell>
        </row>
        <row r="380">
          <cell r="A380" t="str">
            <v>Ml/hama/kpr/0248/8564/25aug14</v>
          </cell>
          <cell r="B380">
            <v>6804</v>
          </cell>
          <cell r="C380">
            <v>27000</v>
          </cell>
          <cell r="D380">
            <v>20196</v>
          </cell>
        </row>
        <row r="381">
          <cell r="A381" t="str">
            <v>Ml/hama/kpr/0513/2617/21 Sep14</v>
          </cell>
          <cell r="B381">
            <v>6804</v>
          </cell>
          <cell r="C381">
            <v>27000</v>
          </cell>
          <cell r="D381">
            <v>20196</v>
          </cell>
        </row>
        <row r="382">
          <cell r="A382" t="str">
            <v>Ml/hama/NBA/0246/####/21 Aug14</v>
          </cell>
          <cell r="B382">
            <v>22050</v>
          </cell>
          <cell r="C382">
            <v>45000</v>
          </cell>
          <cell r="D382">
            <v>22950</v>
          </cell>
        </row>
        <row r="383">
          <cell r="A383" t="str">
            <v>Ml/hama/nsp/tag Ad/17aug - 16sep14</v>
          </cell>
          <cell r="B383">
            <v>10125</v>
          </cell>
          <cell r="C383">
            <v>67500</v>
          </cell>
          <cell r="D383">
            <v>57375</v>
          </cell>
        </row>
        <row r="384">
          <cell r="A384" t="str">
            <v>Ml/hama/nsp/tag Ad/17jul-15aug14</v>
          </cell>
          <cell r="B384">
            <v>9750</v>
          </cell>
          <cell r="C384">
            <v>65000</v>
          </cell>
          <cell r="D384">
            <v>55250</v>
          </cell>
        </row>
        <row r="385">
          <cell r="A385" t="str">
            <v>Ml/hama/nsp/tag Ad/17sept-22oct 2014</v>
          </cell>
          <cell r="B385">
            <v>10125</v>
          </cell>
          <cell r="C385">
            <v>67500</v>
          </cell>
          <cell r="D385">
            <v>57375</v>
          </cell>
        </row>
        <row r="386">
          <cell r="A386" t="str">
            <v>Ml/hansraj/kpr/0877/8771/2 Nov14</v>
          </cell>
          <cell r="B386">
            <v>107215.94</v>
          </cell>
          <cell r="C386">
            <v>250000</v>
          </cell>
          <cell r="D386">
            <v>142784.06</v>
          </cell>
        </row>
        <row r="387">
          <cell r="A387" t="str">
            <v>Ml/IME/abhiyan/0336/763/3 Sep14</v>
          </cell>
          <cell r="B387">
            <v>51120</v>
          </cell>
          <cell r="C387">
            <v>96000</v>
          </cell>
          <cell r="D387">
            <v>44880</v>
          </cell>
        </row>
        <row r="388">
          <cell r="A388" t="str">
            <v>Ml/IME/abhiyan/0512/1241/21 Sep14</v>
          </cell>
          <cell r="B388">
            <v>25560</v>
          </cell>
          <cell r="C388">
            <v>48000</v>
          </cell>
          <cell r="D388">
            <v>22440</v>
          </cell>
        </row>
        <row r="389">
          <cell r="A389" t="str">
            <v>Ml/imea/kpr/0873/9059/4 Nov014</v>
          </cell>
          <cell r="B389">
            <v>55116.6</v>
          </cell>
          <cell r="C389">
            <v>168000</v>
          </cell>
          <cell r="D389">
            <v>112883.4</v>
          </cell>
        </row>
        <row r="390">
          <cell r="A390" t="str">
            <v>Ml/IMEA/kpr/0875/8897/3 Nov14</v>
          </cell>
          <cell r="B390">
            <v>55116.6</v>
          </cell>
          <cell r="C390">
            <v>168000</v>
          </cell>
          <cell r="D390">
            <v>112883.4</v>
          </cell>
        </row>
        <row r="391">
          <cell r="A391" t="str">
            <v>Ml/IMEA/kpr&amp;Tkp/0893/10009,10/11-12nov14</v>
          </cell>
          <cell r="B391">
            <v>50195.48</v>
          </cell>
          <cell r="C391">
            <v>153000</v>
          </cell>
          <cell r="D391">
            <v>102804.52</v>
          </cell>
        </row>
        <row r="392">
          <cell r="A392" t="str">
            <v>Ml/IME/AP/0337/####/3 Sep14</v>
          </cell>
          <cell r="B392">
            <v>49773</v>
          </cell>
          <cell r="C392">
            <v>120000</v>
          </cell>
          <cell r="D392">
            <v>70227</v>
          </cell>
        </row>
        <row r="393">
          <cell r="A393" t="str">
            <v>Ml/IME/ap/0357/1135/7 Sep14</v>
          </cell>
          <cell r="B393">
            <v>38076.35</v>
          </cell>
          <cell r="C393">
            <v>91800</v>
          </cell>
          <cell r="D393">
            <v>53723.65</v>
          </cell>
        </row>
        <row r="394">
          <cell r="A394" t="str">
            <v>Ml/IME/AP/0394/1269/12 Sep14</v>
          </cell>
          <cell r="B394">
            <v>22397.85</v>
          </cell>
          <cell r="C394">
            <v>54000</v>
          </cell>
          <cell r="D394">
            <v>31602.15</v>
          </cell>
        </row>
        <row r="395">
          <cell r="A395" t="str">
            <v>Ml/IME/AP/0516/1503/22 Sep14</v>
          </cell>
          <cell r="B395">
            <v>22397.85</v>
          </cell>
          <cell r="C395">
            <v>54000</v>
          </cell>
          <cell r="D395">
            <v>31602.15</v>
          </cell>
        </row>
        <row r="396">
          <cell r="A396" t="str">
            <v>Ml/IMEA/republica/0895/4806/11 Nov14</v>
          </cell>
          <cell r="B396">
            <v>66261.649999999994</v>
          </cell>
          <cell r="C396">
            <v>140000</v>
          </cell>
          <cell r="D396">
            <v>73738.350000000006</v>
          </cell>
        </row>
        <row r="397">
          <cell r="A397" t="str">
            <v>Ml/ime Bidesh Ma Pariwar/2sept-5oct14 Reg Pr</v>
          </cell>
          <cell r="B397">
            <v>36180</v>
          </cell>
          <cell r="C397">
            <v>241200</v>
          </cell>
          <cell r="D397">
            <v>205020</v>
          </cell>
        </row>
        <row r="398">
          <cell r="A398" t="str">
            <v>Ml/ime Bidesh Ma Pariwar Bhet/2sept-5oct 14 Fm</v>
          </cell>
          <cell r="B398">
            <v>38734.5</v>
          </cell>
          <cell r="C398">
            <v>258230</v>
          </cell>
          <cell r="D398">
            <v>219495.5</v>
          </cell>
        </row>
        <row r="399">
          <cell r="A399" t="str">
            <v>Ml/ime/bideshma Pariwar Bhet/2sept-5oct 14 Tv</v>
          </cell>
          <cell r="B399">
            <v>131960.70000000001</v>
          </cell>
          <cell r="C399">
            <v>1759476</v>
          </cell>
          <cell r="D399">
            <v>1627515.3</v>
          </cell>
        </row>
        <row r="400">
          <cell r="A400" t="str">
            <v>Ml/IME/karobar/0392/647/11 Sep14</v>
          </cell>
          <cell r="B400">
            <v>46428</v>
          </cell>
          <cell r="C400">
            <v>96000</v>
          </cell>
          <cell r="D400">
            <v>49572</v>
          </cell>
        </row>
        <row r="401">
          <cell r="A401" t="str">
            <v>Ml/IME/karobar/0511/782/21 Sep14</v>
          </cell>
          <cell r="B401">
            <v>23214</v>
          </cell>
          <cell r="C401">
            <v>48000</v>
          </cell>
          <cell r="D401">
            <v>24786</v>
          </cell>
        </row>
        <row r="402">
          <cell r="A402" t="str">
            <v>Ml/IME/karobar/0679/937/30 Sep14</v>
          </cell>
          <cell r="B402">
            <v>23214</v>
          </cell>
          <cell r="C402">
            <v>48000</v>
          </cell>
          <cell r="D402">
            <v>24786</v>
          </cell>
        </row>
        <row r="403">
          <cell r="A403" t="str">
            <v>Ml/IME/karobar/0693/992/12 Oct14</v>
          </cell>
          <cell r="B403">
            <v>23214</v>
          </cell>
          <cell r="C403">
            <v>48000</v>
          </cell>
          <cell r="D403">
            <v>24786</v>
          </cell>
        </row>
        <row r="404">
          <cell r="A404" t="str">
            <v>Ml/IME/kpr/0335/10484/2sept  2014</v>
          </cell>
          <cell r="B404">
            <v>46849.11</v>
          </cell>
          <cell r="C404">
            <v>142800</v>
          </cell>
          <cell r="D404">
            <v>95950.89</v>
          </cell>
        </row>
        <row r="405">
          <cell r="A405" t="str">
            <v>Ml/IME/kpr/0339/10762/4Sep14</v>
          </cell>
          <cell r="B405">
            <v>55116.6</v>
          </cell>
          <cell r="C405">
            <v>168000</v>
          </cell>
          <cell r="D405">
            <v>112883.4</v>
          </cell>
        </row>
        <row r="406">
          <cell r="A406" t="str">
            <v>Ml/IME/kpr/0393/274/11 Sep14</v>
          </cell>
          <cell r="B406">
            <v>91861</v>
          </cell>
          <cell r="C406">
            <v>280000</v>
          </cell>
          <cell r="D406">
            <v>188139</v>
          </cell>
        </row>
        <row r="407">
          <cell r="A407" t="str">
            <v>Ml/IME/kpr/0878/8765/2 Nov14</v>
          </cell>
          <cell r="B407">
            <v>55116.6</v>
          </cell>
          <cell r="C407">
            <v>168000</v>
          </cell>
          <cell r="D407">
            <v>112883.4</v>
          </cell>
        </row>
        <row r="408">
          <cell r="A408" t="str">
            <v>Ml/IME/kpr/1188/#####/7 Dec14</v>
          </cell>
          <cell r="B408">
            <v>55116.6</v>
          </cell>
          <cell r="C408">
            <v>168000</v>
          </cell>
          <cell r="D408">
            <v>112883.4</v>
          </cell>
        </row>
        <row r="409">
          <cell r="A409" t="str">
            <v>Ml/IME/nagarik/0332/2056/1 Sep14</v>
          </cell>
          <cell r="B409">
            <v>59727.6</v>
          </cell>
          <cell r="C409">
            <v>144000</v>
          </cell>
          <cell r="D409">
            <v>84272.4</v>
          </cell>
        </row>
        <row r="410">
          <cell r="A410" t="str">
            <v>Ml/IME/nagarik/0381/2312/8 Sep14</v>
          </cell>
          <cell r="B410">
            <v>49773</v>
          </cell>
          <cell r="C410">
            <v>120000</v>
          </cell>
          <cell r="D410">
            <v>70227</v>
          </cell>
        </row>
        <row r="411">
          <cell r="A411" t="str">
            <v>Ml/IME/nagarik/0441/2700/15 Sep14</v>
          </cell>
          <cell r="B411">
            <v>42307.05</v>
          </cell>
          <cell r="C411">
            <v>102000</v>
          </cell>
          <cell r="D411">
            <v>59692.95</v>
          </cell>
        </row>
        <row r="412">
          <cell r="A412" t="str">
            <v>Ml/IME/nagarik/0677/3443/29 Sep14</v>
          </cell>
          <cell r="B412">
            <v>34841.1</v>
          </cell>
          <cell r="C412">
            <v>84000</v>
          </cell>
          <cell r="D412">
            <v>49158.9</v>
          </cell>
        </row>
        <row r="413">
          <cell r="A413" t="str">
            <v>Ml/IME/rajdhani/0380/376/5 Sep14</v>
          </cell>
          <cell r="B413">
            <v>51936</v>
          </cell>
          <cell r="C413">
            <v>96000</v>
          </cell>
          <cell r="D413">
            <v>44064</v>
          </cell>
        </row>
        <row r="414">
          <cell r="A414" t="str">
            <v>Ml/IME/rajdhani/0505/500/18 Sep14</v>
          </cell>
          <cell r="B414">
            <v>25968</v>
          </cell>
          <cell r="C414">
            <v>48000</v>
          </cell>
          <cell r="D414">
            <v>22032</v>
          </cell>
        </row>
        <row r="415">
          <cell r="A415" t="str">
            <v>Ml/IME/rep/0355/2247/5 Sep14</v>
          </cell>
          <cell r="B415">
            <v>43448.72</v>
          </cell>
          <cell r="C415">
            <v>91800</v>
          </cell>
          <cell r="D415">
            <v>48351.28</v>
          </cell>
        </row>
        <row r="416">
          <cell r="A416" t="str">
            <v>Ml/IME/rep/0359/2278/7 Sep14</v>
          </cell>
          <cell r="B416">
            <v>25558.07</v>
          </cell>
          <cell r="C416">
            <v>54000</v>
          </cell>
          <cell r="D416">
            <v>28441.93</v>
          </cell>
        </row>
        <row r="417">
          <cell r="A417" t="str">
            <v>Ml/IME/THT/0385/1068/09 Sep14</v>
          </cell>
          <cell r="B417">
            <v>20559</v>
          </cell>
          <cell r="C417">
            <v>66000</v>
          </cell>
          <cell r="D417">
            <v>45441</v>
          </cell>
        </row>
        <row r="418">
          <cell r="A418" t="str">
            <v>Ml/IME/TKP/0389/614/10 Sep14</v>
          </cell>
          <cell r="B418">
            <v>19542</v>
          </cell>
          <cell r="C418">
            <v>48000</v>
          </cell>
          <cell r="D418">
            <v>28458</v>
          </cell>
        </row>
        <row r="419">
          <cell r="A419" t="str">
            <v>Ml/IMS/ap/0039/109/23jul14</v>
          </cell>
          <cell r="B419">
            <v>80511.75</v>
          </cell>
          <cell r="C419">
            <v>180000</v>
          </cell>
          <cell r="D419">
            <v>99488.25</v>
          </cell>
        </row>
        <row r="420">
          <cell r="A420" t="str">
            <v>Ml/IMS/ap/0182/674/15 Aug14</v>
          </cell>
          <cell r="B420">
            <v>41477.5</v>
          </cell>
          <cell r="C420">
            <v>100000</v>
          </cell>
          <cell r="D420">
            <v>58522.5</v>
          </cell>
        </row>
        <row r="421">
          <cell r="A421" t="str">
            <v>Ml/IMS/ap/0187/641/14 Aug14</v>
          </cell>
          <cell r="B421">
            <v>37329.75</v>
          </cell>
          <cell r="C421">
            <v>90000</v>
          </cell>
          <cell r="D421">
            <v>52670.25</v>
          </cell>
        </row>
        <row r="422">
          <cell r="A422" t="str">
            <v>Ml/ims/byapar/0044/####/11jan14</v>
          </cell>
          <cell r="B422">
            <v>1500</v>
          </cell>
          <cell r="C422">
            <v>10000</v>
          </cell>
          <cell r="D422">
            <v>8500</v>
          </cell>
        </row>
        <row r="423">
          <cell r="A423" t="str">
            <v>Ml/IMS/byapar/0045/####/22jun14</v>
          </cell>
          <cell r="B423">
            <v>1500</v>
          </cell>
          <cell r="C423">
            <v>10000</v>
          </cell>
          <cell r="D423">
            <v>8500</v>
          </cell>
        </row>
        <row r="424">
          <cell r="A424" t="str">
            <v>Ml/IMS/dashain Promotional/cinema/19sep-22oct14</v>
          </cell>
          <cell r="B424">
            <v>5189.09</v>
          </cell>
          <cell r="C424">
            <v>103781.7</v>
          </cell>
          <cell r="D424">
            <v>98592.61</v>
          </cell>
        </row>
        <row r="425">
          <cell r="A425" t="str">
            <v>Ml/IMS/friday/0760/####/25 Sep14</v>
          </cell>
          <cell r="B425">
            <v>5250</v>
          </cell>
          <cell r="C425">
            <v>35000</v>
          </cell>
          <cell r="D425">
            <v>29750</v>
          </cell>
        </row>
        <row r="426">
          <cell r="A426" t="str">
            <v>Ml/IMS/karobar/0117/180/6 Aug 14</v>
          </cell>
          <cell r="B426">
            <v>39200</v>
          </cell>
          <cell r="C426">
            <v>80000</v>
          </cell>
          <cell r="D426">
            <v>40800</v>
          </cell>
        </row>
        <row r="427">
          <cell r="A427" t="str">
            <v>Ml/IMS/karobar/0518/1391/22 Sep14</v>
          </cell>
          <cell r="B427">
            <v>23520</v>
          </cell>
          <cell r="C427">
            <v>48000</v>
          </cell>
          <cell r="D427">
            <v>24480</v>
          </cell>
        </row>
        <row r="428">
          <cell r="A428" t="str">
            <v>Ml/IMS/kpr/0035/670/27jul14</v>
          </cell>
          <cell r="B428">
            <v>139431.88</v>
          </cell>
          <cell r="C428">
            <v>425000</v>
          </cell>
          <cell r="D428">
            <v>285568.12</v>
          </cell>
        </row>
        <row r="429">
          <cell r="A429" t="str">
            <v>Ml/ims/kpr/0041/399/23jul14</v>
          </cell>
          <cell r="B429">
            <v>91861</v>
          </cell>
          <cell r="C429">
            <v>280000</v>
          </cell>
          <cell r="D429">
            <v>188139</v>
          </cell>
        </row>
        <row r="430">
          <cell r="A430" t="str">
            <v>Ml/IMS/kpr/0115/4175/3 Aug14</v>
          </cell>
          <cell r="B430">
            <v>91861</v>
          </cell>
          <cell r="C430">
            <v>280000</v>
          </cell>
          <cell r="D430">
            <v>188139</v>
          </cell>
        </row>
        <row r="431">
          <cell r="A431" t="str">
            <v>Ml/IMS/kpr/0126/4619/10 Aug14</v>
          </cell>
          <cell r="B431">
            <v>45930.5</v>
          </cell>
          <cell r="C431">
            <v>140000</v>
          </cell>
          <cell r="D431">
            <v>94069.5</v>
          </cell>
        </row>
        <row r="432">
          <cell r="A432" t="str">
            <v>Ml/IMS/kpr/0128/4747/11 Aug14</v>
          </cell>
          <cell r="B432">
            <v>91861</v>
          </cell>
          <cell r="C432">
            <v>280000</v>
          </cell>
          <cell r="D432">
            <v>188139</v>
          </cell>
        </row>
        <row r="433">
          <cell r="A433" t="str">
            <v>Ml/ims/kpr/0129/4834/12 Aug14</v>
          </cell>
          <cell r="B433">
            <v>45930.5</v>
          </cell>
          <cell r="C433">
            <v>140000</v>
          </cell>
          <cell r="D433">
            <v>94069.5</v>
          </cell>
        </row>
        <row r="434">
          <cell r="A434" t="str">
            <v>Ml/IMS/kpr/0190/5256/17 Aug14</v>
          </cell>
          <cell r="B434">
            <v>52492</v>
          </cell>
          <cell r="C434">
            <v>160000</v>
          </cell>
          <cell r="D434">
            <v>107508</v>
          </cell>
        </row>
        <row r="435">
          <cell r="A435" t="str">
            <v>Ml/IMS/kpr/0384/12464/9Sep14</v>
          </cell>
          <cell r="B435">
            <v>164037.5</v>
          </cell>
          <cell r="C435">
            <v>500000</v>
          </cell>
          <cell r="D435">
            <v>335962.5</v>
          </cell>
        </row>
        <row r="436">
          <cell r="A436" t="str">
            <v>Ml/IMS/kpr/0391/281/11 Sep14</v>
          </cell>
          <cell r="B436">
            <v>164037.5</v>
          </cell>
          <cell r="C436">
            <v>500000</v>
          </cell>
          <cell r="D436">
            <v>335962.5</v>
          </cell>
        </row>
        <row r="437">
          <cell r="A437" t="str">
            <v>Ml/IMS/kpr/0428/890/16 Sep14</v>
          </cell>
          <cell r="B437">
            <v>104984</v>
          </cell>
          <cell r="C437">
            <v>320000</v>
          </cell>
          <cell r="D437">
            <v>215016</v>
          </cell>
        </row>
        <row r="438">
          <cell r="A438" t="str">
            <v>Ml/IMS/kpr/0520/2903/23 Sep14</v>
          </cell>
          <cell r="B438">
            <v>45930.5</v>
          </cell>
          <cell r="C438">
            <v>140000</v>
          </cell>
          <cell r="D438">
            <v>94069.5</v>
          </cell>
        </row>
        <row r="439">
          <cell r="A439" t="str">
            <v>Ml/IMS/KPR/0691/4760/10 Oct14</v>
          </cell>
          <cell r="B439">
            <v>45930.5</v>
          </cell>
          <cell r="C439">
            <v>140000</v>
          </cell>
          <cell r="D439">
            <v>94069.5</v>
          </cell>
        </row>
        <row r="440">
          <cell r="A440" t="str">
            <v>Ml/IMS/kpr/0756/5336/16 Oct14</v>
          </cell>
          <cell r="B440">
            <v>209968</v>
          </cell>
          <cell r="C440">
            <v>640000</v>
          </cell>
          <cell r="D440">
            <v>430032</v>
          </cell>
        </row>
        <row r="441">
          <cell r="A441" t="str">
            <v>Ml/IMS/kpr/0874/9058/4 Nov14</v>
          </cell>
          <cell r="B441">
            <v>45930.5</v>
          </cell>
          <cell r="C441">
            <v>140000</v>
          </cell>
          <cell r="D441">
            <v>94069.5</v>
          </cell>
        </row>
        <row r="442">
          <cell r="A442" t="str">
            <v>Ml/IMS/kpr/0894/9771/11 Nov14</v>
          </cell>
          <cell r="B442">
            <v>52492</v>
          </cell>
          <cell r="C442">
            <v>160000</v>
          </cell>
          <cell r="D442">
            <v>107508</v>
          </cell>
        </row>
        <row r="443">
          <cell r="A443" t="str">
            <v>Ml/IMS/kpr/1025/#####/23 Nov14</v>
          </cell>
          <cell r="B443">
            <v>46849.11</v>
          </cell>
          <cell r="C443">
            <v>142800</v>
          </cell>
          <cell r="D443">
            <v>95950.89</v>
          </cell>
        </row>
        <row r="444">
          <cell r="A444" t="str">
            <v>Ml/IMS/kpr/1175/#####/8 Dec 14</v>
          </cell>
          <cell r="B444">
            <v>41829.56</v>
          </cell>
          <cell r="C444">
            <v>127500</v>
          </cell>
          <cell r="D444">
            <v>85670.44</v>
          </cell>
        </row>
        <row r="445">
          <cell r="A445" t="str">
            <v>Ml/IMS/kpr/1178/#####/30 Nov14</v>
          </cell>
          <cell r="B445">
            <v>45930.5</v>
          </cell>
          <cell r="C445">
            <v>140000</v>
          </cell>
          <cell r="D445">
            <v>94069.5</v>
          </cell>
        </row>
        <row r="446">
          <cell r="A446" t="str">
            <v>Ml/IMS/kpr/1185/#####/1 Dec 2014</v>
          </cell>
          <cell r="B446">
            <v>91861</v>
          </cell>
          <cell r="C446">
            <v>280000</v>
          </cell>
          <cell r="D446">
            <v>188139</v>
          </cell>
        </row>
        <row r="447">
          <cell r="A447" t="str">
            <v>Ml/IMS/nagarik/0040/108/23jul14</v>
          </cell>
          <cell r="B447">
            <v>107349</v>
          </cell>
          <cell r="C447">
            <v>240000</v>
          </cell>
          <cell r="D447">
            <v>132651</v>
          </cell>
        </row>
        <row r="448">
          <cell r="A448" t="str">
            <v>Ml/IMS/nagarik/0116/684/4 Aug14</v>
          </cell>
          <cell r="B448">
            <v>53674.5</v>
          </cell>
          <cell r="C448">
            <v>120000</v>
          </cell>
          <cell r="D448">
            <v>66325.5</v>
          </cell>
        </row>
        <row r="449">
          <cell r="A449" t="str">
            <v>Ml/IMS/nagarik/0123/986/8 Aug14</v>
          </cell>
          <cell r="B449">
            <v>89457.5</v>
          </cell>
          <cell r="C449">
            <v>200000</v>
          </cell>
          <cell r="D449">
            <v>110542.5</v>
          </cell>
        </row>
        <row r="450">
          <cell r="A450" t="str">
            <v>Ml/ims/nagarik/0395/2541/12 Sep14</v>
          </cell>
          <cell r="B450">
            <v>53674.5</v>
          </cell>
          <cell r="C450">
            <v>120000</v>
          </cell>
          <cell r="D450">
            <v>66325.5</v>
          </cell>
        </row>
        <row r="451">
          <cell r="A451" t="str">
            <v>Ml/IMS/nagarik/0425/2733/16 Sep14</v>
          </cell>
          <cell r="B451">
            <v>201023.5</v>
          </cell>
          <cell r="C451">
            <v>400000</v>
          </cell>
          <cell r="D451">
            <v>198976.5</v>
          </cell>
        </row>
        <row r="452">
          <cell r="A452" t="str">
            <v>Ml/IMS/nagarik/0506/2804/18 Sep14</v>
          </cell>
          <cell r="B452">
            <v>44728.75</v>
          </cell>
          <cell r="C452">
            <v>100000</v>
          </cell>
          <cell r="D452">
            <v>55271.25</v>
          </cell>
        </row>
        <row r="453">
          <cell r="A453" t="str">
            <v>Ml/IMS/nagarik/0682/3686/13 Oct14</v>
          </cell>
          <cell r="B453">
            <v>53674.5</v>
          </cell>
          <cell r="C453">
            <v>120000</v>
          </cell>
          <cell r="D453">
            <v>66325.5</v>
          </cell>
        </row>
        <row r="454">
          <cell r="A454" t="str">
            <v>Ml/IMS/nagarik/0690/3544/9 Oct14</v>
          </cell>
          <cell r="B454">
            <v>53674.5</v>
          </cell>
          <cell r="C454">
            <v>120000</v>
          </cell>
          <cell r="D454">
            <v>66325.5</v>
          </cell>
        </row>
        <row r="455">
          <cell r="A455" t="str">
            <v>Ml/IMS/nagarik/0758/3901/19 Oct14</v>
          </cell>
          <cell r="B455">
            <v>53674.5</v>
          </cell>
          <cell r="C455">
            <v>120000</v>
          </cell>
          <cell r="D455">
            <v>66325.5</v>
          </cell>
        </row>
        <row r="456">
          <cell r="A456" t="str">
            <v>Ml/IMS/NP/0673/####/25 Sep14</v>
          </cell>
          <cell r="B456">
            <v>22050</v>
          </cell>
          <cell r="C456">
            <v>45000</v>
          </cell>
          <cell r="D456">
            <v>22950</v>
          </cell>
        </row>
        <row r="457">
          <cell r="A457" t="str">
            <v>Ml/IMS/NP/1012/####/26 Nov14</v>
          </cell>
          <cell r="B457">
            <v>22050</v>
          </cell>
          <cell r="C457">
            <v>45000</v>
          </cell>
          <cell r="D457">
            <v>22950</v>
          </cell>
        </row>
        <row r="458">
          <cell r="A458" t="str">
            <v>Ml/IMS/nsp/0509/449/21 Sep14</v>
          </cell>
          <cell r="B458">
            <v>24165</v>
          </cell>
          <cell r="C458">
            <v>54000</v>
          </cell>
          <cell r="D458">
            <v>29835</v>
          </cell>
        </row>
        <row r="459">
          <cell r="A459" t="str">
            <v>Ml/IMS/rajdhani/0521/590/24 Sep14</v>
          </cell>
          <cell r="B459">
            <v>25968</v>
          </cell>
          <cell r="C459">
            <v>48000</v>
          </cell>
          <cell r="D459">
            <v>22032</v>
          </cell>
        </row>
        <row r="460">
          <cell r="A460" t="str">
            <v>Ml/IMS/republica/0442/2706/15 Sep14</v>
          </cell>
          <cell r="B460">
            <v>42596.78</v>
          </cell>
          <cell r="C460">
            <v>90000</v>
          </cell>
          <cell r="D460">
            <v>47403.22</v>
          </cell>
        </row>
        <row r="461">
          <cell r="A461" t="str">
            <v>Ml/IMS/sap./0674/5121/22 Sep14</v>
          </cell>
          <cell r="B461">
            <v>13779.15</v>
          </cell>
          <cell r="C461">
            <v>42000</v>
          </cell>
          <cell r="D461">
            <v>28220.85</v>
          </cell>
        </row>
        <row r="462">
          <cell r="A462" t="str">
            <v>Ml/IMS/sukrabar/0507/3012/18 Sep14</v>
          </cell>
          <cell r="B462">
            <v>16102.35</v>
          </cell>
          <cell r="C462">
            <v>36000</v>
          </cell>
          <cell r="D462">
            <v>19897.650000000001</v>
          </cell>
        </row>
        <row r="463">
          <cell r="A463" t="str">
            <v>Ml/IMS/teenz/0034/####/jul14</v>
          </cell>
          <cell r="B463">
            <v>1500</v>
          </cell>
          <cell r="C463">
            <v>10000</v>
          </cell>
          <cell r="D463">
            <v>8500</v>
          </cell>
        </row>
        <row r="464">
          <cell r="A464" t="str">
            <v>Ml/ims/teenz/0247/####/aug 14</v>
          </cell>
          <cell r="B464">
            <v>1500</v>
          </cell>
          <cell r="C464">
            <v>10000</v>
          </cell>
          <cell r="D464">
            <v>8500</v>
          </cell>
        </row>
        <row r="465">
          <cell r="A465" t="str">
            <v>Ml/ims/teenz/0696/408/sept 2014</v>
          </cell>
          <cell r="B465">
            <v>1500</v>
          </cell>
          <cell r="C465">
            <v>10000</v>
          </cell>
          <cell r="D465">
            <v>8500</v>
          </cell>
        </row>
        <row r="466">
          <cell r="A466" t="str">
            <v>Ml/ims/teenz/1042/751/oct 14</v>
          </cell>
          <cell r="B466">
            <v>1500</v>
          </cell>
          <cell r="C466">
            <v>10000</v>
          </cell>
          <cell r="D466">
            <v>8500</v>
          </cell>
        </row>
        <row r="467">
          <cell r="A467" t="str">
            <v>Ml/ims/teenz/1043/980/nov 14</v>
          </cell>
          <cell r="B467">
            <v>1500</v>
          </cell>
          <cell r="C467">
            <v>10000</v>
          </cell>
          <cell r="D467">
            <v>8500</v>
          </cell>
        </row>
        <row r="468">
          <cell r="A468" t="str">
            <v>Ml/ims/teenz/1177/####/dec14</v>
          </cell>
          <cell r="B468">
            <v>1500</v>
          </cell>
          <cell r="C468">
            <v>10000</v>
          </cell>
          <cell r="D468">
            <v>8500</v>
          </cell>
        </row>
        <row r="469">
          <cell r="A469" t="str">
            <v>Ml/IMS/tht/0036/149/27jul14</v>
          </cell>
          <cell r="B469">
            <v>34265</v>
          </cell>
          <cell r="C469">
            <v>110000</v>
          </cell>
          <cell r="D469">
            <v>75735</v>
          </cell>
        </row>
        <row r="470">
          <cell r="A470" t="str">
            <v>Ml/IMS/THT/0189/542/18 Aug14</v>
          </cell>
          <cell r="B470">
            <v>83677</v>
          </cell>
          <cell r="C470">
            <v>220000</v>
          </cell>
          <cell r="D470">
            <v>136323</v>
          </cell>
        </row>
        <row r="471">
          <cell r="A471" t="str">
            <v>Ml/IMS/tht/0253/629/21 Aug14</v>
          </cell>
          <cell r="B471">
            <v>83677</v>
          </cell>
          <cell r="C471">
            <v>220000</v>
          </cell>
          <cell r="D471">
            <v>136323</v>
          </cell>
        </row>
        <row r="472">
          <cell r="A472" t="str">
            <v>Ml/IMS/tht/0254/742/27 Aug14</v>
          </cell>
          <cell r="B472">
            <v>45642</v>
          </cell>
          <cell r="C472">
            <v>120000</v>
          </cell>
          <cell r="D472">
            <v>74358</v>
          </cell>
        </row>
        <row r="473">
          <cell r="A473" t="str">
            <v>Ml/IMS/THT/0388/1099/10 Sep14</v>
          </cell>
          <cell r="B473">
            <v>91284</v>
          </cell>
          <cell r="C473">
            <v>240000</v>
          </cell>
          <cell r="D473">
            <v>148716</v>
          </cell>
        </row>
        <row r="474">
          <cell r="A474" t="str">
            <v>Ml/IMS/THT/0423/1222/15 Sep14</v>
          </cell>
          <cell r="B474">
            <v>91284</v>
          </cell>
          <cell r="C474">
            <v>240000</v>
          </cell>
          <cell r="D474">
            <v>148716</v>
          </cell>
        </row>
        <row r="475">
          <cell r="A475" t="str">
            <v>Ml/IMS/THT/0501/1269/17 Sep14</v>
          </cell>
          <cell r="B475">
            <v>45642</v>
          </cell>
          <cell r="C475">
            <v>120000</v>
          </cell>
          <cell r="D475">
            <v>74358</v>
          </cell>
        </row>
        <row r="476">
          <cell r="A476" t="str">
            <v>Ml/IMS/THT/0683/1727/13 Oct14</v>
          </cell>
          <cell r="B476">
            <v>45642</v>
          </cell>
          <cell r="C476">
            <v>120000</v>
          </cell>
          <cell r="D476">
            <v>74358</v>
          </cell>
        </row>
        <row r="477">
          <cell r="A477" t="str">
            <v>Ml/IMS/THT/0692/1688/10 Oct14</v>
          </cell>
          <cell r="B477">
            <v>167354</v>
          </cell>
          <cell r="C477">
            <v>440000</v>
          </cell>
          <cell r="D477">
            <v>272646</v>
          </cell>
        </row>
        <row r="478">
          <cell r="A478" t="str">
            <v>Ml/IMS/THT/0695/1765/15 Oct14</v>
          </cell>
          <cell r="B478">
            <v>45642</v>
          </cell>
          <cell r="C478">
            <v>120000</v>
          </cell>
          <cell r="D478">
            <v>74358</v>
          </cell>
        </row>
        <row r="479">
          <cell r="A479" t="str">
            <v>Ml/IMS/THT/0757/1816/17 Oct14</v>
          </cell>
          <cell r="B479">
            <v>182568</v>
          </cell>
          <cell r="C479">
            <v>480000</v>
          </cell>
          <cell r="D479">
            <v>297432</v>
          </cell>
        </row>
        <row r="480">
          <cell r="A480" t="str">
            <v>Ml/IMS/tht/0869/2109/5 Nov14</v>
          </cell>
          <cell r="B480">
            <v>45642</v>
          </cell>
          <cell r="C480">
            <v>120000</v>
          </cell>
          <cell r="D480">
            <v>74358</v>
          </cell>
        </row>
        <row r="481">
          <cell r="A481" t="str">
            <v>Ml/IMS/THT/0896/2231/11 Nov14</v>
          </cell>
          <cell r="B481">
            <v>82840.23</v>
          </cell>
          <cell r="C481">
            <v>217800</v>
          </cell>
          <cell r="D481">
            <v>134959.76999999999</v>
          </cell>
        </row>
        <row r="482">
          <cell r="A482" t="str">
            <v>Ml/IMS/THT/0897/2252/12 Nov14</v>
          </cell>
          <cell r="B482">
            <v>49445.5</v>
          </cell>
          <cell r="C482">
            <v>130000</v>
          </cell>
          <cell r="D482">
            <v>80554.5</v>
          </cell>
        </row>
        <row r="483">
          <cell r="A483" t="str">
            <v>Ml/IMS/THT/1022/####/19 Nov14</v>
          </cell>
          <cell r="B483">
            <v>45642</v>
          </cell>
          <cell r="C483">
            <v>120000</v>
          </cell>
          <cell r="D483">
            <v>74358</v>
          </cell>
        </row>
        <row r="484">
          <cell r="A484" t="str">
            <v>Ml/IMS/THT/1045/####/23 Nov14</v>
          </cell>
          <cell r="B484">
            <v>45642</v>
          </cell>
          <cell r="C484">
            <v>120000</v>
          </cell>
          <cell r="D484">
            <v>74358</v>
          </cell>
        </row>
        <row r="485">
          <cell r="A485" t="str">
            <v>Ml/IMS/THT/1182/####/3 Dec14</v>
          </cell>
          <cell r="B485">
            <v>83677</v>
          </cell>
          <cell r="C485">
            <v>220000</v>
          </cell>
          <cell r="D485">
            <v>136323</v>
          </cell>
        </row>
        <row r="486">
          <cell r="A486" t="str">
            <v>Ml/IMS/tht/118/322/6 Aug14</v>
          </cell>
          <cell r="B486">
            <v>9968</v>
          </cell>
          <cell r="C486">
            <v>32000</v>
          </cell>
          <cell r="D486">
            <v>22032</v>
          </cell>
        </row>
        <row r="487">
          <cell r="A487" t="str">
            <v>Ml/IMS/THT/1196/####/10dec 14</v>
          </cell>
          <cell r="B487">
            <v>46554.84</v>
          </cell>
          <cell r="C487">
            <v>122400</v>
          </cell>
          <cell r="D487">
            <v>75845.16</v>
          </cell>
        </row>
        <row r="488">
          <cell r="A488" t="str">
            <v>Ml/IMS/THT/1198/####/10 Dec14</v>
          </cell>
          <cell r="B488">
            <v>42675.27</v>
          </cell>
          <cell r="C488">
            <v>112200</v>
          </cell>
          <cell r="D488">
            <v>69524.73</v>
          </cell>
        </row>
        <row r="489">
          <cell r="A489" t="str">
            <v>Ml/IMS/tkp/0124/4685/8 Aug14</v>
          </cell>
          <cell r="B489">
            <v>52492</v>
          </cell>
          <cell r="C489">
            <v>160000</v>
          </cell>
          <cell r="D489">
            <v>107508</v>
          </cell>
        </row>
        <row r="490">
          <cell r="A490" t="str">
            <v>Ml/IMS/TKP/0424/5095/16 Sep14</v>
          </cell>
          <cell r="B490">
            <v>31621.4</v>
          </cell>
          <cell r="C490">
            <v>80000</v>
          </cell>
          <cell r="D490">
            <v>48378.6</v>
          </cell>
        </row>
        <row r="491">
          <cell r="A491" t="str">
            <v>Ml/kpr/0672/3178/24-26 Sep14</v>
          </cell>
          <cell r="B491">
            <v>8858.0300000000007</v>
          </cell>
          <cell r="C491">
            <v>27000</v>
          </cell>
          <cell r="D491">
            <v>18141.97</v>
          </cell>
        </row>
        <row r="492">
          <cell r="A492" t="str">
            <v>Ml/laxmi/abhiyan/0125/277/8 Aug14</v>
          </cell>
          <cell r="B492">
            <v>507</v>
          </cell>
          <cell r="C492">
            <v>3380</v>
          </cell>
          <cell r="D492">
            <v>2873</v>
          </cell>
        </row>
        <row r="493">
          <cell r="A493" t="str">
            <v>Ml/laxmi/abhiyan/0186/418/15 Aug14</v>
          </cell>
          <cell r="B493">
            <v>1404</v>
          </cell>
          <cell r="C493">
            <v>9360</v>
          </cell>
          <cell r="D493">
            <v>7956</v>
          </cell>
        </row>
        <row r="494">
          <cell r="A494" t="str">
            <v>Ml/laxmi/abhiyan/0188/542/20 Aug14</v>
          </cell>
          <cell r="B494">
            <v>819</v>
          </cell>
          <cell r="C494">
            <v>5460</v>
          </cell>
          <cell r="D494">
            <v>4641</v>
          </cell>
        </row>
        <row r="495">
          <cell r="A495" t="str">
            <v>Ml/laxmi/abhiyan/0880/1851/7 Nov14</v>
          </cell>
          <cell r="B495">
            <v>3276</v>
          </cell>
          <cell r="C495">
            <v>21840</v>
          </cell>
          <cell r="D495">
            <v>18564</v>
          </cell>
        </row>
        <row r="496">
          <cell r="A496" t="str">
            <v>Ml/laxmi/abhiyan/1017/2041/14 Nov14</v>
          </cell>
          <cell r="B496">
            <v>234</v>
          </cell>
          <cell r="C496">
            <v>1560</v>
          </cell>
          <cell r="D496">
            <v>1326</v>
          </cell>
        </row>
        <row r="497">
          <cell r="A497" t="str">
            <v>Ml/laxmi/abhiyan/127/277/8 Aug14</v>
          </cell>
          <cell r="B497">
            <v>234</v>
          </cell>
          <cell r="C497">
            <v>1560</v>
          </cell>
          <cell r="D497">
            <v>1326</v>
          </cell>
        </row>
        <row r="498">
          <cell r="A498" t="str">
            <v>Ml/laxmi/ap/0191/733/18 Aug14</v>
          </cell>
          <cell r="B498">
            <v>6521.25</v>
          </cell>
          <cell r="C498">
            <v>27750</v>
          </cell>
          <cell r="D498">
            <v>21228.75</v>
          </cell>
        </row>
        <row r="499">
          <cell r="A499" t="str">
            <v>Ml/laxmi/karobar/0503/743/17 Sep14</v>
          </cell>
          <cell r="B499">
            <v>840</v>
          </cell>
          <cell r="C499">
            <v>5600</v>
          </cell>
          <cell r="D499">
            <v>4760</v>
          </cell>
        </row>
        <row r="500">
          <cell r="A500" t="str">
            <v>Ml/laxmi/karobar/0681/938/30 Sep14</v>
          </cell>
          <cell r="B500">
            <v>480</v>
          </cell>
          <cell r="C500">
            <v>3200</v>
          </cell>
          <cell r="D500">
            <v>2720</v>
          </cell>
        </row>
        <row r="501">
          <cell r="A501" t="str">
            <v>Ml/laxmi/karobar/1181/####/1 Dec14</v>
          </cell>
          <cell r="B501">
            <v>1380</v>
          </cell>
          <cell r="C501">
            <v>9200</v>
          </cell>
          <cell r="D501">
            <v>7820</v>
          </cell>
        </row>
        <row r="502">
          <cell r="A502" t="str">
            <v>Ml/laxmi/karobar/1187/####/7 Nov14</v>
          </cell>
          <cell r="B502">
            <v>1860</v>
          </cell>
          <cell r="C502">
            <v>12400</v>
          </cell>
          <cell r="D502">
            <v>10540</v>
          </cell>
        </row>
        <row r="503">
          <cell r="A503" t="str">
            <v>Ml/laxmi/kpr&amp;Tkp/0892/10007,8/11-12nov14</v>
          </cell>
          <cell r="B503">
            <v>98422.5</v>
          </cell>
          <cell r="C503">
            <v>300000</v>
          </cell>
          <cell r="D503">
            <v>201577.5</v>
          </cell>
        </row>
        <row r="504">
          <cell r="A504" t="str">
            <v>Ml/laxmi/nagarik/0439/2701/15 Sep14</v>
          </cell>
          <cell r="B504">
            <v>11856</v>
          </cell>
          <cell r="C504">
            <v>19200</v>
          </cell>
          <cell r="D504">
            <v>7344</v>
          </cell>
        </row>
        <row r="505">
          <cell r="A505" t="str">
            <v>Ml/laxmi/nagarik/0694/3604,6/12oct 14</v>
          </cell>
          <cell r="B505">
            <v>11856</v>
          </cell>
          <cell r="C505">
            <v>19200</v>
          </cell>
          <cell r="D505">
            <v>7344</v>
          </cell>
        </row>
        <row r="506">
          <cell r="A506" t="str">
            <v>Ml/laxmi/nagarik/0816/4199/22 Oct14</v>
          </cell>
          <cell r="B506">
            <v>28158</v>
          </cell>
          <cell r="C506">
            <v>45600</v>
          </cell>
          <cell r="D506">
            <v>17442</v>
          </cell>
        </row>
        <row r="507">
          <cell r="A507" t="str">
            <v>Ml/laxmi/nagarik/0876/4399/3 Nov14</v>
          </cell>
          <cell r="B507">
            <v>5928</v>
          </cell>
          <cell r="C507">
            <v>9600</v>
          </cell>
          <cell r="D507">
            <v>3672</v>
          </cell>
        </row>
        <row r="508">
          <cell r="A508" t="str">
            <v>Ml/laxmi/NP/1018/####/16 Nov14</v>
          </cell>
          <cell r="B508">
            <v>3349.5</v>
          </cell>
          <cell r="C508">
            <v>22330</v>
          </cell>
          <cell r="D508">
            <v>18980.5</v>
          </cell>
        </row>
        <row r="509">
          <cell r="A509" t="str">
            <v>Ml/laxmi/tht/0502/1261/17 Sep14</v>
          </cell>
          <cell r="B509">
            <v>26166</v>
          </cell>
          <cell r="C509">
            <v>84000</v>
          </cell>
          <cell r="D509">
            <v>57834</v>
          </cell>
        </row>
        <row r="510">
          <cell r="A510" t="str">
            <v>Ml/laxmi/tht/0899/2251/12 Nov14</v>
          </cell>
          <cell r="B510">
            <v>12709.2</v>
          </cell>
          <cell r="C510">
            <v>40800</v>
          </cell>
          <cell r="D510">
            <v>28090.799999999999</v>
          </cell>
        </row>
        <row r="511">
          <cell r="A511" t="str">
            <v>Ml/makalu/money/1181/#####/17nov14</v>
          </cell>
          <cell r="B511">
            <v>8380</v>
          </cell>
          <cell r="C511">
            <v>40000</v>
          </cell>
          <cell r="D511">
            <v>31620</v>
          </cell>
        </row>
        <row r="512">
          <cell r="A512" t="str">
            <v>Ml/maria/kpr/0684/4810/12 Oct14</v>
          </cell>
          <cell r="B512">
            <v>11566.8</v>
          </cell>
          <cell r="C512">
            <v>45900</v>
          </cell>
          <cell r="D512">
            <v>34333.199999999997</v>
          </cell>
        </row>
        <row r="513">
          <cell r="A513" t="str">
            <v>Ml/marie/AP/0686/1822/12 Oct14</v>
          </cell>
          <cell r="B513">
            <v>12486.08</v>
          </cell>
          <cell r="C513">
            <v>35700</v>
          </cell>
          <cell r="D513">
            <v>23213.919999999998</v>
          </cell>
        </row>
        <row r="514">
          <cell r="A514" t="str">
            <v>Ml/marie/kpr/1186/#####/7 Dec 14</v>
          </cell>
          <cell r="B514">
            <v>63000</v>
          </cell>
          <cell r="C514">
            <v>250000</v>
          </cell>
          <cell r="D514">
            <v>187000</v>
          </cell>
        </row>
        <row r="515">
          <cell r="A515" t="str">
            <v>Ml/marie/kpr/1189/#####/5 Dec14</v>
          </cell>
          <cell r="B515">
            <v>31500</v>
          </cell>
          <cell r="C515">
            <v>125000</v>
          </cell>
          <cell r="D515">
            <v>93500</v>
          </cell>
        </row>
        <row r="516">
          <cell r="A516" t="str">
            <v>Ml/marie/kpr/1192/#####/4 Dec14</v>
          </cell>
          <cell r="B516">
            <v>15750</v>
          </cell>
          <cell r="C516">
            <v>62500</v>
          </cell>
          <cell r="D516">
            <v>46750</v>
          </cell>
        </row>
        <row r="517">
          <cell r="A517" t="str">
            <v>Ml/marie/kpr/1194/#####/11 Dec14</v>
          </cell>
          <cell r="B517">
            <v>15750</v>
          </cell>
          <cell r="C517">
            <v>62500</v>
          </cell>
          <cell r="D517">
            <v>46750</v>
          </cell>
        </row>
        <row r="518">
          <cell r="A518" t="str">
            <v>Ml/marie/nagarik/0685/3605/12 Oct14</v>
          </cell>
          <cell r="B518">
            <v>14269.8</v>
          </cell>
          <cell r="C518">
            <v>40800</v>
          </cell>
          <cell r="D518">
            <v>26530.2</v>
          </cell>
        </row>
        <row r="519">
          <cell r="A519" t="str">
            <v>Ml/marie/nari/1180/####/mangsir 071</v>
          </cell>
          <cell r="B519">
            <v>151117.65</v>
          </cell>
          <cell r="C519">
            <v>324000</v>
          </cell>
          <cell r="D519">
            <v>172882.35</v>
          </cell>
        </row>
        <row r="520">
          <cell r="A520" t="str">
            <v>Ml/marie/rep/0689/3590/12 Oct14</v>
          </cell>
          <cell r="B520">
            <v>11017.13</v>
          </cell>
          <cell r="C520">
            <v>31500</v>
          </cell>
          <cell r="D520">
            <v>20482.87</v>
          </cell>
        </row>
        <row r="521">
          <cell r="A521" t="str">
            <v>Ml/marie/saptahik/1023/#####/14nov14</v>
          </cell>
          <cell r="B521">
            <v>2596.9499999999998</v>
          </cell>
          <cell r="C521">
            <v>9000</v>
          </cell>
          <cell r="D521">
            <v>6403.05</v>
          </cell>
        </row>
        <row r="522">
          <cell r="A522" t="str">
            <v>Ml/marie/THT/0688/1712/12 Oct14</v>
          </cell>
          <cell r="B522">
            <v>8460</v>
          </cell>
          <cell r="C522">
            <v>36000</v>
          </cell>
          <cell r="D522">
            <v>27540</v>
          </cell>
        </row>
        <row r="523">
          <cell r="A523" t="str">
            <v>Ml/marie/tkp/0687/5164#/12 Oct14</v>
          </cell>
          <cell r="B523">
            <v>10992.38</v>
          </cell>
          <cell r="C523">
            <v>27000</v>
          </cell>
          <cell r="D523">
            <v>16007.62</v>
          </cell>
        </row>
        <row r="524">
          <cell r="A524" t="str">
            <v>Ml/mnepal/abhiyan/0038/107/23jul14</v>
          </cell>
          <cell r="B524">
            <v>6272</v>
          </cell>
          <cell r="C524">
            <v>12800</v>
          </cell>
          <cell r="D524">
            <v>6528</v>
          </cell>
        </row>
        <row r="525">
          <cell r="A525" t="str">
            <v>Ml/mnepal/karobar/0043/48/22jul14</v>
          </cell>
          <cell r="B525">
            <v>960</v>
          </cell>
          <cell r="C525">
            <v>6400</v>
          </cell>
          <cell r="D525">
            <v>5440</v>
          </cell>
        </row>
        <row r="526">
          <cell r="A526" t="str">
            <v>Ml/nibl/abhiyan/0500/1183/16 Sep14</v>
          </cell>
          <cell r="B526">
            <v>546</v>
          </cell>
          <cell r="C526">
            <v>3640</v>
          </cell>
          <cell r="D526">
            <v>3094</v>
          </cell>
        </row>
        <row r="527">
          <cell r="A527" t="str">
            <v>Ml/nibl/abhiyan/0597/1438/29 Sep14</v>
          </cell>
          <cell r="B527">
            <v>546</v>
          </cell>
          <cell r="C527">
            <v>3640</v>
          </cell>
          <cell r="D527">
            <v>3094</v>
          </cell>
        </row>
        <row r="528">
          <cell r="A528" t="str">
            <v>Ml/nibl/karobar/1044/####/23 Nov14</v>
          </cell>
          <cell r="B528">
            <v>32400</v>
          </cell>
          <cell r="C528">
            <v>80000</v>
          </cell>
          <cell r="D528">
            <v>47600</v>
          </cell>
        </row>
        <row r="529">
          <cell r="A529" t="str">
            <v>Ml/NIBL/kpr/1190/#####/3 Dec14</v>
          </cell>
          <cell r="B529">
            <v>36068.75</v>
          </cell>
          <cell r="C529">
            <v>125000</v>
          </cell>
          <cell r="D529">
            <v>88931.25</v>
          </cell>
        </row>
        <row r="530">
          <cell r="A530" t="str">
            <v>Ml/NIBL Mutual Fund/ujyalo Fm/7-21mang.71</v>
          </cell>
          <cell r="C530">
            <v>84375</v>
          </cell>
          <cell r="D530">
            <v>84375</v>
          </cell>
        </row>
        <row r="531">
          <cell r="A531" t="str">
            <v>Ml/NIBL/nagarik/1197/####/10 Dec14</v>
          </cell>
          <cell r="B531">
            <v>13640.25</v>
          </cell>
          <cell r="C531">
            <v>39000</v>
          </cell>
          <cell r="D531">
            <v>25359.75</v>
          </cell>
        </row>
        <row r="532">
          <cell r="A532" t="str">
            <v>Ml/NIBL/tkp/1179/#####/30 Nov14</v>
          </cell>
          <cell r="B532">
            <v>32570</v>
          </cell>
          <cell r="C532">
            <v>80000</v>
          </cell>
          <cell r="D532">
            <v>47430</v>
          </cell>
        </row>
        <row r="533">
          <cell r="A533" t="str">
            <v>Ml/samsung/cash Back/sept &amp; Oct14 Reg Tv</v>
          </cell>
          <cell r="B533">
            <v>7965</v>
          </cell>
          <cell r="C533">
            <v>159300</v>
          </cell>
          <cell r="D533">
            <v>151335</v>
          </cell>
        </row>
        <row r="534">
          <cell r="A534" t="str">
            <v>Ml/samsung S5/cinemas/15jul-14aug14</v>
          </cell>
          <cell r="C534">
            <v>167209.45000000001</v>
          </cell>
          <cell r="D534">
            <v>167209.45000000001</v>
          </cell>
        </row>
        <row r="535">
          <cell r="A535" t="str">
            <v>Ml/scbnl/abhiyan/0891/2039/14 Nov14</v>
          </cell>
          <cell r="B535">
            <v>936</v>
          </cell>
          <cell r="C535">
            <v>6240</v>
          </cell>
          <cell r="D535">
            <v>5304</v>
          </cell>
        </row>
        <row r="536">
          <cell r="A536" t="str">
            <v>Ml/scbnl/abhiyan/0898/1994/11 Nov14</v>
          </cell>
          <cell r="B536">
            <v>2749.5</v>
          </cell>
          <cell r="C536">
            <v>18330</v>
          </cell>
          <cell r="D536">
            <v>15580.5</v>
          </cell>
        </row>
        <row r="537">
          <cell r="A537" t="str">
            <v>Ml/scbnl/ap/0185/672/15 Aug14</v>
          </cell>
          <cell r="B537">
            <v>14100</v>
          </cell>
          <cell r="C537">
            <v>60000</v>
          </cell>
          <cell r="D537">
            <v>45900</v>
          </cell>
        </row>
        <row r="538">
          <cell r="A538" t="str">
            <v>Ml/scbnl/karobar/0114/132/1 Aug14</v>
          </cell>
          <cell r="B538">
            <v>3450</v>
          </cell>
          <cell r="C538">
            <v>23000</v>
          </cell>
          <cell r="D538">
            <v>19550</v>
          </cell>
        </row>
        <row r="539">
          <cell r="A539" t="str">
            <v>Ml/scbnl/karobar/0183/####/15 Aug14</v>
          </cell>
          <cell r="B539">
            <v>3120</v>
          </cell>
          <cell r="C539">
            <v>20800</v>
          </cell>
          <cell r="D539">
            <v>17680</v>
          </cell>
        </row>
        <row r="540">
          <cell r="A540" t="str">
            <v>Ml/scbnl/karobar/0184/298/15 Aug14</v>
          </cell>
          <cell r="B540">
            <v>2749.5</v>
          </cell>
          <cell r="C540">
            <v>18330</v>
          </cell>
          <cell r="D540">
            <v>15580.5</v>
          </cell>
        </row>
        <row r="541">
          <cell r="A541" t="str">
            <v>Ml/scbnl/karobar/0334/530/1 Sep14</v>
          </cell>
          <cell r="B541">
            <v>420</v>
          </cell>
          <cell r="C541">
            <v>2800</v>
          </cell>
          <cell r="D541">
            <v>2380</v>
          </cell>
        </row>
        <row r="542">
          <cell r="A542" t="str">
            <v>Ml/scbnl/karobar/0340/564/4 Sep14</v>
          </cell>
          <cell r="B542">
            <v>1440</v>
          </cell>
          <cell r="C542">
            <v>9600</v>
          </cell>
          <cell r="D542">
            <v>8160</v>
          </cell>
        </row>
        <row r="543">
          <cell r="A543" t="str">
            <v>Ml/scbnl/karobar/0438/688/14 Sep14</v>
          </cell>
          <cell r="B543">
            <v>300</v>
          </cell>
          <cell r="C543">
            <v>2000</v>
          </cell>
          <cell r="D543">
            <v>1700</v>
          </cell>
        </row>
        <row r="544">
          <cell r="A544" t="str">
            <v>Ml/scbnl/karobar/0680/939/30 Sep14</v>
          </cell>
          <cell r="B544">
            <v>1350</v>
          </cell>
          <cell r="C544">
            <v>9000</v>
          </cell>
          <cell r="D544">
            <v>7650</v>
          </cell>
        </row>
        <row r="545">
          <cell r="A545" t="str">
            <v>Ml/scbnl/karobar/0759/1112/19 Oct14</v>
          </cell>
          <cell r="B545">
            <v>360</v>
          </cell>
          <cell r="C545">
            <v>2400</v>
          </cell>
          <cell r="D545">
            <v>2040</v>
          </cell>
        </row>
        <row r="546">
          <cell r="A546" t="str">
            <v>Ml/scbnl/karobar/1183/####/4 Dec 14</v>
          </cell>
          <cell r="B546">
            <v>1260</v>
          </cell>
          <cell r="C546">
            <v>8400</v>
          </cell>
          <cell r="D546">
            <v>7140</v>
          </cell>
        </row>
        <row r="547">
          <cell r="A547" t="str">
            <v>Ml/SCBNL/kpr/0119/4439/6 Aug14</v>
          </cell>
          <cell r="B547">
            <v>5193.8999999999996</v>
          </cell>
          <cell r="C547">
            <v>18000</v>
          </cell>
          <cell r="D547">
            <v>12806.1</v>
          </cell>
        </row>
        <row r="548">
          <cell r="A548" t="str">
            <v>Ml/scbnl/kpr/0762/5702/20 Oct14</v>
          </cell>
          <cell r="B548">
            <v>5713.29</v>
          </cell>
          <cell r="C548">
            <v>19800</v>
          </cell>
          <cell r="D548">
            <v>14086.71</v>
          </cell>
        </row>
        <row r="549">
          <cell r="A549" t="str">
            <v>Ml/scbnl/kpr/0879/8777/1 Nov14</v>
          </cell>
          <cell r="B549">
            <v>10387.799999999999</v>
          </cell>
          <cell r="C549">
            <v>36000</v>
          </cell>
          <cell r="D549">
            <v>25612.2</v>
          </cell>
        </row>
        <row r="550">
          <cell r="A550" t="str">
            <v>Ml/scbnl/kpr/0881/9373/7 Nov14</v>
          </cell>
          <cell r="B550">
            <v>6232.68</v>
          </cell>
          <cell r="C550">
            <v>21600</v>
          </cell>
          <cell r="D550">
            <v>15367.32</v>
          </cell>
        </row>
        <row r="551">
          <cell r="A551" t="str">
            <v>Ml/scbnl/kpr/0882/9375/07 Nov14</v>
          </cell>
          <cell r="B551">
            <v>8829.6299999999992</v>
          </cell>
          <cell r="C551">
            <v>30600</v>
          </cell>
          <cell r="D551">
            <v>21770.37</v>
          </cell>
        </row>
        <row r="552">
          <cell r="A552" t="str">
            <v>Ml/scbnl/nagarik/0250/1640/24 Aug14</v>
          </cell>
          <cell r="B552">
            <v>5928</v>
          </cell>
          <cell r="C552">
            <v>9600</v>
          </cell>
          <cell r="D552">
            <v>3672</v>
          </cell>
        </row>
        <row r="553">
          <cell r="A553" t="str">
            <v>Ml/scbnl/nagarik/0382/2315/8 Sep14</v>
          </cell>
          <cell r="B553">
            <v>5928</v>
          </cell>
          <cell r="C553">
            <v>9600</v>
          </cell>
          <cell r="D553">
            <v>3672</v>
          </cell>
        </row>
        <row r="554">
          <cell r="A554" t="str">
            <v>Ml/SCBNL/nagarik/0444/2616/13 Sep14</v>
          </cell>
          <cell r="B554">
            <v>62244</v>
          </cell>
          <cell r="C554">
            <v>100800</v>
          </cell>
          <cell r="D554">
            <v>38556</v>
          </cell>
        </row>
        <row r="555">
          <cell r="A555" t="str">
            <v>Ml/scbnl/nagarik/0522/3179/24 Sep14</v>
          </cell>
          <cell r="B555">
            <v>5928</v>
          </cell>
          <cell r="C555">
            <v>9600</v>
          </cell>
          <cell r="D555">
            <v>3672</v>
          </cell>
        </row>
        <row r="556">
          <cell r="A556" t="str">
            <v>Ml/scbnl/nagarik/0676/3374/27 Sep14</v>
          </cell>
          <cell r="B556">
            <v>7904</v>
          </cell>
          <cell r="C556">
            <v>12800</v>
          </cell>
          <cell r="D556">
            <v>4896</v>
          </cell>
        </row>
        <row r="557">
          <cell r="A557" t="str">
            <v>Ml/scbnl/nagarik/0869/4758/8 Nov14</v>
          </cell>
          <cell r="B557">
            <v>54834</v>
          </cell>
          <cell r="C557">
            <v>88800</v>
          </cell>
          <cell r="D557">
            <v>33966</v>
          </cell>
        </row>
        <row r="558">
          <cell r="A558" t="str">
            <v>Ml/scbnl/nagarik/0871/4648/5 Nov14</v>
          </cell>
          <cell r="B558">
            <v>51870</v>
          </cell>
          <cell r="C558">
            <v>84000</v>
          </cell>
          <cell r="D558">
            <v>32130</v>
          </cell>
        </row>
        <row r="559">
          <cell r="A559" t="str">
            <v>Ml/scbnl/nagarik/0872/4646/5nov14</v>
          </cell>
          <cell r="B559">
            <v>5928</v>
          </cell>
          <cell r="C559">
            <v>9600</v>
          </cell>
          <cell r="D559">
            <v>3672</v>
          </cell>
        </row>
        <row r="560">
          <cell r="A560" t="str">
            <v>Ml/scbnl/nagarik/0900/5001/13 Nov14</v>
          </cell>
          <cell r="B560">
            <v>38532</v>
          </cell>
          <cell r="C560">
            <v>62400</v>
          </cell>
          <cell r="D560">
            <v>23868</v>
          </cell>
        </row>
        <row r="561">
          <cell r="A561" t="str">
            <v>Ml/SCBNL/nagarik/1019/####/26 Nov14</v>
          </cell>
          <cell r="B561">
            <v>6916</v>
          </cell>
          <cell r="C561">
            <v>11200</v>
          </cell>
          <cell r="D561">
            <v>4284</v>
          </cell>
        </row>
        <row r="562">
          <cell r="A562" t="str">
            <v>Ml/SCBNL/rajdhani/0037/22/24jul14</v>
          </cell>
          <cell r="B562">
            <v>288</v>
          </cell>
          <cell r="C562">
            <v>1920</v>
          </cell>
          <cell r="D562">
            <v>1632</v>
          </cell>
        </row>
        <row r="563">
          <cell r="A563" t="str">
            <v>Ml/scbnl/rajdhani/0042/21/22jul14</v>
          </cell>
          <cell r="B563">
            <v>288</v>
          </cell>
          <cell r="C563">
            <v>1920</v>
          </cell>
          <cell r="D563">
            <v>1632</v>
          </cell>
        </row>
        <row r="564">
          <cell r="A564" t="str">
            <v>Ml/servo/automobile/0698/17/aug 14</v>
          </cell>
          <cell r="B564">
            <v>29700</v>
          </cell>
          <cell r="C564">
            <v>45000</v>
          </cell>
          <cell r="D564">
            <v>15300</v>
          </cell>
        </row>
        <row r="565">
          <cell r="A565" t="str">
            <v>Ml/servo/naya Auto Nepal/0697/56/sept 14</v>
          </cell>
          <cell r="B565">
            <v>32500</v>
          </cell>
          <cell r="C565">
            <v>50000</v>
          </cell>
          <cell r="D565">
            <v>17500</v>
          </cell>
        </row>
        <row r="566">
          <cell r="A566" t="str">
            <v>Ml/servo/Nba/0699/268/shrawn 71</v>
          </cell>
          <cell r="B566">
            <v>23962.5</v>
          </cell>
          <cell r="C566">
            <v>45000</v>
          </cell>
          <cell r="D566">
            <v>21037.5</v>
          </cell>
        </row>
        <row r="567">
          <cell r="A567" t="str">
            <v>Ml/servo/ntv/0703/july 2014 Promotinal</v>
          </cell>
          <cell r="B567">
            <v>9473.25</v>
          </cell>
          <cell r="C567">
            <v>179660</v>
          </cell>
          <cell r="D567">
            <v>170186.75</v>
          </cell>
        </row>
        <row r="568">
          <cell r="A568" t="str">
            <v>Ml/servo/ntv/0704/aug 2014 Tv</v>
          </cell>
          <cell r="C568">
            <v>350505</v>
          </cell>
          <cell r="D568">
            <v>350505</v>
          </cell>
        </row>
        <row r="569">
          <cell r="A569" t="str">
            <v>Ml/servo/ntv/0705/sept  2014</v>
          </cell>
          <cell r="C569">
            <v>125980</v>
          </cell>
          <cell r="D569">
            <v>125980</v>
          </cell>
        </row>
        <row r="570">
          <cell r="A570" t="str">
            <v>Ml/sujal/chocofun/asoj &amp; Kartik 71 Tv</v>
          </cell>
          <cell r="B570">
            <v>326223.90000000002</v>
          </cell>
          <cell r="C570">
            <v>2416928</v>
          </cell>
          <cell r="D570">
            <v>2090704.1</v>
          </cell>
        </row>
        <row r="571">
          <cell r="A571" t="str">
            <v>Ml/sujal/kpr/0121/4498/7 Aug14</v>
          </cell>
          <cell r="B571">
            <v>91861</v>
          </cell>
          <cell r="C571">
            <v>280000</v>
          </cell>
          <cell r="D571">
            <v>188139</v>
          </cell>
        </row>
        <row r="572">
          <cell r="A572" t="str">
            <v>Ml/sujal/kpr/0678/3322/29 Sep14</v>
          </cell>
          <cell r="B572">
            <v>183722</v>
          </cell>
          <cell r="C572">
            <v>560000</v>
          </cell>
          <cell r="D572">
            <v>376278</v>
          </cell>
        </row>
        <row r="573">
          <cell r="A573" t="str">
            <v>Ml/sujal/kpr/1024/#####/24 Nov14</v>
          </cell>
          <cell r="B573">
            <v>35432.1</v>
          </cell>
          <cell r="C573">
            <v>108000</v>
          </cell>
          <cell r="D573">
            <v>72567.899999999994</v>
          </cell>
        </row>
        <row r="574">
          <cell r="A574" t="str">
            <v>Ml/sujal/nagarik/0122/984/8 Aug14</v>
          </cell>
          <cell r="B574">
            <v>82955</v>
          </cell>
          <cell r="C574">
            <v>200000</v>
          </cell>
          <cell r="D574">
            <v>117045</v>
          </cell>
        </row>
        <row r="575">
          <cell r="A575" t="str">
            <v>Ml/THT/1191/####/3 Dec 14/vac</v>
          </cell>
          <cell r="B575">
            <v>13456.8</v>
          </cell>
          <cell r="C575">
            <v>43200</v>
          </cell>
          <cell r="D575">
            <v>29743.200000000001</v>
          </cell>
        </row>
        <row r="576">
          <cell r="A576" t="str">
            <v>Ml/usaid/kpr/0514/2614/21 Sep14</v>
          </cell>
          <cell r="B576">
            <v>24570</v>
          </cell>
          <cell r="C576">
            <v>97500</v>
          </cell>
          <cell r="D576">
            <v>72930</v>
          </cell>
        </row>
        <row r="577">
          <cell r="A577" t="str">
            <v>Ml/usaid/kpr/0675/#####/28 Sep14</v>
          </cell>
          <cell r="B577">
            <v>24570</v>
          </cell>
          <cell r="C577">
            <v>97500</v>
          </cell>
          <cell r="D577">
            <v>72930</v>
          </cell>
        </row>
        <row r="578">
          <cell r="A578" t="str">
            <v>Ml/usaid/sukrabar/1039/####/6-20nov14</v>
          </cell>
          <cell r="B578">
            <v>77645.88</v>
          </cell>
          <cell r="C578">
            <v>187200</v>
          </cell>
          <cell r="D578">
            <v>109554.12</v>
          </cell>
        </row>
        <row r="579">
          <cell r="A579" t="str">
            <v>Ml/vacancy/THT/1195/####/10dec14</v>
          </cell>
          <cell r="B579">
            <v>11214</v>
          </cell>
          <cell r="C579">
            <v>36000</v>
          </cell>
          <cell r="D579">
            <v>24786</v>
          </cell>
        </row>
        <row r="580">
          <cell r="A580" t="str">
            <v>Ml/vac/tht/120/321/6aug 14</v>
          </cell>
          <cell r="B580">
            <v>11961.6</v>
          </cell>
          <cell r="C580">
            <v>38400</v>
          </cell>
          <cell r="D580">
            <v>26438.400000000001</v>
          </cell>
        </row>
        <row r="581">
          <cell r="A581" t="str">
            <v>Ml/versik/tht/0338/918/3 Sep 14</v>
          </cell>
          <cell r="B581">
            <v>37380</v>
          </cell>
          <cell r="C581">
            <v>120000</v>
          </cell>
          <cell r="D581">
            <v>82620</v>
          </cell>
        </row>
        <row r="582">
          <cell r="A582" t="str">
            <v>Ml/versik/tht/0390/1102/10sep14</v>
          </cell>
          <cell r="B582">
            <v>37380</v>
          </cell>
          <cell r="C582">
            <v>120000</v>
          </cell>
          <cell r="D582">
            <v>82620</v>
          </cell>
        </row>
        <row r="583">
          <cell r="A583" t="str">
            <v>Ml/versik/THT/1199/####/10 Dec14</v>
          </cell>
          <cell r="B583">
            <v>24920</v>
          </cell>
          <cell r="C583">
            <v>80000</v>
          </cell>
          <cell r="D583">
            <v>55080</v>
          </cell>
        </row>
        <row r="584">
          <cell r="A584" t="str">
            <v>Ml/ZETS/kpr/0815/6018/28 Oct14</v>
          </cell>
          <cell r="B584">
            <v>4536</v>
          </cell>
          <cell r="C584">
            <v>18000</v>
          </cell>
          <cell r="D584">
            <v>13464</v>
          </cell>
        </row>
        <row r="585">
          <cell r="A585" t="str">
            <v>Sujal/food &amp; Wine/0485/09/mid July-Mid Aug Lov Bird</v>
          </cell>
          <cell r="C585">
            <v>13333.33</v>
          </cell>
          <cell r="D585">
            <v>13333.33</v>
          </cell>
        </row>
        <row r="586">
          <cell r="A586" t="str">
            <v>Sujal/food &amp; Wine/lov Bird/0486/25/mid Aug-Sep</v>
          </cell>
          <cell r="C586">
            <v>13333.33</v>
          </cell>
          <cell r="D586">
            <v>13333.33</v>
          </cell>
        </row>
        <row r="587">
          <cell r="A587" t="str">
            <v>Sujal/healthylife/0484/161/aug 14</v>
          </cell>
          <cell r="C587">
            <v>16000</v>
          </cell>
          <cell r="D587">
            <v>16000</v>
          </cell>
        </row>
        <row r="588">
          <cell r="A588" t="str">
            <v>Max Lagence 70-71</v>
          </cell>
        </row>
        <row r="589">
          <cell r="A589" t="str">
            <v>Hama/ek Numbari/tv Asar 71</v>
          </cell>
          <cell r="B589">
            <v>50190.04</v>
          </cell>
          <cell r="C589">
            <v>1003800.75</v>
          </cell>
          <cell r="D589">
            <v>953610.71</v>
          </cell>
        </row>
        <row r="590">
          <cell r="A590" t="str">
            <v>Ml/ime No1/regional Pr/19may-16jun 2014</v>
          </cell>
          <cell r="B590">
            <v>7140</v>
          </cell>
          <cell r="D590">
            <v>7140</v>
          </cell>
        </row>
        <row r="591">
          <cell r="A591" t="str">
            <v>Ml/nepatop/nagarik/3426/17912/1jul14</v>
          </cell>
          <cell r="B591">
            <v>4210.3599999999997</v>
          </cell>
          <cell r="D591">
            <v>4210.3599999999997</v>
          </cell>
        </row>
        <row r="592">
          <cell r="A592" t="str">
            <v>Ml/nepatop/nagarik/3455/18265/6 Jul14</v>
          </cell>
          <cell r="B592">
            <v>4210.3599999999997</v>
          </cell>
          <cell r="D592">
            <v>4210.3599999999997</v>
          </cell>
        </row>
        <row r="593">
          <cell r="A593" t="str">
            <v>Ml/nepatop/nagarik/3485/18319/10jul14</v>
          </cell>
          <cell r="B593">
            <v>4210.3599999999997</v>
          </cell>
          <cell r="D593">
            <v>4210.3599999999997</v>
          </cell>
        </row>
        <row r="594">
          <cell r="A594" t="str">
            <v>Ml/nepatop/nagarik/3517/18537/14jul14</v>
          </cell>
          <cell r="B594">
            <v>4210.3599999999997</v>
          </cell>
          <cell r="D594">
            <v>4210.3599999999997</v>
          </cell>
        </row>
        <row r="595">
          <cell r="A595" t="str">
            <v>Ml/servo/kfm&amp;Image/17mar14-16mar15</v>
          </cell>
          <cell r="B595">
            <v>88500</v>
          </cell>
          <cell r="C595">
            <v>590000</v>
          </cell>
          <cell r="D595">
            <v>501500</v>
          </cell>
        </row>
        <row r="596">
          <cell r="A596" t="str">
            <v>Ml/servo/kpr&amp;Tkp/25jun-16jul14</v>
          </cell>
          <cell r="B596">
            <v>50400</v>
          </cell>
          <cell r="C596">
            <v>200000</v>
          </cell>
          <cell r="D596">
            <v>149600</v>
          </cell>
        </row>
        <row r="597">
          <cell r="A597" t="str">
            <v>Ml/servo/ntv/0703/1-16 July 14</v>
          </cell>
          <cell r="C597">
            <v>189465</v>
          </cell>
          <cell r="D597">
            <v>189465</v>
          </cell>
        </row>
        <row r="598">
          <cell r="A598" t="str">
            <v>Merojob.Com 71-72</v>
          </cell>
        </row>
        <row r="599">
          <cell r="A599" t="str">
            <v>Merojob/Kpr/0198/8572/25Aug014</v>
          </cell>
          <cell r="B599">
            <v>6700.32</v>
          </cell>
          <cell r="C599">
            <v>29700</v>
          </cell>
          <cell r="D599">
            <v>22999.68</v>
          </cell>
        </row>
        <row r="600">
          <cell r="A600" t="str">
            <v>Merojob/kpr/0478/3219/21 Sep14</v>
          </cell>
          <cell r="B600">
            <v>9745.92</v>
          </cell>
          <cell r="C600">
            <v>43200</v>
          </cell>
          <cell r="D600">
            <v>33454.080000000002</v>
          </cell>
        </row>
        <row r="601">
          <cell r="A601" t="str">
            <v>Merojob/kpr/0843/9257/6 Nov14</v>
          </cell>
          <cell r="B601">
            <v>2736</v>
          </cell>
          <cell r="C601">
            <v>14400</v>
          </cell>
          <cell r="D601">
            <v>11664</v>
          </cell>
        </row>
        <row r="602">
          <cell r="A602" t="str">
            <v>Merojob/tht/0180/447/13 Aug14</v>
          </cell>
          <cell r="B602">
            <v>10630.8</v>
          </cell>
          <cell r="C602">
            <v>36000</v>
          </cell>
          <cell r="D602">
            <v>25369.200000000001</v>
          </cell>
        </row>
        <row r="603">
          <cell r="A603" t="str">
            <v>Merojob/tht/0235/741/27 Aug14</v>
          </cell>
          <cell r="B603">
            <v>5669.76</v>
          </cell>
          <cell r="C603">
            <v>19200</v>
          </cell>
          <cell r="D603">
            <v>13530.24</v>
          </cell>
        </row>
        <row r="604">
          <cell r="A604" t="str">
            <v>Mind Share 71-72</v>
          </cell>
        </row>
        <row r="605">
          <cell r="A605" t="str">
            <v>Mindshare/kpr/0059/846/30 Jul14</v>
          </cell>
          <cell r="B605">
            <v>9120</v>
          </cell>
          <cell r="C605">
            <v>37500</v>
          </cell>
          <cell r="D605">
            <v>28380</v>
          </cell>
        </row>
        <row r="606">
          <cell r="A606" t="str">
            <v>Mindshare/kpr/0060/4329/5aug14</v>
          </cell>
          <cell r="B606">
            <v>6080</v>
          </cell>
          <cell r="C606">
            <v>25000</v>
          </cell>
          <cell r="D606">
            <v>18920</v>
          </cell>
        </row>
        <row r="607">
          <cell r="A607" t="str">
            <v>Mindshare/kpr/0076/4490/7 Aug14</v>
          </cell>
          <cell r="B607">
            <v>4134.3999999999996</v>
          </cell>
          <cell r="C607">
            <v>17000</v>
          </cell>
          <cell r="D607">
            <v>12865.6</v>
          </cell>
        </row>
        <row r="608">
          <cell r="A608" t="str">
            <v>Mindshare/kpr/0092/4749/11aug14</v>
          </cell>
          <cell r="B608">
            <v>6080</v>
          </cell>
          <cell r="C608">
            <v>25000</v>
          </cell>
          <cell r="D608">
            <v>18920</v>
          </cell>
        </row>
        <row r="609">
          <cell r="A609" t="str">
            <v>Mindshare/kpr/0144/5078/14 Aug14</v>
          </cell>
          <cell r="B609">
            <v>4134.3999999999996</v>
          </cell>
          <cell r="C609">
            <v>17000</v>
          </cell>
          <cell r="D609">
            <v>12865.6</v>
          </cell>
        </row>
        <row r="610">
          <cell r="A610" t="str">
            <v>Mindshare/sap/0143/5291/14 Aug14</v>
          </cell>
          <cell r="B610">
            <v>6566.4</v>
          </cell>
          <cell r="C610">
            <v>27000</v>
          </cell>
          <cell r="D610">
            <v>20433.599999999999</v>
          </cell>
        </row>
        <row r="611">
          <cell r="A611" t="str">
            <v>Miscellaneous 71-72</v>
          </cell>
        </row>
        <row r="612">
          <cell r="A612" t="str">
            <v>Ads Market/kpr/0615/3073/25 Sep14</v>
          </cell>
          <cell r="B612">
            <v>15600</v>
          </cell>
          <cell r="C612">
            <v>75000</v>
          </cell>
          <cell r="D612">
            <v>59400</v>
          </cell>
        </row>
        <row r="613">
          <cell r="A613" t="str">
            <v>Biddhalaya/GP/0231/5319/11 Jul14</v>
          </cell>
          <cell r="B613">
            <v>8500</v>
          </cell>
          <cell r="C613">
            <v>85000</v>
          </cell>
          <cell r="D613">
            <v>76500</v>
          </cell>
        </row>
        <row r="614">
          <cell r="A614" t="str">
            <v>Biddhyalaya/GP/1069/####/5 Dec14</v>
          </cell>
          <cell r="B614">
            <v>1190</v>
          </cell>
          <cell r="C614">
            <v>11900</v>
          </cell>
          <cell r="D614">
            <v>10710</v>
          </cell>
        </row>
        <row r="615">
          <cell r="A615" t="str">
            <v>Bidhyalaya/nsp/0232/03/18july 14</v>
          </cell>
          <cell r="B615">
            <v>3840</v>
          </cell>
          <cell r="C615">
            <v>38400</v>
          </cell>
          <cell r="D615">
            <v>34560</v>
          </cell>
        </row>
        <row r="616">
          <cell r="A616" t="str">
            <v>Blueberry/sticker Promo/nov 14</v>
          </cell>
          <cell r="C616">
            <v>55000</v>
          </cell>
          <cell r="D616">
            <v>55000</v>
          </cell>
        </row>
        <row r="617">
          <cell r="A617" t="str">
            <v>Cityexpress/national Dailies/11sep14</v>
          </cell>
          <cell r="C617">
            <v>250324</v>
          </cell>
          <cell r="D617">
            <v>250324</v>
          </cell>
        </row>
        <row r="618">
          <cell r="A618" t="str">
            <v>Cotton Nepal/scrolling/13-27aug14</v>
          </cell>
          <cell r="C618">
            <v>20795</v>
          </cell>
          <cell r="D618">
            <v>20795</v>
          </cell>
        </row>
        <row r="619">
          <cell r="A619" t="str">
            <v>Dinesh/kpr/0818/5917/23 Oct14</v>
          </cell>
          <cell r="B619">
            <v>4536</v>
          </cell>
          <cell r="C619">
            <v>18000</v>
          </cell>
          <cell r="D619">
            <v>13464</v>
          </cell>
        </row>
        <row r="620">
          <cell r="A620" t="str">
            <v>Dipenman/kpr/0449/743/15 Sep14</v>
          </cell>
          <cell r="B620">
            <v>17716.05</v>
          </cell>
          <cell r="C620">
            <v>54000</v>
          </cell>
          <cell r="D620">
            <v>36283.949999999997</v>
          </cell>
        </row>
        <row r="621">
          <cell r="A621" t="str">
            <v>Exclusive/kpr/0065/####/1 Aug14</v>
          </cell>
          <cell r="C621">
            <v>2500</v>
          </cell>
          <cell r="D621">
            <v>2500</v>
          </cell>
        </row>
        <row r="622">
          <cell r="A622" t="str">
            <v>Garud/kpr/0064/4327/5 Aug14</v>
          </cell>
          <cell r="B622">
            <v>26600</v>
          </cell>
          <cell r="C622">
            <v>140000</v>
          </cell>
          <cell r="D622">
            <v>113400</v>
          </cell>
        </row>
        <row r="623">
          <cell r="A623" t="str">
            <v>Homefunish/tht/0448/1196/14 Sep14</v>
          </cell>
          <cell r="B623">
            <v>6840</v>
          </cell>
          <cell r="C623">
            <v>36000</v>
          </cell>
          <cell r="D623">
            <v>29160</v>
          </cell>
        </row>
        <row r="624">
          <cell r="A624" t="str">
            <v>Jaypancha/karobar/0666/940/30 Sep14</v>
          </cell>
          <cell r="B624">
            <v>32479.200000000001</v>
          </cell>
          <cell r="C624">
            <v>46800</v>
          </cell>
          <cell r="D624">
            <v>14320.8</v>
          </cell>
        </row>
        <row r="625">
          <cell r="A625" t="str">
            <v>Jaypanch/nagarik/145/1299/15 Aug14</v>
          </cell>
          <cell r="B625">
            <v>28560</v>
          </cell>
          <cell r="C625">
            <v>48000</v>
          </cell>
          <cell r="D625">
            <v>19440</v>
          </cell>
        </row>
        <row r="626">
          <cell r="A626" t="str">
            <v>Jaypanha/karobar/0665/899/28 Sep14</v>
          </cell>
          <cell r="B626">
            <v>32479.200000000001</v>
          </cell>
          <cell r="C626">
            <v>46800</v>
          </cell>
          <cell r="D626">
            <v>14320.8</v>
          </cell>
        </row>
        <row r="627">
          <cell r="A627" t="str">
            <v>Kheladi/ap/0984/####/26 Nov14</v>
          </cell>
          <cell r="B627">
            <v>4550</v>
          </cell>
          <cell r="C627">
            <v>14000</v>
          </cell>
          <cell r="D627">
            <v>9450</v>
          </cell>
        </row>
        <row r="628">
          <cell r="A628" t="str">
            <v>Linez/THT/1255/####/12dec14</v>
          </cell>
          <cell r="B628">
            <v>59620</v>
          </cell>
          <cell r="C628">
            <v>220000</v>
          </cell>
          <cell r="D628">
            <v>160380</v>
          </cell>
        </row>
        <row r="629">
          <cell r="A629" t="str">
            <v>Micro/kpr/0016/565/25 July14</v>
          </cell>
          <cell r="B629">
            <v>4536</v>
          </cell>
          <cell r="C629">
            <v>18000</v>
          </cell>
          <cell r="D629">
            <v>13464</v>
          </cell>
        </row>
        <row r="630">
          <cell r="A630" t="str">
            <v>NDC/THT/1009/####/19 Nov14</v>
          </cell>
          <cell r="B630">
            <v>4854.3999999999996</v>
          </cell>
          <cell r="C630">
            <v>16000</v>
          </cell>
          <cell r="D630">
            <v>11145.6</v>
          </cell>
        </row>
        <row r="631">
          <cell r="A631" t="str">
            <v>Priyanka/nagarik/0293/2277/07 Sep14</v>
          </cell>
          <cell r="B631">
            <v>3468.8</v>
          </cell>
          <cell r="C631">
            <v>12800</v>
          </cell>
          <cell r="D631">
            <v>9331.2000000000007</v>
          </cell>
        </row>
        <row r="632">
          <cell r="A632" t="str">
            <v>Qatar Indoor/ Board /flex</v>
          </cell>
          <cell r="C632">
            <v>41592.5</v>
          </cell>
          <cell r="D632">
            <v>41592.5</v>
          </cell>
        </row>
        <row r="633">
          <cell r="A633" t="str">
            <v>Rajesh/kpr/0526/#####/1 Sep14/cond</v>
          </cell>
          <cell r="B633">
            <v>5478.48</v>
          </cell>
          <cell r="C633">
            <v>18000</v>
          </cell>
          <cell r="D633">
            <v>12521.52</v>
          </cell>
        </row>
        <row r="634">
          <cell r="A634" t="str">
            <v>Ranjan/nagarik/0819/4050/21 Oct14</v>
          </cell>
          <cell r="B634">
            <v>19488</v>
          </cell>
          <cell r="C634">
            <v>48000</v>
          </cell>
          <cell r="D634">
            <v>28512</v>
          </cell>
        </row>
        <row r="635">
          <cell r="A635" t="str">
            <v>Realtors/kpr/0082/4441/6 Aug14</v>
          </cell>
          <cell r="B635">
            <v>20435.3</v>
          </cell>
          <cell r="C635">
            <v>50000</v>
          </cell>
          <cell r="D635">
            <v>29564.7</v>
          </cell>
        </row>
        <row r="636">
          <cell r="A636" t="str">
            <v>Rooster/kpr/1148/####/12 Dec14</v>
          </cell>
          <cell r="B636">
            <v>29120</v>
          </cell>
          <cell r="C636">
            <v>140000</v>
          </cell>
          <cell r="D636">
            <v>110880</v>
          </cell>
        </row>
        <row r="637">
          <cell r="A637" t="str">
            <v>Salima/kpr/0146/5222/16 Aug14</v>
          </cell>
          <cell r="B637">
            <v>3120</v>
          </cell>
          <cell r="C637">
            <v>15000</v>
          </cell>
          <cell r="D637">
            <v>11880</v>
          </cell>
        </row>
        <row r="638">
          <cell r="A638" t="str">
            <v>Sanghiya Mamil/gp/765/1197/15oct 14</v>
          </cell>
          <cell r="B638">
            <v>9562.5</v>
          </cell>
          <cell r="C638">
            <v>63750</v>
          </cell>
          <cell r="D638">
            <v>54187.5</v>
          </cell>
        </row>
        <row r="639">
          <cell r="A639" t="str">
            <v>Sprout/tht/0081/325/6aug14</v>
          </cell>
          <cell r="B639">
            <v>1915.2</v>
          </cell>
          <cell r="C639">
            <v>11200</v>
          </cell>
          <cell r="D639">
            <v>9284.7999999999993</v>
          </cell>
        </row>
        <row r="640">
          <cell r="A640" t="str">
            <v>Sprout/tkp/0080/4682/6aug14</v>
          </cell>
          <cell r="B640">
            <v>4236.34</v>
          </cell>
          <cell r="C640">
            <v>10800</v>
          </cell>
          <cell r="D640">
            <v>6563.66</v>
          </cell>
        </row>
        <row r="641">
          <cell r="A641" t="str">
            <v>Sprout/TKP/0636/5172/10 Oct14</v>
          </cell>
          <cell r="B641">
            <v>3462.6</v>
          </cell>
          <cell r="C641">
            <v>12000</v>
          </cell>
          <cell r="D641">
            <v>8537.4</v>
          </cell>
        </row>
        <row r="642">
          <cell r="A642" t="str">
            <v>Sudarsan/kpr/1227/#####/16dec14</v>
          </cell>
          <cell r="B642">
            <v>15581.7</v>
          </cell>
          <cell r="C642">
            <v>54000</v>
          </cell>
          <cell r="D642">
            <v>38418.300000000003</v>
          </cell>
        </row>
        <row r="643">
          <cell r="A643" t="str">
            <v>Teyal Bro./ap/0079/509/6aug14</v>
          </cell>
          <cell r="B643">
            <v>665</v>
          </cell>
          <cell r="C643">
            <v>3500</v>
          </cell>
          <cell r="D643">
            <v>2835</v>
          </cell>
        </row>
        <row r="644">
          <cell r="A644" t="str">
            <v>United Traders/rav4 Printing</v>
          </cell>
          <cell r="C644">
            <v>21500</v>
          </cell>
          <cell r="D644">
            <v>21500</v>
          </cell>
        </row>
        <row r="645">
          <cell r="A645" t="str">
            <v>Universal/comander/0444/515/6 Nov14</v>
          </cell>
          <cell r="B645">
            <v>6927.36</v>
          </cell>
          <cell r="C645">
            <v>13200</v>
          </cell>
          <cell r="D645">
            <v>6272.64</v>
          </cell>
        </row>
        <row r="646">
          <cell r="A646" t="str">
            <v>Universal/kpr/0348/104/10 Sep14</v>
          </cell>
          <cell r="B646">
            <v>4741.92</v>
          </cell>
          <cell r="C646">
            <v>18000</v>
          </cell>
          <cell r="D646">
            <v>13258.08</v>
          </cell>
        </row>
        <row r="647">
          <cell r="A647" t="str">
            <v>Vatsal Implex/videocon/bhadra-Karti71fm</v>
          </cell>
          <cell r="B647">
            <v>27039</v>
          </cell>
          <cell r="C647">
            <v>540780</v>
          </cell>
          <cell r="D647">
            <v>513741</v>
          </cell>
        </row>
        <row r="648">
          <cell r="A648" t="str">
            <v>Wakaba/kpr/0239/535/19-21aug14/class</v>
          </cell>
          <cell r="B648">
            <v>900</v>
          </cell>
          <cell r="C648">
            <v>9000</v>
          </cell>
          <cell r="D648">
            <v>8100</v>
          </cell>
        </row>
        <row r="649">
          <cell r="A649" t="str">
            <v>Watersup/disaster Risk/7-31 Bhadra/71</v>
          </cell>
          <cell r="C649">
            <v>264960</v>
          </cell>
          <cell r="D649">
            <v>264960</v>
          </cell>
        </row>
        <row r="650">
          <cell r="A650" t="str">
            <v>Narc 71-72</v>
          </cell>
        </row>
        <row r="651">
          <cell r="A651" t="str">
            <v>Narc/GP/0049/252/31july14</v>
          </cell>
          <cell r="B651">
            <v>2677.5</v>
          </cell>
          <cell r="C651">
            <v>17850</v>
          </cell>
          <cell r="D651">
            <v>15172.5</v>
          </cell>
        </row>
        <row r="652">
          <cell r="A652" t="str">
            <v>Narc/GP/0050/251/31july14/27cc</v>
          </cell>
          <cell r="B652">
            <v>3442.5</v>
          </cell>
          <cell r="C652">
            <v>22950</v>
          </cell>
          <cell r="D652">
            <v>19507.5</v>
          </cell>
        </row>
        <row r="653">
          <cell r="A653" t="str">
            <v>NARC/GP/0554/1003/28 Sep14/33cc</v>
          </cell>
          <cell r="B653">
            <v>4207.5</v>
          </cell>
          <cell r="C653">
            <v>28050</v>
          </cell>
          <cell r="D653">
            <v>23842.5</v>
          </cell>
        </row>
        <row r="654">
          <cell r="A654" t="str">
            <v>NARC/GP/0577/1004/28 Sep14</v>
          </cell>
          <cell r="B654">
            <v>3060</v>
          </cell>
          <cell r="C654">
            <v>20400</v>
          </cell>
          <cell r="D654">
            <v>17340</v>
          </cell>
        </row>
        <row r="655">
          <cell r="A655" t="str">
            <v>Narc/GP/1239/####/8 Dec14</v>
          </cell>
          <cell r="B655">
            <v>6120</v>
          </cell>
          <cell r="C655">
            <v>40800</v>
          </cell>
          <cell r="D655">
            <v>34680</v>
          </cell>
        </row>
        <row r="656">
          <cell r="A656" t="str">
            <v>Ncell Maxmedia 70-71</v>
          </cell>
        </row>
        <row r="657">
          <cell r="A657" t="str">
            <v>Ncell to Be Billed 70/71</v>
          </cell>
          <cell r="C657">
            <v>54020</v>
          </cell>
          <cell r="D657">
            <v>54020</v>
          </cell>
        </row>
        <row r="658">
          <cell r="A658" t="str">
            <v>Ncell/eu Calling/8july-8aug 14/fm</v>
          </cell>
          <cell r="C658">
            <v>660847.79</v>
          </cell>
          <cell r="D658">
            <v>660847.79</v>
          </cell>
        </row>
        <row r="659">
          <cell r="A659" t="str">
            <v>Ncell/karobar Footsal/karobar/24jun14</v>
          </cell>
          <cell r="C659">
            <v>29000.25</v>
          </cell>
          <cell r="D659">
            <v>29000.25</v>
          </cell>
        </row>
        <row r="660">
          <cell r="A660" t="str">
            <v>Ncell/loaded /4oct-3dec 2013/reg Pr</v>
          </cell>
          <cell r="C660">
            <v>172245</v>
          </cell>
          <cell r="D660">
            <v>172245</v>
          </cell>
        </row>
        <row r="661">
          <cell r="A661" t="str">
            <v>Ncell/mela/1sept-3oct 2013 Reg Pr</v>
          </cell>
          <cell r="C661">
            <v>584935</v>
          </cell>
          <cell r="D661">
            <v>584935</v>
          </cell>
        </row>
        <row r="662">
          <cell r="A662" t="str">
            <v>Ncell/unlimited Sms/17june-17sept 14 Pr</v>
          </cell>
          <cell r="C662">
            <v>245034.6</v>
          </cell>
          <cell r="D662">
            <v>245034.6</v>
          </cell>
        </row>
        <row r="663">
          <cell r="A663" t="str">
            <v>Ncell Maxmedia 71-72</v>
          </cell>
        </row>
        <row r="664">
          <cell r="A664" t="str">
            <v>Ncell/abhiyan/0283/183/3aug 14 Vac</v>
          </cell>
          <cell r="C664">
            <v>17452.8</v>
          </cell>
          <cell r="D664">
            <v>17452.8</v>
          </cell>
        </row>
        <row r="665">
          <cell r="A665" t="str">
            <v>Ncell/app Camp/13aug-19sep 14 Pr</v>
          </cell>
          <cell r="C665">
            <v>1160713</v>
          </cell>
          <cell r="D665">
            <v>1160713</v>
          </cell>
        </row>
        <row r="666">
          <cell r="A666" t="str">
            <v>Ncell/app Camp2/4 Nov - 15dec14/PR</v>
          </cell>
          <cell r="C666">
            <v>1494924.66</v>
          </cell>
          <cell r="D666">
            <v>1494924.66</v>
          </cell>
        </row>
        <row r="667">
          <cell r="A667" t="str">
            <v>Ncell/app Idea/21oct 14 Pr</v>
          </cell>
          <cell r="C667">
            <v>189878.1</v>
          </cell>
          <cell r="D667">
            <v>189878.1</v>
          </cell>
        </row>
        <row r="668">
          <cell r="A668" t="str">
            <v>Ncell/aus/new Zealand/5nov-3dec14/FM</v>
          </cell>
          <cell r="C668">
            <v>348381.12</v>
          </cell>
          <cell r="D668">
            <v>348381.12</v>
          </cell>
        </row>
        <row r="669">
          <cell r="A669" t="str">
            <v>Ncell/B 2 B/ 4aug-4oct 14/pr</v>
          </cell>
          <cell r="C669">
            <v>1632369.04</v>
          </cell>
          <cell r="D669">
            <v>1632369.04</v>
          </cell>
        </row>
        <row r="670">
          <cell r="A670" t="str">
            <v>Ncell/caal Aayao Paisa Aayo/22july-31aug 14 Pr</v>
          </cell>
          <cell r="C670">
            <v>1761833.6</v>
          </cell>
          <cell r="D670">
            <v>1761833.6</v>
          </cell>
        </row>
        <row r="671">
          <cell r="A671" t="str">
            <v>Ncell/caal Aayo Paisa Aayo/22july-31aug Fm</v>
          </cell>
          <cell r="C671">
            <v>1817737.9</v>
          </cell>
          <cell r="D671">
            <v>1817737.9</v>
          </cell>
        </row>
        <row r="672">
          <cell r="A672" t="str">
            <v>Ncell/caal Aayo Paisa Aayo/22july-31aug Internat Pr</v>
          </cell>
          <cell r="C672">
            <v>627220.85</v>
          </cell>
          <cell r="D672">
            <v>627220.85</v>
          </cell>
        </row>
        <row r="673">
          <cell r="A673" t="str">
            <v>Ncell/caal Aayo Paisa Ayo/22july-31aug 14 Reg Pr</v>
          </cell>
          <cell r="C673">
            <v>773907</v>
          </cell>
          <cell r="D673">
            <v>773907</v>
          </cell>
        </row>
        <row r="674">
          <cell r="A674" t="str">
            <v>Ncell/caal Aayo Paisa Ayo/22july -31aug Reg Tv</v>
          </cell>
          <cell r="C674">
            <v>428400</v>
          </cell>
          <cell r="D674">
            <v>428400</v>
          </cell>
        </row>
        <row r="675">
          <cell r="A675" t="str">
            <v>Ncell/dashain&amp;Tihar/26-29 Sep014/pr</v>
          </cell>
          <cell r="C675">
            <v>534653.4</v>
          </cell>
          <cell r="D675">
            <v>534653.4</v>
          </cell>
        </row>
        <row r="676">
          <cell r="A676" t="str">
            <v>Ncell/dashin &amp; Tihar Wishes/2071 Local Pr</v>
          </cell>
          <cell r="C676">
            <v>904000</v>
          </cell>
          <cell r="D676">
            <v>904000</v>
          </cell>
        </row>
        <row r="677">
          <cell r="A677" t="str">
            <v>Ncell/eu Calling/17july-8aug 2014 Pr</v>
          </cell>
          <cell r="C677">
            <v>559154.4</v>
          </cell>
          <cell r="D677">
            <v>559154.4</v>
          </cell>
        </row>
        <row r="678">
          <cell r="A678" t="str">
            <v>Ncell/facebook Pack/6aug-5sep Reg Pr 2nd Ph</v>
          </cell>
          <cell r="C678">
            <v>99400</v>
          </cell>
          <cell r="D678">
            <v>99400</v>
          </cell>
        </row>
        <row r="679">
          <cell r="A679" t="str">
            <v>Ncell Facebook Pack/6aug-5sept 14pr 2nd Ph</v>
          </cell>
          <cell r="C679">
            <v>975262.94</v>
          </cell>
          <cell r="D679">
            <v>975262.94</v>
          </cell>
        </row>
        <row r="680">
          <cell r="A680" t="str">
            <v>Ncell/google Nexus/7aug-6sept 2014 Pr</v>
          </cell>
          <cell r="C680">
            <v>476510.34</v>
          </cell>
          <cell r="D680">
            <v>476510.34</v>
          </cell>
        </row>
        <row r="681">
          <cell r="A681" t="str">
            <v>Ncell/how to Make Video/1june-13aug 14 Pr</v>
          </cell>
          <cell r="C681">
            <v>450868.2</v>
          </cell>
          <cell r="D681">
            <v>450868.2</v>
          </cell>
        </row>
        <row r="682">
          <cell r="A682" t="str">
            <v>Ncell/literature Festival/13-20sep14/PR</v>
          </cell>
          <cell r="C682">
            <v>576473.4</v>
          </cell>
          <cell r="D682">
            <v>576473.4</v>
          </cell>
        </row>
        <row r="683">
          <cell r="A683" t="str">
            <v>Ncell/literature Festival/13-20sept Local Pr</v>
          </cell>
          <cell r="C683">
            <v>322000</v>
          </cell>
          <cell r="D683">
            <v>322000</v>
          </cell>
        </row>
        <row r="684">
          <cell r="A684" t="str">
            <v>Ncell/loaded Samsung Tab S/17-28sep14/pr</v>
          </cell>
          <cell r="C684">
            <v>788724.4</v>
          </cell>
          <cell r="D684">
            <v>788724.4</v>
          </cell>
        </row>
        <row r="685">
          <cell r="A685" t="str">
            <v>Ncell/magazine Aug Issue/2014</v>
          </cell>
          <cell r="C685">
            <v>137459.29999999999</v>
          </cell>
          <cell r="D685">
            <v>137459.29999999999</v>
          </cell>
        </row>
        <row r="686">
          <cell r="A686" t="str">
            <v>Ncell/magazine /nov Issue 2014</v>
          </cell>
          <cell r="C686">
            <v>200858.3</v>
          </cell>
          <cell r="D686">
            <v>200858.3</v>
          </cell>
        </row>
        <row r="687">
          <cell r="A687" t="str">
            <v>Ncell/magazine/oct Issue 2014</v>
          </cell>
          <cell r="C687">
            <v>137459.29999999999</v>
          </cell>
          <cell r="D687">
            <v>137459.29999999999</v>
          </cell>
        </row>
        <row r="688">
          <cell r="A688" t="str">
            <v>Ncell/magazine/sept  Issue 2014</v>
          </cell>
          <cell r="C688">
            <v>158359.29999999999</v>
          </cell>
          <cell r="D688">
            <v>158359.29999999999</v>
          </cell>
        </row>
        <row r="689">
          <cell r="A689" t="str">
            <v>Ncell/mela/1-30sept  14 Fm</v>
          </cell>
          <cell r="C689">
            <v>155196.88</v>
          </cell>
          <cell r="D689">
            <v>155196.88</v>
          </cell>
        </row>
        <row r="690">
          <cell r="A690" t="str">
            <v>Ncell/Mela/21-27 Sep14/pr</v>
          </cell>
          <cell r="C690">
            <v>972051.64</v>
          </cell>
          <cell r="D690">
            <v>972051.64</v>
          </cell>
        </row>
        <row r="691">
          <cell r="A691" t="str">
            <v>Ncell/my5/3-31aug 14/fm</v>
          </cell>
          <cell r="C691">
            <v>354960.86</v>
          </cell>
          <cell r="D691">
            <v>354960.86</v>
          </cell>
        </row>
        <row r="692">
          <cell r="A692" t="str">
            <v>Ncell/my5/3-31aug 14/pr</v>
          </cell>
          <cell r="C692">
            <v>912211.6</v>
          </cell>
          <cell r="D692">
            <v>912211.6</v>
          </cell>
        </row>
        <row r="693">
          <cell r="A693" t="str">
            <v>Ncell/my5/3-31aug Reg Pr 14</v>
          </cell>
          <cell r="C693">
            <v>201700</v>
          </cell>
          <cell r="D693">
            <v>201700</v>
          </cell>
        </row>
        <row r="694">
          <cell r="A694" t="str">
            <v>Ncell/nagarik/0281/1079/12 Aug14</v>
          </cell>
          <cell r="C694">
            <v>41454</v>
          </cell>
          <cell r="D694">
            <v>41454</v>
          </cell>
        </row>
        <row r="695">
          <cell r="A695" t="str">
            <v>Ncell/NPS Survey 2014</v>
          </cell>
          <cell r="C695">
            <v>1600000</v>
          </cell>
          <cell r="D695">
            <v>1600000</v>
          </cell>
        </row>
        <row r="696">
          <cell r="A696" t="str">
            <v>Ncell/nsp/1124/####/1 Dec14</v>
          </cell>
          <cell r="C696">
            <v>35113.5</v>
          </cell>
          <cell r="D696">
            <v>35113.5</v>
          </cell>
        </row>
        <row r="697">
          <cell r="A697" t="str">
            <v>Ncell/paisa Back/11sep-5nov14/reg. PR</v>
          </cell>
          <cell r="C697">
            <v>816122</v>
          </cell>
          <cell r="D697">
            <v>816122</v>
          </cell>
        </row>
        <row r="698">
          <cell r="A698" t="str">
            <v>Ncell/paisa Back/11sept-5nov14 Pr</v>
          </cell>
          <cell r="C698">
            <v>2279424.02</v>
          </cell>
          <cell r="D698">
            <v>2279424.02</v>
          </cell>
        </row>
        <row r="699">
          <cell r="A699" t="str">
            <v>Ncell/paisa Back/2ndph/3nov-1dec 14/pr</v>
          </cell>
          <cell r="C699">
            <v>847575.92</v>
          </cell>
          <cell r="D699">
            <v>847575.92</v>
          </cell>
        </row>
        <row r="700">
          <cell r="A700" t="str">
            <v>Ncell/paisa Back Offer/11sept-5nov14 Fm</v>
          </cell>
          <cell r="C700">
            <v>1033583.1</v>
          </cell>
          <cell r="D700">
            <v>1033583.1</v>
          </cell>
        </row>
        <row r="701">
          <cell r="A701" t="str">
            <v>Ncell/samsung Loaded/12sept-11nov 14 Pr</v>
          </cell>
          <cell r="C701">
            <v>821005.2</v>
          </cell>
          <cell r="D701">
            <v>821005.2</v>
          </cell>
        </row>
        <row r="702">
          <cell r="A702" t="str">
            <v>Ncell/supernet/11sept-5nov 14 Reg Pr</v>
          </cell>
          <cell r="C702">
            <v>221373</v>
          </cell>
          <cell r="D702">
            <v>221373</v>
          </cell>
        </row>
        <row r="703">
          <cell r="A703" t="str">
            <v>Ncell/supernet/3sept-3oct 14/pr</v>
          </cell>
          <cell r="C703">
            <v>1145104.98</v>
          </cell>
          <cell r="D703">
            <v>1145104.98</v>
          </cell>
        </row>
        <row r="704">
          <cell r="A704" t="str">
            <v>Ncell Teej Ad/national Dailies/28aug14</v>
          </cell>
          <cell r="C704">
            <v>335509.2</v>
          </cell>
          <cell r="D704">
            <v>335509.2</v>
          </cell>
        </row>
        <row r="705">
          <cell r="A705" t="str">
            <v>Ncell/tht/0282/96/23 July 14 Vac</v>
          </cell>
          <cell r="C705">
            <v>32779.800000000003</v>
          </cell>
          <cell r="D705">
            <v>32779.800000000003</v>
          </cell>
        </row>
        <row r="706">
          <cell r="A706" t="str">
            <v>Ncell/tht/0655/4622/9apr Vac</v>
          </cell>
          <cell r="C706">
            <v>26820</v>
          </cell>
          <cell r="D706">
            <v>26820</v>
          </cell>
        </row>
        <row r="707">
          <cell r="A707" t="str">
            <v>Ncell/tht/0655/5807/11june 2014</v>
          </cell>
          <cell r="C707">
            <v>32779.800000000003</v>
          </cell>
          <cell r="D707">
            <v>32779.800000000003</v>
          </cell>
        </row>
        <row r="708">
          <cell r="A708" t="str">
            <v>Ncell/THT/0655/6227/2jul14/vac</v>
          </cell>
          <cell r="C708">
            <v>32779.800000000003</v>
          </cell>
          <cell r="D708">
            <v>32779.800000000003</v>
          </cell>
        </row>
        <row r="709">
          <cell r="A709" t="str">
            <v>Ncell/THT/0655/6326/9 Jul14/vac</v>
          </cell>
          <cell r="C709">
            <v>32779.800000000003</v>
          </cell>
          <cell r="D709">
            <v>32779.800000000003</v>
          </cell>
        </row>
        <row r="710">
          <cell r="A710" t="str">
            <v>Ncell/THT/0657/917/3 Sep14</v>
          </cell>
          <cell r="C710">
            <v>32779.800000000003</v>
          </cell>
          <cell r="D710">
            <v>32779.800000000003</v>
          </cell>
        </row>
        <row r="711">
          <cell r="A711" t="str">
            <v>Ncell/tv Package/1-31aug 2014</v>
          </cell>
          <cell r="C711">
            <v>5747703.0800000001</v>
          </cell>
          <cell r="D711">
            <v>5747703.0800000001</v>
          </cell>
        </row>
        <row r="712">
          <cell r="A712" t="str">
            <v>Ncell/TV Package/17 - 31 July14</v>
          </cell>
          <cell r="C712">
            <v>2623135.62</v>
          </cell>
          <cell r="D712">
            <v>2623135.62</v>
          </cell>
        </row>
        <row r="713">
          <cell r="A713" t="str">
            <v>Ncell/ TV Package/ OCT 2014</v>
          </cell>
          <cell r="C713">
            <v>6130077.6500000004</v>
          </cell>
          <cell r="D713">
            <v>6130077.6500000004</v>
          </cell>
        </row>
        <row r="714">
          <cell r="A714" t="str">
            <v>Ncell/tv Package/sept 2014</v>
          </cell>
          <cell r="C714">
            <v>4765194.6399999997</v>
          </cell>
          <cell r="D714">
            <v>4765194.6399999997</v>
          </cell>
        </row>
        <row r="715">
          <cell r="A715" t="str">
            <v>Ncell/tv Packatge/nov 2014</v>
          </cell>
          <cell r="C715">
            <v>4679221.5999999996</v>
          </cell>
          <cell r="D715">
            <v>4679221.5999999996</v>
          </cell>
        </row>
        <row r="716">
          <cell r="A716" t="str">
            <v>Ncell/zonal Campaign/31jul-8sep14/FM</v>
          </cell>
          <cell r="C716">
            <v>200896.5</v>
          </cell>
          <cell r="D716">
            <v>200896.5</v>
          </cell>
        </row>
        <row r="717">
          <cell r="A717" t="str">
            <v>Ncell/zonal Campaign/31july-8sept 14 Reg Pr</v>
          </cell>
          <cell r="C717">
            <v>245870</v>
          </cell>
          <cell r="D717">
            <v>245870</v>
          </cell>
        </row>
        <row r="718">
          <cell r="A718" t="str">
            <v>Ncell/zonal Notice/10 Sep14/reg.Pr</v>
          </cell>
          <cell r="C718">
            <v>16440</v>
          </cell>
          <cell r="D718">
            <v>16440</v>
          </cell>
        </row>
        <row r="719">
          <cell r="A719" t="str">
            <v>Ncell to Be Billed 71-72</v>
          </cell>
        </row>
        <row r="720">
          <cell r="A720" t="str">
            <v>Ncell/app Camp/reg Pr</v>
          </cell>
          <cell r="C720">
            <v>93600</v>
          </cell>
          <cell r="D720">
            <v>93600</v>
          </cell>
        </row>
        <row r="721">
          <cell r="A721" t="str">
            <v>Ncell/aus.New Zealand/4nov-3dec14/PR</v>
          </cell>
          <cell r="C721">
            <v>922266.54</v>
          </cell>
          <cell r="D721">
            <v>922266.54</v>
          </cell>
        </row>
        <row r="722">
          <cell r="A722" t="str">
            <v>Ncell/aus/newzeland/reg Pr</v>
          </cell>
          <cell r="C722">
            <v>216400</v>
          </cell>
          <cell r="D722">
            <v>216400</v>
          </cell>
        </row>
        <row r="723">
          <cell r="A723" t="str">
            <v>Ncell/ B 2 B/4aug-4oct 14/fm</v>
          </cell>
          <cell r="C723">
            <v>300105</v>
          </cell>
          <cell r="D723">
            <v>300105</v>
          </cell>
        </row>
        <row r="724">
          <cell r="A724" t="str">
            <v>Ncell/B 2 B/4aug-4oct 14/reg Pr</v>
          </cell>
          <cell r="C724">
            <v>532947.84</v>
          </cell>
          <cell r="D724">
            <v>532947.84</v>
          </cell>
        </row>
        <row r="725">
          <cell r="A725" t="str">
            <v>Ncell/eu Calling/17july-8aug 14/reg Pr</v>
          </cell>
          <cell r="C725">
            <v>153405</v>
          </cell>
          <cell r="D725">
            <v>153405</v>
          </cell>
        </row>
        <row r="726">
          <cell r="A726" t="str">
            <v>Ncell/generic Campaign/13nov-15dec14/PR</v>
          </cell>
          <cell r="B726">
            <v>241848.24</v>
          </cell>
          <cell r="C726">
            <v>2826268.08</v>
          </cell>
          <cell r="D726">
            <v>2584419.84</v>
          </cell>
        </row>
        <row r="727">
          <cell r="A727" t="str">
            <v>Ncell/generic Campaign/reg Pr</v>
          </cell>
          <cell r="C727">
            <v>460075</v>
          </cell>
          <cell r="D727">
            <v>460075</v>
          </cell>
        </row>
        <row r="728">
          <cell r="A728" t="str">
            <v>Ncell/happy Hour/5aug-15sept 14 Fm</v>
          </cell>
          <cell r="C728">
            <v>617814.25</v>
          </cell>
          <cell r="D728">
            <v>617814.25</v>
          </cell>
        </row>
        <row r="729">
          <cell r="A729" t="str">
            <v>Ncell/happy Hour/5aug-15sept 14/pr</v>
          </cell>
          <cell r="C729">
            <v>1698193.2</v>
          </cell>
          <cell r="D729">
            <v>1698193.2</v>
          </cell>
        </row>
        <row r="730">
          <cell r="A730" t="str">
            <v>Ncell/happy Hour/5aug-15sept 14/reg Pr</v>
          </cell>
          <cell r="C730">
            <v>387490</v>
          </cell>
          <cell r="D730">
            <v>387490</v>
          </cell>
        </row>
        <row r="731">
          <cell r="A731" t="str">
            <v>Ncell/happy Hour/5aug-15sept 14/reg Tv</v>
          </cell>
          <cell r="C731">
            <v>198581.25</v>
          </cell>
          <cell r="D731">
            <v>198581.25</v>
          </cell>
        </row>
        <row r="732">
          <cell r="A732" t="str">
            <v>Ncell/karobar/1156/#####/15dec 14</v>
          </cell>
          <cell r="C732">
            <v>36176.339999999997</v>
          </cell>
          <cell r="D732">
            <v>36176.339999999997</v>
          </cell>
        </row>
        <row r="733">
          <cell r="A733" t="str">
            <v>Ncell/loaded Samsung Tabs/17sep-22oct 14/fm</v>
          </cell>
          <cell r="C733">
            <v>446072.97</v>
          </cell>
          <cell r="D733">
            <v>446072.97</v>
          </cell>
        </row>
        <row r="734">
          <cell r="A734" t="str">
            <v>Ncell/magazine/dec Issue 2014</v>
          </cell>
          <cell r="C734">
            <v>158359.29999999999</v>
          </cell>
          <cell r="D734">
            <v>158359.29999999999</v>
          </cell>
        </row>
        <row r="735">
          <cell r="A735" t="str">
            <v>Ncell/notice Ad/14,15 Aug</v>
          </cell>
          <cell r="C735">
            <v>110738.4</v>
          </cell>
          <cell r="D735">
            <v>110738.4</v>
          </cell>
        </row>
        <row r="736">
          <cell r="A736" t="str">
            <v>Ncell/purple Fest/pr</v>
          </cell>
          <cell r="B736">
            <v>21380.400000000001</v>
          </cell>
          <cell r="C736">
            <v>2874489</v>
          </cell>
          <cell r="D736">
            <v>2853108.6</v>
          </cell>
        </row>
        <row r="737">
          <cell r="A737" t="str">
            <v>Ncell/purplefest/radio</v>
          </cell>
          <cell r="C737">
            <v>176436.67</v>
          </cell>
          <cell r="D737">
            <v>176436.67</v>
          </cell>
        </row>
        <row r="738">
          <cell r="A738" t="str">
            <v>Ncell/sponsorhip/purple Fest Fm</v>
          </cell>
          <cell r="C738">
            <v>959500</v>
          </cell>
          <cell r="D738">
            <v>959500</v>
          </cell>
        </row>
        <row r="739">
          <cell r="A739" t="str">
            <v>Ncell/supernet/5sept-3oct 14 Fm</v>
          </cell>
          <cell r="C739">
            <v>295713</v>
          </cell>
          <cell r="D739">
            <v>295713</v>
          </cell>
        </row>
        <row r="740">
          <cell r="A740" t="str">
            <v>Ncell/tv Package/1-15dec 2014</v>
          </cell>
          <cell r="C740">
            <v>6432689.5199999996</v>
          </cell>
          <cell r="D740">
            <v>6432689.5199999996</v>
          </cell>
        </row>
        <row r="741">
          <cell r="A741" t="str">
            <v>Nepahima 71-72</v>
          </cell>
        </row>
        <row r="742">
          <cell r="A742" t="str">
            <v>Nepahima/abhiyan/0349/866/3 Sep14</v>
          </cell>
          <cell r="B742">
            <v>23376</v>
          </cell>
          <cell r="C742">
            <v>48000</v>
          </cell>
          <cell r="D742">
            <v>24624</v>
          </cell>
        </row>
        <row r="743">
          <cell r="A743" t="str">
            <v>Nepahima/ATL &amp; BTL Creative/1aug-31oct14</v>
          </cell>
          <cell r="C743">
            <v>120000</v>
          </cell>
          <cell r="D743">
            <v>120000</v>
          </cell>
        </row>
        <row r="744">
          <cell r="A744" t="str">
            <v>Nepahima/ATL BTL Creative/nov 2014</v>
          </cell>
          <cell r="C744">
            <v>25500</v>
          </cell>
          <cell r="D744">
            <v>25500</v>
          </cell>
        </row>
        <row r="745">
          <cell r="A745" t="str">
            <v>Nepahima/btl Design/1apr-31jul14</v>
          </cell>
          <cell r="C745">
            <v>103000</v>
          </cell>
          <cell r="D745">
            <v>103000</v>
          </cell>
        </row>
        <row r="746">
          <cell r="A746" t="str">
            <v>Nepahima/comander/0026/068/27jul14</v>
          </cell>
          <cell r="B746">
            <v>400</v>
          </cell>
          <cell r="C746">
            <v>4000</v>
          </cell>
          <cell r="D746">
            <v>3600</v>
          </cell>
        </row>
        <row r="747">
          <cell r="A747" t="str">
            <v>Nepahima/comander/0031/51/25jul14</v>
          </cell>
          <cell r="B747">
            <v>140</v>
          </cell>
          <cell r="C747">
            <v>1400</v>
          </cell>
          <cell r="D747">
            <v>1260</v>
          </cell>
        </row>
        <row r="748">
          <cell r="A748" t="str">
            <v>Nepahima/comander/0088/135/8aug14</v>
          </cell>
          <cell r="B748">
            <v>120</v>
          </cell>
          <cell r="C748">
            <v>1200</v>
          </cell>
          <cell r="D748">
            <v>1080</v>
          </cell>
        </row>
        <row r="749">
          <cell r="A749" t="str">
            <v>Nepahima/comander/0350/####/8 Aug14</v>
          </cell>
          <cell r="B749">
            <v>100</v>
          </cell>
          <cell r="C749">
            <v>1000</v>
          </cell>
          <cell r="D749">
            <v>900</v>
          </cell>
        </row>
        <row r="750">
          <cell r="A750" t="str">
            <v>Nepahima/comander/0499/329/19 Sep14</v>
          </cell>
          <cell r="B750">
            <v>280</v>
          </cell>
          <cell r="C750">
            <v>2800</v>
          </cell>
          <cell r="D750">
            <v>2520</v>
          </cell>
        </row>
        <row r="751">
          <cell r="A751" t="str">
            <v>Nepahima/comander/1217/####/3dec14</v>
          </cell>
          <cell r="B751">
            <v>180</v>
          </cell>
          <cell r="C751">
            <v>1800</v>
          </cell>
          <cell r="D751">
            <v>1620</v>
          </cell>
        </row>
        <row r="752">
          <cell r="A752" t="str">
            <v>Nepahima/kpr/0087/4440/6aug14</v>
          </cell>
          <cell r="B752">
            <v>2349</v>
          </cell>
          <cell r="C752">
            <v>16200</v>
          </cell>
          <cell r="D752">
            <v>13851</v>
          </cell>
        </row>
        <row r="753">
          <cell r="A753" t="str">
            <v>Nepahima/kpr/0259/8571/25 Aug14</v>
          </cell>
          <cell r="B753">
            <v>14137.5</v>
          </cell>
          <cell r="C753">
            <v>97500</v>
          </cell>
          <cell r="D753">
            <v>83362.5</v>
          </cell>
        </row>
        <row r="754">
          <cell r="A754" t="str">
            <v>Nepahima/kpr/0480/5433/17Oct14</v>
          </cell>
          <cell r="B754">
            <v>40237.5</v>
          </cell>
          <cell r="C754">
            <v>277500</v>
          </cell>
          <cell r="D754">
            <v>237262.5</v>
          </cell>
        </row>
        <row r="755">
          <cell r="A755" t="str">
            <v>Nepahima/kpr/0497/2333/18 Sep14</v>
          </cell>
          <cell r="B755">
            <v>35887.5</v>
          </cell>
          <cell r="C755">
            <v>247500</v>
          </cell>
          <cell r="D755">
            <v>211612.5</v>
          </cell>
        </row>
        <row r="756">
          <cell r="A756" t="str">
            <v>Nepahima/kpr/0745/3272/28 Sep14</v>
          </cell>
          <cell r="B756">
            <v>35887.5</v>
          </cell>
          <cell r="C756">
            <v>247500</v>
          </cell>
          <cell r="D756">
            <v>211612.5</v>
          </cell>
        </row>
        <row r="757">
          <cell r="A757" t="str">
            <v>Nepahima/kpr/0748/3274/28 Sep14</v>
          </cell>
          <cell r="B757">
            <v>15950</v>
          </cell>
          <cell r="C757">
            <v>110000</v>
          </cell>
          <cell r="D757">
            <v>94050</v>
          </cell>
        </row>
        <row r="758">
          <cell r="A758" t="str">
            <v>Nepahima/kpr/0749/5020/14 Oct14</v>
          </cell>
          <cell r="B758">
            <v>35887.5</v>
          </cell>
          <cell r="C758">
            <v>247500</v>
          </cell>
          <cell r="D758">
            <v>211612.5</v>
          </cell>
        </row>
        <row r="759">
          <cell r="A759" t="str">
            <v>Nepahima/kpr/0751/5441/17 Oct14</v>
          </cell>
          <cell r="B759">
            <v>36250</v>
          </cell>
          <cell r="C759">
            <v>250000</v>
          </cell>
          <cell r="D759">
            <v>213750</v>
          </cell>
        </row>
        <row r="760">
          <cell r="A760" t="str">
            <v>Nepahima/nagarik/0746/3177/24 Sep14</v>
          </cell>
          <cell r="B760">
            <v>54103.5</v>
          </cell>
          <cell r="C760">
            <v>198000</v>
          </cell>
          <cell r="D760">
            <v>143896.5</v>
          </cell>
        </row>
        <row r="761">
          <cell r="A761" t="str">
            <v>Nepahima/tht/0496/1219/15 Sep14</v>
          </cell>
          <cell r="B761">
            <v>14036</v>
          </cell>
          <cell r="C761">
            <v>96800</v>
          </cell>
          <cell r="D761">
            <v>82764</v>
          </cell>
        </row>
        <row r="762">
          <cell r="A762" t="str">
            <v>Nepahima/THT/0747/1469/24 Sep14</v>
          </cell>
          <cell r="B762">
            <v>31900</v>
          </cell>
          <cell r="C762">
            <v>220000</v>
          </cell>
          <cell r="D762">
            <v>188100</v>
          </cell>
        </row>
        <row r="763">
          <cell r="A763" t="str">
            <v>Nepahima//tkp/0934/8113/20oct14</v>
          </cell>
          <cell r="B763">
            <v>5800</v>
          </cell>
          <cell r="C763">
            <v>40000</v>
          </cell>
          <cell r="D763">
            <v>34200</v>
          </cell>
        </row>
        <row r="764">
          <cell r="A764" t="str">
            <v>Nepahima/whirpool Scracth Card</v>
          </cell>
          <cell r="C764">
            <v>14000</v>
          </cell>
          <cell r="D764">
            <v>14000</v>
          </cell>
        </row>
        <row r="765">
          <cell r="A765" t="str">
            <v>Nepahima/xperia Z3 Brochure/71/72</v>
          </cell>
          <cell r="C765">
            <v>20450</v>
          </cell>
          <cell r="D765">
            <v>20450</v>
          </cell>
        </row>
        <row r="766">
          <cell r="A766" t="str">
            <v>Nepahima Xperia Z3 Invitation Card 71-72</v>
          </cell>
          <cell r="C766">
            <v>8000</v>
          </cell>
          <cell r="D766">
            <v>8000</v>
          </cell>
        </row>
        <row r="767">
          <cell r="A767" t="str">
            <v>Nepahima/yugbodh/0935/####/23sep14</v>
          </cell>
          <cell r="C767">
            <v>8000</v>
          </cell>
          <cell r="D767">
            <v>8000</v>
          </cell>
        </row>
        <row r="768">
          <cell r="A768" t="str">
            <v>Nepahima/yugbodh/0936/####/12oct14</v>
          </cell>
          <cell r="C768">
            <v>8800</v>
          </cell>
          <cell r="D768">
            <v>8800</v>
          </cell>
        </row>
        <row r="769">
          <cell r="A769" t="str">
            <v>Sony Creative Design/1apr-31jul14</v>
          </cell>
          <cell r="C769">
            <v>80000</v>
          </cell>
          <cell r="D769">
            <v>80000</v>
          </cell>
        </row>
        <row r="770">
          <cell r="A770" t="str">
            <v>Sony Jingle Production 30sec/71-72</v>
          </cell>
          <cell r="C770">
            <v>12000</v>
          </cell>
          <cell r="D770">
            <v>12000</v>
          </cell>
        </row>
        <row r="771">
          <cell r="A771" t="str">
            <v>Whirpool/designing &amp; Printing/sep14</v>
          </cell>
          <cell r="C771">
            <v>1475719.15</v>
          </cell>
          <cell r="D771">
            <v>1475719.15</v>
          </cell>
        </row>
        <row r="772">
          <cell r="A772" t="str">
            <v>Nepal Redcross 71-72</v>
          </cell>
        </row>
        <row r="773">
          <cell r="A773" t="str">
            <v>B.Redcross/THT/0030/29/18 Jul 14</v>
          </cell>
          <cell r="B773">
            <v>4492.8</v>
          </cell>
          <cell r="C773">
            <v>21600</v>
          </cell>
          <cell r="D773">
            <v>17107.2</v>
          </cell>
        </row>
        <row r="774">
          <cell r="A774" t="str">
            <v>NRCS/abhiyan/0838/1833/3 Nov14</v>
          </cell>
          <cell r="B774">
            <v>4108.3</v>
          </cell>
          <cell r="C774">
            <v>7000</v>
          </cell>
          <cell r="D774">
            <v>2891.7</v>
          </cell>
        </row>
        <row r="775">
          <cell r="A775" t="str">
            <v>NRCS/AP/0837/2151/03 Nov14</v>
          </cell>
          <cell r="B775">
            <v>13936.44</v>
          </cell>
          <cell r="C775">
            <v>33600</v>
          </cell>
          <cell r="D775">
            <v>19663.560000000001</v>
          </cell>
        </row>
        <row r="776">
          <cell r="A776" t="str">
            <v>NRCS/comander/0835/####/29 Oct14</v>
          </cell>
          <cell r="B776">
            <v>3787</v>
          </cell>
          <cell r="C776">
            <v>7000</v>
          </cell>
          <cell r="D776">
            <v>3213</v>
          </cell>
        </row>
        <row r="777">
          <cell r="A777" t="str">
            <v>NRCS/kpr/0836/#####/31 Oct14</v>
          </cell>
          <cell r="B777">
            <v>8164.8</v>
          </cell>
          <cell r="C777">
            <v>32400</v>
          </cell>
          <cell r="D777">
            <v>24235.200000000001</v>
          </cell>
        </row>
        <row r="778">
          <cell r="A778" t="str">
            <v>Redcross/AP/0022/199/24jul14</v>
          </cell>
          <cell r="B778">
            <v>12194.39</v>
          </cell>
          <cell r="C778">
            <v>29400</v>
          </cell>
          <cell r="D778">
            <v>17205.61</v>
          </cell>
        </row>
        <row r="779">
          <cell r="A779" t="str">
            <v>Redcross/ap/0179/814/20 Aug14</v>
          </cell>
          <cell r="B779">
            <v>17420.55</v>
          </cell>
          <cell r="C779">
            <v>42000</v>
          </cell>
          <cell r="D779">
            <v>24579.45</v>
          </cell>
        </row>
        <row r="780">
          <cell r="A780" t="str">
            <v>Redcross/AP/0260/918/25 Aug14</v>
          </cell>
          <cell r="B780">
            <v>11323.36</v>
          </cell>
          <cell r="C780">
            <v>27300</v>
          </cell>
          <cell r="D780">
            <v>15976.64</v>
          </cell>
        </row>
        <row r="781">
          <cell r="A781" t="str">
            <v>Redcross/ap/0713/1837/13oct14</v>
          </cell>
          <cell r="B781">
            <v>11323.36</v>
          </cell>
          <cell r="C781">
            <v>27300</v>
          </cell>
          <cell r="D781">
            <v>15976.64</v>
          </cell>
        </row>
        <row r="782">
          <cell r="A782" t="str">
            <v>Redcross/GP/0021/139/24jul14</v>
          </cell>
          <cell r="B782">
            <v>2972.88</v>
          </cell>
          <cell r="C782">
            <v>8500</v>
          </cell>
          <cell r="D782">
            <v>5527.12</v>
          </cell>
        </row>
        <row r="783">
          <cell r="A783" t="str">
            <v>Redcross/GP/0177/####/20 Aug14</v>
          </cell>
          <cell r="B783">
            <v>18729.12</v>
          </cell>
          <cell r="C783">
            <v>53550</v>
          </cell>
          <cell r="D783">
            <v>34820.879999999997</v>
          </cell>
        </row>
        <row r="784">
          <cell r="A784" t="str">
            <v>Redcross/GP/0471/872/16 Sep14</v>
          </cell>
          <cell r="B784">
            <v>5351.18</v>
          </cell>
          <cell r="C784">
            <v>15300</v>
          </cell>
          <cell r="D784">
            <v>9948.82</v>
          </cell>
        </row>
        <row r="785">
          <cell r="A785" t="str">
            <v>Redcross/GP/0472/892/18 Sep14</v>
          </cell>
          <cell r="B785">
            <v>6540.33</v>
          </cell>
          <cell r="C785">
            <v>18700</v>
          </cell>
          <cell r="D785">
            <v>12159.67</v>
          </cell>
        </row>
        <row r="786">
          <cell r="A786" t="str">
            <v>Redcross/GP/0711/1006/29 Sep14</v>
          </cell>
          <cell r="B786">
            <v>13377.94</v>
          </cell>
          <cell r="C786">
            <v>38250</v>
          </cell>
          <cell r="D786">
            <v>24872.06</v>
          </cell>
        </row>
        <row r="787">
          <cell r="A787" t="str">
            <v>Redcross/GP/0715/1164/13 Oct14</v>
          </cell>
          <cell r="B787">
            <v>2972.88</v>
          </cell>
          <cell r="C787">
            <v>8500</v>
          </cell>
          <cell r="D787">
            <v>5527.12</v>
          </cell>
        </row>
        <row r="788">
          <cell r="A788" t="str">
            <v>Redcross/GP/0738/1314/18 Oct14</v>
          </cell>
          <cell r="B788">
            <v>12486.08</v>
          </cell>
          <cell r="C788">
            <v>35700</v>
          </cell>
          <cell r="D788">
            <v>23213.919999999998</v>
          </cell>
        </row>
        <row r="789">
          <cell r="A789" t="str">
            <v>Redcross/kpr/0017/05/18jul14</v>
          </cell>
          <cell r="B789">
            <v>2268</v>
          </cell>
          <cell r="C789">
            <v>9000</v>
          </cell>
          <cell r="D789">
            <v>6732</v>
          </cell>
        </row>
        <row r="790">
          <cell r="A790" t="str">
            <v>Redcross/kpr/0025/07/18jul14</v>
          </cell>
          <cell r="B790">
            <v>5482.08</v>
          </cell>
          <cell r="C790">
            <v>24300</v>
          </cell>
          <cell r="D790">
            <v>18817.919999999998</v>
          </cell>
        </row>
        <row r="791">
          <cell r="A791" t="str">
            <v>Redcross/kpr/0178/7136/20 Aug14</v>
          </cell>
          <cell r="B791">
            <v>12927.6</v>
          </cell>
          <cell r="C791">
            <v>51300</v>
          </cell>
          <cell r="D791">
            <v>38372.400000000001</v>
          </cell>
        </row>
        <row r="792">
          <cell r="A792" t="str">
            <v>Redcross/kpr/0470/891/16 Sep14</v>
          </cell>
          <cell r="B792">
            <v>4082.4</v>
          </cell>
          <cell r="C792">
            <v>16200</v>
          </cell>
          <cell r="D792">
            <v>12117.6</v>
          </cell>
        </row>
        <row r="793">
          <cell r="A793" t="str">
            <v>Redcross/kpr/0714/4811/12 Oct14</v>
          </cell>
          <cell r="B793">
            <v>2721.6</v>
          </cell>
          <cell r="C793">
            <v>10800</v>
          </cell>
          <cell r="D793">
            <v>8078.4</v>
          </cell>
        </row>
        <row r="794">
          <cell r="A794" t="str">
            <v>Redcross/kpr/0947/9879/12 Nov14</v>
          </cell>
          <cell r="B794">
            <v>5443.2</v>
          </cell>
          <cell r="C794">
            <v>21600</v>
          </cell>
          <cell r="D794">
            <v>16156.8</v>
          </cell>
        </row>
        <row r="795">
          <cell r="A795" t="str">
            <v>Redcross/nagarik/138/22jul14</v>
          </cell>
          <cell r="B795">
            <v>5972.76</v>
          </cell>
          <cell r="C795">
            <v>14400</v>
          </cell>
          <cell r="D795">
            <v>8427.24</v>
          </cell>
        </row>
        <row r="796">
          <cell r="A796" t="str">
            <v>Redcross/NP/0176/217/19 Aug14</v>
          </cell>
          <cell r="B796">
            <v>11013.98</v>
          </cell>
          <cell r="C796">
            <v>24300</v>
          </cell>
          <cell r="D796">
            <v>13286.02</v>
          </cell>
        </row>
        <row r="797">
          <cell r="A797" t="str">
            <v>Redcross/NP/0377/434/11 Sep14</v>
          </cell>
          <cell r="B797">
            <v>14685.3</v>
          </cell>
          <cell r="C797">
            <v>32400</v>
          </cell>
          <cell r="D797">
            <v>17714.7</v>
          </cell>
        </row>
        <row r="798">
          <cell r="A798" t="str">
            <v>Redcross/NP/0475/514/19 Sep14</v>
          </cell>
          <cell r="B798">
            <v>5982.9</v>
          </cell>
          <cell r="C798">
            <v>13200</v>
          </cell>
          <cell r="D798">
            <v>7217.1</v>
          </cell>
        </row>
        <row r="799">
          <cell r="A799" t="str">
            <v>Redcross/nsp/0018/019/21jul14</v>
          </cell>
          <cell r="B799">
            <v>16087.5</v>
          </cell>
          <cell r="C799">
            <v>29250</v>
          </cell>
          <cell r="D799">
            <v>13162.5</v>
          </cell>
        </row>
        <row r="800">
          <cell r="A800" t="str">
            <v>Redcross/nsp/0351/357/10 Sep14</v>
          </cell>
          <cell r="B800">
            <v>11137.5</v>
          </cell>
          <cell r="C800">
            <v>20250</v>
          </cell>
          <cell r="D800">
            <v>9112.5</v>
          </cell>
        </row>
        <row r="801">
          <cell r="A801" t="str">
            <v>Redcross/nsp/0473/428/18 Sep14</v>
          </cell>
          <cell r="B801">
            <v>19800</v>
          </cell>
          <cell r="C801">
            <v>36000</v>
          </cell>
          <cell r="D801">
            <v>16200</v>
          </cell>
        </row>
        <row r="802">
          <cell r="A802" t="str">
            <v>Redcross/nsp/0712/568/12 Oct14</v>
          </cell>
          <cell r="B802">
            <v>16087.5</v>
          </cell>
          <cell r="C802">
            <v>29250</v>
          </cell>
          <cell r="D802">
            <v>13162.5</v>
          </cell>
        </row>
        <row r="803">
          <cell r="A803" t="str">
            <v>Redcross/rajdhani/0020/87/24jul14</v>
          </cell>
          <cell r="B803">
            <v>2908.75</v>
          </cell>
          <cell r="C803">
            <v>6500</v>
          </cell>
          <cell r="D803">
            <v>3591.25</v>
          </cell>
        </row>
        <row r="804">
          <cell r="A804" t="str">
            <v>Redcross/rajdhani/0474/505/19 Sep14</v>
          </cell>
          <cell r="B804">
            <v>13962</v>
          </cell>
          <cell r="C804">
            <v>31200</v>
          </cell>
          <cell r="D804">
            <v>17238</v>
          </cell>
        </row>
        <row r="805">
          <cell r="A805" t="str">
            <v>Outbox 71-72</v>
          </cell>
        </row>
        <row r="806">
          <cell r="A806" t="str">
            <v>Outbox/kpr/0243/4090/21 Jul14</v>
          </cell>
          <cell r="B806">
            <v>1624.32</v>
          </cell>
          <cell r="C806">
            <v>7200</v>
          </cell>
          <cell r="D806">
            <v>5575.68</v>
          </cell>
        </row>
        <row r="807">
          <cell r="A807" t="str">
            <v>Outbox/kpr/0946/9166/5 Nov14</v>
          </cell>
          <cell r="B807">
            <v>6091.2</v>
          </cell>
          <cell r="C807">
            <v>27000</v>
          </cell>
          <cell r="D807">
            <v>20908.8</v>
          </cell>
        </row>
        <row r="808">
          <cell r="A808" t="str">
            <v>Outbox/kpr/1015/####/21oct - 20nov14</v>
          </cell>
          <cell r="B808">
            <v>14764.03</v>
          </cell>
          <cell r="C808">
            <v>43200</v>
          </cell>
          <cell r="D808">
            <v>28435.97</v>
          </cell>
        </row>
        <row r="809">
          <cell r="A809" t="str">
            <v>Panas 71-72</v>
          </cell>
        </row>
        <row r="810">
          <cell r="A810" t="str">
            <v>Panas/kpr/0842/9457/8 Nov14</v>
          </cell>
          <cell r="B810">
            <v>4536</v>
          </cell>
          <cell r="C810">
            <v>18000</v>
          </cell>
          <cell r="D810">
            <v>13464</v>
          </cell>
        </row>
        <row r="811">
          <cell r="A811" t="str">
            <v>PSI 71-72</v>
          </cell>
        </row>
        <row r="812">
          <cell r="A812" t="str">
            <v>PSI/blast Times/1262/####/19dec14</v>
          </cell>
          <cell r="B812">
            <v>9501.98</v>
          </cell>
          <cell r="C812">
            <v>18900</v>
          </cell>
          <cell r="D812">
            <v>9398.02</v>
          </cell>
        </row>
        <row r="813">
          <cell r="A813" t="str">
            <v>PSI/KPR/0583/2985/24 Sep14</v>
          </cell>
          <cell r="B813">
            <v>9525.6</v>
          </cell>
          <cell r="C813">
            <v>37800</v>
          </cell>
          <cell r="D813">
            <v>28274.400000000001</v>
          </cell>
        </row>
        <row r="814">
          <cell r="A814" t="str">
            <v>PSI/kpr/0584/2900/23 Sep14</v>
          </cell>
          <cell r="B814">
            <v>11566.8</v>
          </cell>
          <cell r="C814">
            <v>45900</v>
          </cell>
          <cell r="D814">
            <v>34333.199999999997</v>
          </cell>
        </row>
        <row r="815">
          <cell r="A815" t="str">
            <v>PSI/tht/0137/184/30 Jul14</v>
          </cell>
          <cell r="B815">
            <v>15739.2</v>
          </cell>
          <cell r="C815">
            <v>57600</v>
          </cell>
          <cell r="D815">
            <v>41860.800000000003</v>
          </cell>
        </row>
        <row r="816">
          <cell r="A816" t="str">
            <v>PSI/THT/0138/443/13 Aug14</v>
          </cell>
          <cell r="B816">
            <v>15739.2</v>
          </cell>
          <cell r="C816">
            <v>57600</v>
          </cell>
          <cell r="D816">
            <v>41860.800000000003</v>
          </cell>
        </row>
        <row r="817">
          <cell r="A817" t="str">
            <v>PSI/THT/1202/####/3 Dec14</v>
          </cell>
          <cell r="B817">
            <v>9837</v>
          </cell>
          <cell r="C817">
            <v>36000</v>
          </cell>
          <cell r="D817">
            <v>26163</v>
          </cell>
        </row>
        <row r="818">
          <cell r="A818" t="str">
            <v>PSI/udgosh/1263/####/19 Dec14</v>
          </cell>
          <cell r="B818">
            <v>7261.8</v>
          </cell>
          <cell r="C818">
            <v>11760</v>
          </cell>
          <cell r="D818">
            <v>4498.2</v>
          </cell>
        </row>
        <row r="819">
          <cell r="A819" t="str">
            <v>Qatar 71-72</v>
          </cell>
        </row>
        <row r="820">
          <cell r="A820" t="str">
            <v>Qatar/gsp/kfm,Image&amp;Hits/1-10nov14</v>
          </cell>
          <cell r="C820">
            <v>177040</v>
          </cell>
          <cell r="D820">
            <v>177040</v>
          </cell>
        </row>
        <row r="821">
          <cell r="A821" t="str">
            <v>Qatar/GSP/kfm,Image&amp;Hits Fm/15-18sep14</v>
          </cell>
          <cell r="C821">
            <v>98300</v>
          </cell>
          <cell r="D821">
            <v>98300</v>
          </cell>
        </row>
        <row r="822">
          <cell r="A822" t="str">
            <v>Qatar/karobar/0305/297/15 Aug14</v>
          </cell>
          <cell r="B822">
            <v>35353.5</v>
          </cell>
          <cell r="C822">
            <v>78000</v>
          </cell>
          <cell r="D822">
            <v>42646.5</v>
          </cell>
        </row>
        <row r="823">
          <cell r="A823" t="str">
            <v>Qatar/karobar/0462/694/15sep14</v>
          </cell>
          <cell r="B823">
            <v>35353.5</v>
          </cell>
          <cell r="C823">
            <v>78000</v>
          </cell>
          <cell r="D823">
            <v>42646.5</v>
          </cell>
        </row>
        <row r="824">
          <cell r="A824" t="str">
            <v>Qatar/kpr/0304/5073/14 Aug14</v>
          </cell>
          <cell r="B824">
            <v>15960</v>
          </cell>
          <cell r="C824">
            <v>84000</v>
          </cell>
          <cell r="D824">
            <v>68040</v>
          </cell>
        </row>
        <row r="825">
          <cell r="A825" t="str">
            <v>Qatar/kpr/0466/977/17 Sep14</v>
          </cell>
          <cell r="B825">
            <v>28500</v>
          </cell>
          <cell r="C825">
            <v>150000</v>
          </cell>
          <cell r="D825">
            <v>121500</v>
          </cell>
        </row>
        <row r="826">
          <cell r="A826" t="str">
            <v>QATAR/mass Sms/15 &amp; 18 Sep 2014</v>
          </cell>
          <cell r="B826">
            <v>1105</v>
          </cell>
          <cell r="C826">
            <v>9605</v>
          </cell>
          <cell r="D826">
            <v>8500</v>
          </cell>
        </row>
        <row r="827">
          <cell r="A827" t="str">
            <v>Qatar/mass Sms/29-31 Oct14</v>
          </cell>
          <cell r="C827">
            <v>2000</v>
          </cell>
          <cell r="D827">
            <v>2000</v>
          </cell>
        </row>
        <row r="828">
          <cell r="A828" t="str">
            <v>Qatar/mass SMS/3 - 9 Nov2014</v>
          </cell>
          <cell r="C828">
            <v>3000</v>
          </cell>
          <cell r="D828">
            <v>3000</v>
          </cell>
        </row>
        <row r="829">
          <cell r="A829" t="str">
            <v>Qatar/nagarik/0302/1055/12 Aug14</v>
          </cell>
          <cell r="B829">
            <v>44795.7</v>
          </cell>
          <cell r="C829">
            <v>108000</v>
          </cell>
          <cell r="D829">
            <v>63204.3</v>
          </cell>
        </row>
        <row r="830">
          <cell r="A830" t="str">
            <v>Qatar/nagarik/0465/2734/16 Sep14</v>
          </cell>
          <cell r="B830">
            <v>44795.7</v>
          </cell>
          <cell r="C830">
            <v>108000</v>
          </cell>
          <cell r="D830">
            <v>63204.3</v>
          </cell>
        </row>
        <row r="831">
          <cell r="A831" t="str">
            <v>Qatar/nagarik/0469/2803/18 Sep14</v>
          </cell>
          <cell r="B831">
            <v>44795.7</v>
          </cell>
          <cell r="C831">
            <v>108000</v>
          </cell>
          <cell r="D831">
            <v>63204.3</v>
          </cell>
        </row>
        <row r="832">
          <cell r="A832" t="str">
            <v>Qatar/nagarik/0901/4413/3 Nov14</v>
          </cell>
          <cell r="B832">
            <v>44795.7</v>
          </cell>
          <cell r="C832">
            <v>108000</v>
          </cell>
          <cell r="D832">
            <v>63204.3</v>
          </cell>
        </row>
        <row r="833">
          <cell r="A833" t="str">
            <v>Qatar/nagarik/0904/4765/6 Nov14</v>
          </cell>
          <cell r="B833">
            <v>44795.7</v>
          </cell>
          <cell r="C833">
            <v>108000</v>
          </cell>
          <cell r="D833">
            <v>63204.3</v>
          </cell>
        </row>
        <row r="834">
          <cell r="A834" t="str">
            <v>Qatar/nagarik/0913/4337/31 Oct14</v>
          </cell>
          <cell r="B834">
            <v>33642</v>
          </cell>
          <cell r="C834">
            <v>108000</v>
          </cell>
          <cell r="D834">
            <v>74358</v>
          </cell>
        </row>
        <row r="835">
          <cell r="A835" t="str">
            <v>Qatar/republica/0301/1055/11 Aug14</v>
          </cell>
          <cell r="B835">
            <v>31970.61</v>
          </cell>
          <cell r="C835">
            <v>72000</v>
          </cell>
          <cell r="D835">
            <v>40029.39</v>
          </cell>
        </row>
        <row r="836">
          <cell r="A836" t="str">
            <v>Qatar/republica/0464/2734/16 Sep14</v>
          </cell>
          <cell r="B836">
            <v>37299.050000000003</v>
          </cell>
          <cell r="C836">
            <v>84000</v>
          </cell>
          <cell r="D836">
            <v>46700.95</v>
          </cell>
        </row>
        <row r="837">
          <cell r="A837" t="str">
            <v>Qatar/republica/0468/2803/18 Sep14</v>
          </cell>
          <cell r="B837">
            <v>37299.050000000003</v>
          </cell>
          <cell r="C837">
            <v>84000</v>
          </cell>
          <cell r="D837">
            <v>46700.95</v>
          </cell>
        </row>
        <row r="838">
          <cell r="A838" t="str">
            <v>Qatar/republica/0902/4413/4 Nov14</v>
          </cell>
          <cell r="B838">
            <v>37299.050000000003</v>
          </cell>
          <cell r="C838">
            <v>84000</v>
          </cell>
          <cell r="D838">
            <v>46700.95</v>
          </cell>
        </row>
        <row r="839">
          <cell r="A839" t="str">
            <v>Qatar/republica/0906/####/9 Nov14</v>
          </cell>
          <cell r="B839">
            <v>37299.050000000003</v>
          </cell>
          <cell r="C839">
            <v>84000</v>
          </cell>
          <cell r="D839">
            <v>46700.95</v>
          </cell>
        </row>
        <row r="840">
          <cell r="A840" t="str">
            <v>QATAR/RSP/kfm,Image,Hits/17-22nov14</v>
          </cell>
          <cell r="C840">
            <v>143500</v>
          </cell>
          <cell r="D840">
            <v>143500</v>
          </cell>
        </row>
        <row r="841">
          <cell r="A841" t="str">
            <v>Qatar/sms Credit/</v>
          </cell>
          <cell r="C841">
            <v>3000</v>
          </cell>
          <cell r="D841">
            <v>3000</v>
          </cell>
        </row>
        <row r="842">
          <cell r="A842" t="str">
            <v>Qatar/THT/0463/1218/15 Sep14</v>
          </cell>
          <cell r="B842">
            <v>29904</v>
          </cell>
          <cell r="C842">
            <v>96000</v>
          </cell>
          <cell r="D842">
            <v>66096</v>
          </cell>
        </row>
        <row r="843">
          <cell r="A843" t="str">
            <v>Qatar/THT/0467/1265/17 Sep14</v>
          </cell>
          <cell r="B843">
            <v>29904</v>
          </cell>
          <cell r="C843">
            <v>96000</v>
          </cell>
          <cell r="D843">
            <v>66096</v>
          </cell>
        </row>
        <row r="844">
          <cell r="A844" t="str">
            <v>Qatar/THT/0903/2106/5 Nov 14</v>
          </cell>
          <cell r="B844">
            <v>29904</v>
          </cell>
          <cell r="C844">
            <v>96000</v>
          </cell>
          <cell r="D844">
            <v>66096</v>
          </cell>
        </row>
        <row r="845">
          <cell r="A845" t="str">
            <v>Qatar/THT/0905/2169/7 Nov14</v>
          </cell>
          <cell r="B845">
            <v>20559</v>
          </cell>
          <cell r="C845">
            <v>66000</v>
          </cell>
          <cell r="D845">
            <v>45441</v>
          </cell>
        </row>
        <row r="846">
          <cell r="A846" t="str">
            <v>Qatar/tht/0907/2212/10 Nov14</v>
          </cell>
          <cell r="B846">
            <v>20559</v>
          </cell>
          <cell r="C846">
            <v>66000</v>
          </cell>
          <cell r="D846">
            <v>45441</v>
          </cell>
        </row>
        <row r="847">
          <cell r="A847" t="str">
            <v>Qatar/tht/0911/1966/29 Oct14</v>
          </cell>
          <cell r="B847">
            <v>29904</v>
          </cell>
          <cell r="C847">
            <v>96000</v>
          </cell>
          <cell r="D847">
            <v>66096</v>
          </cell>
        </row>
        <row r="848">
          <cell r="A848" t="str">
            <v>Qater Airways</v>
          </cell>
        </row>
        <row r="849">
          <cell r="A849" t="str">
            <v>Qater/tht/0303/446/13aug</v>
          </cell>
          <cell r="B849">
            <v>29904</v>
          </cell>
          <cell r="C849">
            <v>96000</v>
          </cell>
          <cell r="D849">
            <v>66096</v>
          </cell>
        </row>
        <row r="850">
          <cell r="A850" t="str">
            <v>Rangoli 71-72</v>
          </cell>
        </row>
        <row r="851">
          <cell r="A851" t="str">
            <v>Rangoli/bumper Sale Design</v>
          </cell>
          <cell r="C851">
            <v>6000</v>
          </cell>
          <cell r="D851">
            <v>6000</v>
          </cell>
        </row>
        <row r="852">
          <cell r="A852" t="str">
            <v>Realtors 71-72</v>
          </cell>
        </row>
        <row r="853">
          <cell r="A853" t="str">
            <v>Realtors/kpr/0155/7134/20 Aug14</v>
          </cell>
          <cell r="B853">
            <v>20435.3</v>
          </cell>
          <cell r="C853">
            <v>50000</v>
          </cell>
          <cell r="D853">
            <v>29564.7</v>
          </cell>
        </row>
        <row r="854">
          <cell r="A854" t="str">
            <v>Realtors/kpr/0328/10617/3Sep14</v>
          </cell>
          <cell r="B854">
            <v>19924.419999999998</v>
          </cell>
          <cell r="C854">
            <v>48750</v>
          </cell>
          <cell r="D854">
            <v>28825.58</v>
          </cell>
        </row>
        <row r="855">
          <cell r="A855" t="str">
            <v>Royal Footwear 71-72</v>
          </cell>
        </row>
        <row r="856">
          <cell r="A856" t="str">
            <v>Royal Foot/dashain TVC Production/71-72</v>
          </cell>
          <cell r="C856">
            <v>215000</v>
          </cell>
          <cell r="D856">
            <v>215000</v>
          </cell>
        </row>
        <row r="857">
          <cell r="A857" t="str">
            <v>Royalfoot/kpr/0477/2334/18 Sep14</v>
          </cell>
          <cell r="B857">
            <v>31200</v>
          </cell>
          <cell r="C857">
            <v>150000</v>
          </cell>
          <cell r="D857">
            <v>118800</v>
          </cell>
        </row>
        <row r="858">
          <cell r="A858" t="str">
            <v>Royalfoot/nagarik/1010/####/20nov14</v>
          </cell>
          <cell r="B858">
            <v>3328</v>
          </cell>
          <cell r="C858">
            <v>16000</v>
          </cell>
          <cell r="D858">
            <v>12672</v>
          </cell>
        </row>
        <row r="859">
          <cell r="A859" t="str">
            <v>Royalfootwear/tv Channel/18bhadra-Mangsir 71</v>
          </cell>
          <cell r="C859">
            <v>1030057.41</v>
          </cell>
          <cell r="D859">
            <v>1030057.41</v>
          </cell>
        </row>
        <row r="860">
          <cell r="A860" t="str">
            <v>Royal/nagarik/0722/3162/23 Sep14</v>
          </cell>
          <cell r="B860">
            <v>37440</v>
          </cell>
          <cell r="C860">
            <v>180000</v>
          </cell>
          <cell r="D860">
            <v>142560</v>
          </cell>
        </row>
        <row r="861">
          <cell r="A861" t="str">
            <v>Royal Singhi 71-72</v>
          </cell>
        </row>
        <row r="862">
          <cell r="A862" t="str">
            <v>Royalsinghi/tht/0476/1268/17 Sep14</v>
          </cell>
          <cell r="B862">
            <v>7352.32</v>
          </cell>
          <cell r="C862">
            <v>25600</v>
          </cell>
          <cell r="D862">
            <v>18247.68</v>
          </cell>
        </row>
        <row r="863">
          <cell r="A863" t="str">
            <v>Save the Children 71-72</v>
          </cell>
        </row>
        <row r="864">
          <cell r="A864" t="str">
            <v>SCT/THT/1030/####/21 Nov14</v>
          </cell>
          <cell r="B864">
            <v>23608.799999999999</v>
          </cell>
          <cell r="C864">
            <v>86400</v>
          </cell>
          <cell r="D864">
            <v>62791.199999999997</v>
          </cell>
        </row>
        <row r="865">
          <cell r="A865" t="str">
            <v>STC/kpr/0447/276/11 Sep14</v>
          </cell>
          <cell r="B865">
            <v>12610.73</v>
          </cell>
          <cell r="C865">
            <v>48600</v>
          </cell>
          <cell r="D865">
            <v>35989.269999999997</v>
          </cell>
        </row>
        <row r="866">
          <cell r="A866" t="str">
            <v>STC/kpr/1029/#####/23nov14</v>
          </cell>
          <cell r="B866">
            <v>25221.46</v>
          </cell>
          <cell r="C866">
            <v>97200</v>
          </cell>
          <cell r="D866">
            <v>71978.539999999994</v>
          </cell>
        </row>
        <row r="867">
          <cell r="A867" t="str">
            <v>STC/kpr/1032/#####/24 Nov14</v>
          </cell>
          <cell r="B867">
            <v>27089.71</v>
          </cell>
          <cell r="C867">
            <v>104400</v>
          </cell>
          <cell r="D867">
            <v>77310.289999999994</v>
          </cell>
        </row>
        <row r="868">
          <cell r="A868" t="str">
            <v>STC/THT/0475/1097/10 Sep14</v>
          </cell>
          <cell r="B868">
            <v>11804.4</v>
          </cell>
          <cell r="C868">
            <v>43200</v>
          </cell>
          <cell r="D868">
            <v>31395.599999999999</v>
          </cell>
        </row>
        <row r="869">
          <cell r="A869" t="str">
            <v>STC/THT/0939/####/17 Nov14</v>
          </cell>
          <cell r="B869">
            <v>12143.66</v>
          </cell>
          <cell r="C869">
            <v>46800</v>
          </cell>
          <cell r="D869">
            <v>34656.339999999997</v>
          </cell>
        </row>
        <row r="870">
          <cell r="A870" t="str">
            <v>STC/THT/0940/####/17 Nov14</v>
          </cell>
          <cell r="B870">
            <v>11367.2</v>
          </cell>
          <cell r="C870">
            <v>41600</v>
          </cell>
          <cell r="D870">
            <v>30232.799999999999</v>
          </cell>
        </row>
        <row r="871">
          <cell r="A871" t="str">
            <v>STC/THT/1031/####/23 Nov14</v>
          </cell>
          <cell r="B871">
            <v>25357.599999999999</v>
          </cell>
          <cell r="C871">
            <v>92800</v>
          </cell>
          <cell r="D871">
            <v>67442.399999999994</v>
          </cell>
        </row>
        <row r="872">
          <cell r="A872" t="str">
            <v>Siddhartha Bank 71-72</v>
          </cell>
        </row>
        <row r="873">
          <cell r="A873" t="str">
            <v>SBL/kpr/1076/#####/4 Dec14</v>
          </cell>
          <cell r="B873">
            <v>9000</v>
          </cell>
          <cell r="C873">
            <v>75000</v>
          </cell>
          <cell r="D873">
            <v>66000</v>
          </cell>
        </row>
        <row r="874">
          <cell r="A874" t="str">
            <v>SBL/republica/1075/####/4 Dec14</v>
          </cell>
          <cell r="B874">
            <v>17647.2</v>
          </cell>
          <cell r="C874">
            <v>54000</v>
          </cell>
          <cell r="D874">
            <v>36352.800000000003</v>
          </cell>
        </row>
        <row r="875">
          <cell r="A875" t="str">
            <v>Sidartha/karobar/0671/873/26 Sep14</v>
          </cell>
          <cell r="B875">
            <v>22656</v>
          </cell>
          <cell r="C875">
            <v>48000</v>
          </cell>
          <cell r="D875">
            <v>25344</v>
          </cell>
        </row>
        <row r="876">
          <cell r="A876" t="str">
            <v>Siddhartha/nagarik/0670/3251/26 Sep14</v>
          </cell>
          <cell r="B876">
            <v>19608</v>
          </cell>
          <cell r="C876">
            <v>60000</v>
          </cell>
          <cell r="D876">
            <v>40392</v>
          </cell>
        </row>
        <row r="877">
          <cell r="A877" t="str">
            <v>SNV 71-72</v>
          </cell>
        </row>
        <row r="878">
          <cell r="A878" t="str">
            <v>SNV/kpr/0563/979/17 Sep14</v>
          </cell>
          <cell r="C878">
            <v>33818.61</v>
          </cell>
          <cell r="D878">
            <v>33818.61</v>
          </cell>
        </row>
        <row r="879">
          <cell r="A879" t="str">
            <v>SNV/kpr/0780/5806/21 Oct14</v>
          </cell>
          <cell r="C879">
            <v>31829.279999999999</v>
          </cell>
          <cell r="D879">
            <v>31829.279999999999</v>
          </cell>
        </row>
        <row r="880">
          <cell r="A880" t="str">
            <v>SNV/kpr/1000/10093/14 Nov14</v>
          </cell>
          <cell r="C880">
            <v>13925.31</v>
          </cell>
          <cell r="D880">
            <v>13925.31</v>
          </cell>
        </row>
        <row r="881">
          <cell r="A881" t="str">
            <v>SNV/kpr/1001/#####/22 Nov14</v>
          </cell>
          <cell r="C881">
            <v>57690.57</v>
          </cell>
          <cell r="D881">
            <v>57690.57</v>
          </cell>
        </row>
        <row r="882">
          <cell r="A882" t="str">
            <v>SNV/THT/0564/1262/17 Sep14</v>
          </cell>
          <cell r="C882">
            <v>24091.89</v>
          </cell>
          <cell r="D882">
            <v>24091.89</v>
          </cell>
        </row>
        <row r="883">
          <cell r="A883" t="str">
            <v>SNV/THT/0781/1879/21 Oct14</v>
          </cell>
          <cell r="C883">
            <v>22674.720000000001</v>
          </cell>
          <cell r="D883">
            <v>22674.720000000001</v>
          </cell>
        </row>
        <row r="884">
          <cell r="A884" t="str">
            <v>SNV/THT/1002/####/22 Nov14</v>
          </cell>
          <cell r="C884">
            <v>41097.93</v>
          </cell>
          <cell r="D884">
            <v>41097.93</v>
          </cell>
        </row>
        <row r="885">
          <cell r="A885" t="str">
            <v>Suaahara 70-71</v>
          </cell>
        </row>
        <row r="886">
          <cell r="A886" t="str">
            <v>Suaahara/bhanchin Ama/fm</v>
          </cell>
          <cell r="C886">
            <v>1560200</v>
          </cell>
          <cell r="D886">
            <v>1560200</v>
          </cell>
        </row>
        <row r="887">
          <cell r="A887" t="str">
            <v>Suaahara/promotional/21aug-7sept 14</v>
          </cell>
          <cell r="C887">
            <v>326400</v>
          </cell>
          <cell r="D887">
            <v>326400</v>
          </cell>
        </row>
        <row r="888">
          <cell r="A888" t="str">
            <v>Suaahara/promotional/30june-17july 2014</v>
          </cell>
          <cell r="C888">
            <v>825600</v>
          </cell>
          <cell r="D888">
            <v>825600</v>
          </cell>
        </row>
        <row r="889">
          <cell r="A889" t="str">
            <v>Suaahara/radio Nepal/52exp</v>
          </cell>
          <cell r="C889">
            <v>1138500</v>
          </cell>
          <cell r="D889">
            <v>1138500</v>
          </cell>
        </row>
        <row r="890">
          <cell r="A890" t="str">
            <v>Suaahar/hello Bhanchin Aama/fm</v>
          </cell>
          <cell r="C890">
            <v>2183700</v>
          </cell>
          <cell r="D890">
            <v>2183700</v>
          </cell>
        </row>
        <row r="891">
          <cell r="A891" t="str">
            <v>Sujal 71-72</v>
          </cell>
        </row>
        <row r="892">
          <cell r="A892" t="str">
            <v>Sujal/abhiyan/0369/980/9 Sep14</v>
          </cell>
          <cell r="B892">
            <v>22656</v>
          </cell>
          <cell r="C892">
            <v>48000</v>
          </cell>
          <cell r="D892">
            <v>25344</v>
          </cell>
        </row>
        <row r="893">
          <cell r="A893" t="str">
            <v>Sujal/AP/0367/1134/7 Sep14</v>
          </cell>
          <cell r="B893">
            <v>38500.199999999997</v>
          </cell>
          <cell r="C893">
            <v>90000</v>
          </cell>
          <cell r="D893">
            <v>51499.8</v>
          </cell>
        </row>
        <row r="894">
          <cell r="A894" t="str">
            <v>Sujal/food&amp;Wine/0720/###/sep-Oct 14</v>
          </cell>
          <cell r="C894">
            <v>13333.33</v>
          </cell>
          <cell r="D894">
            <v>13333.33</v>
          </cell>
        </row>
        <row r="895">
          <cell r="A895" t="str">
            <v>Sujal/karobar/0371/648/11 Sep14</v>
          </cell>
          <cell r="B895">
            <v>26880</v>
          </cell>
          <cell r="C895">
            <v>48000</v>
          </cell>
          <cell r="D895">
            <v>21120</v>
          </cell>
        </row>
        <row r="896">
          <cell r="A896" t="str">
            <v>Sujal/kpr/0365/10760/4Sep14</v>
          </cell>
          <cell r="B896">
            <v>47250</v>
          </cell>
          <cell r="C896">
            <v>187500</v>
          </cell>
          <cell r="D896">
            <v>140250</v>
          </cell>
        </row>
        <row r="897">
          <cell r="A897" t="str">
            <v>Sujal/kpr/0479/628/12 Sep14</v>
          </cell>
          <cell r="B897">
            <v>52920</v>
          </cell>
          <cell r="C897">
            <v>210000</v>
          </cell>
          <cell r="D897">
            <v>157080</v>
          </cell>
        </row>
        <row r="898">
          <cell r="A898" t="str">
            <v>Sujal/kpr/0481/738/15 Sep14</v>
          </cell>
          <cell r="B898">
            <v>31500</v>
          </cell>
          <cell r="C898">
            <v>125000</v>
          </cell>
          <cell r="D898">
            <v>93500</v>
          </cell>
        </row>
        <row r="899">
          <cell r="A899" t="str">
            <v>Sujal/kpr/0525/2750/22 Sep14</v>
          </cell>
          <cell r="B899">
            <v>21168</v>
          </cell>
          <cell r="C899">
            <v>84000</v>
          </cell>
          <cell r="D899">
            <v>62832</v>
          </cell>
        </row>
        <row r="900">
          <cell r="A900" t="str">
            <v>Sujal/nagarik/0368/2313/8 Sep14</v>
          </cell>
          <cell r="B900">
            <v>32680</v>
          </cell>
          <cell r="C900">
            <v>100000</v>
          </cell>
          <cell r="D900">
            <v>67320</v>
          </cell>
        </row>
        <row r="901">
          <cell r="A901" t="str">
            <v>Sujal/nagarik/0483/2775/17 Sep14</v>
          </cell>
          <cell r="B901">
            <v>19608</v>
          </cell>
          <cell r="C901">
            <v>60000</v>
          </cell>
          <cell r="D901">
            <v>40392</v>
          </cell>
        </row>
        <row r="902">
          <cell r="A902" t="str">
            <v>Sujal/NP/0480/487/14 Sep 14</v>
          </cell>
          <cell r="B902">
            <v>21240</v>
          </cell>
          <cell r="C902">
            <v>45000</v>
          </cell>
          <cell r="D902">
            <v>23760</v>
          </cell>
        </row>
        <row r="903">
          <cell r="A903" t="str">
            <v>Sujal/NSP/0481/403/16 Sep14</v>
          </cell>
          <cell r="B903">
            <v>26200.799999999999</v>
          </cell>
          <cell r="C903">
            <v>54000</v>
          </cell>
          <cell r="D903">
            <v>27799.200000000001</v>
          </cell>
        </row>
        <row r="904">
          <cell r="A904" t="str">
            <v>Sujal/rajdhani/0370/412/10 Sep14</v>
          </cell>
          <cell r="B904">
            <v>25190.400000000001</v>
          </cell>
          <cell r="C904">
            <v>48000</v>
          </cell>
          <cell r="D904">
            <v>22809.599999999999</v>
          </cell>
        </row>
        <row r="905">
          <cell r="A905" t="str">
            <v>Sujal/rasilo Candy/19bhadra-16kartik 71/fm</v>
          </cell>
          <cell r="B905">
            <v>11160</v>
          </cell>
          <cell r="C905">
            <v>148800</v>
          </cell>
          <cell r="D905">
            <v>137640</v>
          </cell>
        </row>
        <row r="906">
          <cell r="A906" t="str">
            <v>Sujal/THT/0366/991/5 Sep14</v>
          </cell>
          <cell r="B906">
            <v>27236</v>
          </cell>
          <cell r="C906">
            <v>110000</v>
          </cell>
          <cell r="D906">
            <v>82764</v>
          </cell>
        </row>
        <row r="907">
          <cell r="A907" t="str">
            <v>Sujal Foods 70-71</v>
          </cell>
        </row>
        <row r="908">
          <cell r="A908" t="str">
            <v>Sujal/food &amp; Wine/1013/271/mid June-July 14</v>
          </cell>
          <cell r="C908">
            <v>13333.33</v>
          </cell>
          <cell r="D908">
            <v>13333.33</v>
          </cell>
        </row>
        <row r="909">
          <cell r="A909" t="str">
            <v>Suvidha Sewa 71-72</v>
          </cell>
        </row>
        <row r="910">
          <cell r="A910" t="str">
            <v>Suvidha/kpr/0354/119/10 Sep14</v>
          </cell>
          <cell r="B910">
            <v>5940</v>
          </cell>
          <cell r="C910">
            <v>59400</v>
          </cell>
          <cell r="D910">
            <v>53460</v>
          </cell>
        </row>
        <row r="911">
          <cell r="A911" t="str">
            <v>Suvidha/kpr/1219/#####/12 Dec14</v>
          </cell>
          <cell r="B911">
            <v>2700</v>
          </cell>
          <cell r="C911">
            <v>27000</v>
          </cell>
          <cell r="D911">
            <v>24300</v>
          </cell>
        </row>
        <row r="912">
          <cell r="A912" t="str">
            <v>Suvidha/kpr/1221/#####/15 Dec14</v>
          </cell>
          <cell r="B912">
            <v>2520</v>
          </cell>
          <cell r="C912">
            <v>25200</v>
          </cell>
          <cell r="D912">
            <v>22680</v>
          </cell>
        </row>
        <row r="913">
          <cell r="A913" t="str">
            <v>Suvidha/tht/1219/####/10 Dec14</v>
          </cell>
          <cell r="B913">
            <v>2400</v>
          </cell>
          <cell r="C913">
            <v>24000</v>
          </cell>
          <cell r="D913">
            <v>21600</v>
          </cell>
        </row>
        <row r="914">
          <cell r="A914" t="str">
            <v>Teletalk 71-72</v>
          </cell>
        </row>
        <row r="915">
          <cell r="A915" t="str">
            <v>Realtors/kpr/0154/4935/13 Aug14</v>
          </cell>
          <cell r="B915">
            <v>20435.3</v>
          </cell>
          <cell r="C915">
            <v>50000</v>
          </cell>
          <cell r="D915">
            <v>29564.7</v>
          </cell>
        </row>
        <row r="916">
          <cell r="A916" t="str">
            <v>Teletalk/abhiyan/0561/1282/25 Sep14</v>
          </cell>
          <cell r="B916">
            <v>38515.199999999997</v>
          </cell>
          <cell r="C916">
            <v>81600</v>
          </cell>
          <cell r="D916">
            <v>43084.800000000003</v>
          </cell>
        </row>
        <row r="917">
          <cell r="A917" t="str">
            <v>Teletalk/AP/0494/1470/21 Sep14</v>
          </cell>
          <cell r="B917">
            <v>103831.8</v>
          </cell>
          <cell r="C917">
            <v>180000</v>
          </cell>
          <cell r="D917">
            <v>76168.2</v>
          </cell>
        </row>
        <row r="918">
          <cell r="A918" t="str">
            <v>Teletalk/AP/0553/1544/24 Sep14</v>
          </cell>
          <cell r="B918">
            <v>51915.9</v>
          </cell>
          <cell r="C918">
            <v>90000</v>
          </cell>
          <cell r="D918">
            <v>38084.1</v>
          </cell>
        </row>
        <row r="919">
          <cell r="A919" t="str">
            <v>Teletalk/colors 3g/10-30sep14/reg Pr</v>
          </cell>
          <cell r="C919">
            <v>348498</v>
          </cell>
          <cell r="D919">
            <v>348498</v>
          </cell>
        </row>
        <row r="920">
          <cell r="A920" t="str">
            <v>Teletalk/colors 3g/12sep-11oct14/fm</v>
          </cell>
          <cell r="C920">
            <v>150400</v>
          </cell>
          <cell r="D920">
            <v>150400</v>
          </cell>
        </row>
        <row r="921">
          <cell r="A921" t="str">
            <v>Teletalk/colors/ap/0234/985/28 Aug14</v>
          </cell>
          <cell r="B921">
            <v>57684.33</v>
          </cell>
          <cell r="C921">
            <v>100000</v>
          </cell>
          <cell r="D921">
            <v>42315.67</v>
          </cell>
        </row>
        <row r="922">
          <cell r="A922" t="str">
            <v>Teletalk/colors/kpr/0233/7223/21 Aug14</v>
          </cell>
          <cell r="B922">
            <v>30652.95</v>
          </cell>
          <cell r="C922">
            <v>75000</v>
          </cell>
          <cell r="D922">
            <v>44347.05</v>
          </cell>
        </row>
        <row r="923">
          <cell r="A923" t="str">
            <v>Teletalk/geetanjali/kpr/054/####/20-25jul14</v>
          </cell>
          <cell r="B923">
            <v>137325.22</v>
          </cell>
          <cell r="C923">
            <v>336000</v>
          </cell>
          <cell r="D923">
            <v>198674.78</v>
          </cell>
        </row>
        <row r="924">
          <cell r="A924" t="str">
            <v>Teletalk/gitanjali/kpr/0160/5255/17aug14</v>
          </cell>
          <cell r="B924">
            <v>39235.78</v>
          </cell>
          <cell r="C924">
            <v>96000</v>
          </cell>
          <cell r="D924">
            <v>56764.22</v>
          </cell>
        </row>
        <row r="925">
          <cell r="A925" t="str">
            <v>Teletalk/gitanjali/KPR/0194/8566/25Aug014</v>
          </cell>
          <cell r="B925">
            <v>34331.300000000003</v>
          </cell>
          <cell r="C925">
            <v>84000</v>
          </cell>
          <cell r="D925">
            <v>49668.7</v>
          </cell>
        </row>
        <row r="926">
          <cell r="A926" t="str">
            <v>Teletalk/gitanjali/kpr/0195/7533/24Aug014</v>
          </cell>
          <cell r="B926">
            <v>61305.9</v>
          </cell>
          <cell r="C926">
            <v>150000</v>
          </cell>
          <cell r="D926">
            <v>88694.1</v>
          </cell>
        </row>
        <row r="927">
          <cell r="A927" t="str">
            <v>Teletalk/gitanjali/kpr/0197/7227/21Aug014</v>
          </cell>
          <cell r="B927">
            <v>61305.9</v>
          </cell>
          <cell r="C927">
            <v>150000</v>
          </cell>
          <cell r="D927">
            <v>88694.1</v>
          </cell>
        </row>
        <row r="928">
          <cell r="A928" t="str">
            <v>Teletalk/gitanjali/kpr/0585/3324/29 Sep14</v>
          </cell>
          <cell r="B928">
            <v>61305.9</v>
          </cell>
          <cell r="C928">
            <v>150000</v>
          </cell>
          <cell r="D928">
            <v>88694.1</v>
          </cell>
        </row>
        <row r="929">
          <cell r="A929" t="str">
            <v>Teletalk/gitanjali/kpr/0586/3163/26 Sep14</v>
          </cell>
          <cell r="B929">
            <v>61305.9</v>
          </cell>
          <cell r="C929">
            <v>150000</v>
          </cell>
          <cell r="D929">
            <v>88694.1</v>
          </cell>
        </row>
        <row r="930">
          <cell r="A930" t="str">
            <v>Teletalk/gitanjali/kpr/0587/3205/27 Sep14</v>
          </cell>
          <cell r="B930">
            <v>61305.9</v>
          </cell>
          <cell r="C930">
            <v>150000</v>
          </cell>
          <cell r="D930">
            <v>88694.1</v>
          </cell>
        </row>
        <row r="931">
          <cell r="A931" t="str">
            <v>Teletalk/gitanjali/kpr/0588/3270/28 Sep14</v>
          </cell>
          <cell r="B931">
            <v>61305.9</v>
          </cell>
          <cell r="C931">
            <v>150000</v>
          </cell>
          <cell r="D931">
            <v>88694.1</v>
          </cell>
        </row>
        <row r="932">
          <cell r="A932" t="str">
            <v>Teletalk/gitanjali/kpr/161/5459/19 Aug14</v>
          </cell>
          <cell r="B932">
            <v>61305.9</v>
          </cell>
          <cell r="C932">
            <v>150000</v>
          </cell>
          <cell r="D932">
            <v>88694.1</v>
          </cell>
        </row>
        <row r="933">
          <cell r="A933" t="str">
            <v>Teletalk/gitanjali/nagarik/0159/1348/16aug14</v>
          </cell>
          <cell r="B933">
            <v>45836.71</v>
          </cell>
          <cell r="C933">
            <v>108000</v>
          </cell>
          <cell r="D933">
            <v>62163.29</v>
          </cell>
        </row>
        <row r="934">
          <cell r="A934" t="str">
            <v>Teletalk/Gitanjali/nagarik/0196/1638/23Aug014</v>
          </cell>
          <cell r="B934">
            <v>42564.959999999999</v>
          </cell>
          <cell r="C934">
            <v>108000</v>
          </cell>
          <cell r="D934">
            <v>65435.040000000001</v>
          </cell>
        </row>
        <row r="935">
          <cell r="A935" t="str">
            <v>Teletalk/gitanjali/tht/0771/1883/21 Oct14</v>
          </cell>
          <cell r="B935">
            <v>27571.200000000001</v>
          </cell>
          <cell r="C935">
            <v>96000</v>
          </cell>
          <cell r="D935">
            <v>68428.800000000003</v>
          </cell>
        </row>
        <row r="936">
          <cell r="A936" t="str">
            <v>Teletalk/himal/0980/####/23-23nov14</v>
          </cell>
          <cell r="B936">
            <v>28864</v>
          </cell>
          <cell r="C936">
            <v>55000</v>
          </cell>
          <cell r="D936">
            <v>26136</v>
          </cell>
        </row>
        <row r="937">
          <cell r="A937" t="str">
            <v>Teletalk/karobar/0452/731/16 Sep14</v>
          </cell>
          <cell r="B937">
            <v>22656</v>
          </cell>
          <cell r="C937">
            <v>48000</v>
          </cell>
          <cell r="D937">
            <v>25344</v>
          </cell>
        </row>
        <row r="938">
          <cell r="A938" t="str">
            <v>Teletalk/karobar/0594/911/29 Sep14</v>
          </cell>
          <cell r="B938">
            <v>38515.199999999997</v>
          </cell>
          <cell r="C938">
            <v>81600</v>
          </cell>
          <cell r="D938">
            <v>43084.800000000003</v>
          </cell>
        </row>
        <row r="939">
          <cell r="A939" t="str">
            <v>Teletalk/karobar/1268/####/15 Dec14</v>
          </cell>
          <cell r="B939">
            <v>41984</v>
          </cell>
          <cell r="C939">
            <v>80000</v>
          </cell>
          <cell r="D939">
            <v>38016</v>
          </cell>
        </row>
        <row r="940">
          <cell r="A940" t="str">
            <v>Teletalk/kpr/0055/477/24jul14</v>
          </cell>
          <cell r="B940">
            <v>138960.04</v>
          </cell>
          <cell r="C940">
            <v>340000</v>
          </cell>
          <cell r="D940">
            <v>201039.96</v>
          </cell>
        </row>
        <row r="941">
          <cell r="A941" t="str">
            <v>Teletalk/kpr/0056/567/25 July14</v>
          </cell>
          <cell r="B941">
            <v>34331.300000000003</v>
          </cell>
          <cell r="C941">
            <v>84000</v>
          </cell>
          <cell r="D941">
            <v>49668.7</v>
          </cell>
        </row>
        <row r="942">
          <cell r="A942" t="str">
            <v>Teletalk/kpr/0057/4224/4 Aug14</v>
          </cell>
          <cell r="B942">
            <v>114437.68</v>
          </cell>
          <cell r="C942">
            <v>280000</v>
          </cell>
          <cell r="D942">
            <v>165562.32</v>
          </cell>
        </row>
        <row r="943">
          <cell r="A943" t="str">
            <v>Teletalk/kpr/0156/4866/12 Aug14</v>
          </cell>
          <cell r="B943">
            <v>104220.03</v>
          </cell>
          <cell r="C943">
            <v>255000</v>
          </cell>
          <cell r="D943">
            <v>150779.97</v>
          </cell>
        </row>
        <row r="944">
          <cell r="A944" t="str">
            <v>Teletalk/kpr/0157/5133/14 Aug14</v>
          </cell>
          <cell r="B944">
            <v>104628.74</v>
          </cell>
          <cell r="C944">
            <v>256000</v>
          </cell>
          <cell r="D944">
            <v>151371.26</v>
          </cell>
        </row>
        <row r="945">
          <cell r="A945" t="str">
            <v>Teletalk/kpr/0158/5170/15 Aug14</v>
          </cell>
          <cell r="B945">
            <v>61305.9</v>
          </cell>
          <cell r="C945">
            <v>150000</v>
          </cell>
          <cell r="D945">
            <v>88694.1</v>
          </cell>
        </row>
        <row r="946">
          <cell r="A946" t="str">
            <v>Teletalk/kpr/0344/9093/31 Aug14</v>
          </cell>
          <cell r="B946">
            <v>138960.04</v>
          </cell>
          <cell r="C946">
            <v>340000</v>
          </cell>
          <cell r="D946">
            <v>201039.96</v>
          </cell>
        </row>
        <row r="947">
          <cell r="A947" t="str">
            <v>Teletalk/kpr/0453/892/16 Sep14</v>
          </cell>
          <cell r="B947">
            <v>102176.5</v>
          </cell>
          <cell r="C947">
            <v>250000</v>
          </cell>
          <cell r="D947">
            <v>147823.5</v>
          </cell>
        </row>
        <row r="948">
          <cell r="A948" t="str">
            <v>Teletalk/kpr/0454/980/17 Sep14</v>
          </cell>
          <cell r="B948">
            <v>102176.5</v>
          </cell>
          <cell r="C948">
            <v>250000</v>
          </cell>
          <cell r="D948">
            <v>147823.5</v>
          </cell>
        </row>
        <row r="949">
          <cell r="A949" t="str">
            <v>Teletalk/kpr/0495/2640/21 Sep14</v>
          </cell>
          <cell r="B949">
            <v>102176.5</v>
          </cell>
          <cell r="C949">
            <v>250000</v>
          </cell>
          <cell r="D949">
            <v>147823.5</v>
          </cell>
        </row>
        <row r="950">
          <cell r="A950" t="str">
            <v>Teletalk/kpr/0558/2984/24 Sep14</v>
          </cell>
          <cell r="B950">
            <v>102176.5</v>
          </cell>
          <cell r="C950">
            <v>250000</v>
          </cell>
          <cell r="D950">
            <v>147823.5</v>
          </cell>
        </row>
        <row r="951">
          <cell r="A951" t="str">
            <v>Teletalk/kpr/0590/3269/28 Sep14</v>
          </cell>
          <cell r="B951">
            <v>277920.08</v>
          </cell>
          <cell r="C951">
            <v>680000</v>
          </cell>
          <cell r="D951">
            <v>402079.92</v>
          </cell>
        </row>
        <row r="952">
          <cell r="A952" t="str">
            <v>Teletalk/kpr/0596/3397/30 Sep14</v>
          </cell>
          <cell r="B952">
            <v>114437.68</v>
          </cell>
          <cell r="C952">
            <v>280000</v>
          </cell>
          <cell r="D952">
            <v>165562.32</v>
          </cell>
        </row>
        <row r="953">
          <cell r="A953" t="str">
            <v>Teletalk/kpr/0752/5556/19 Oct14</v>
          </cell>
          <cell r="B953">
            <v>261571.84</v>
          </cell>
          <cell r="C953">
            <v>640000</v>
          </cell>
          <cell r="D953">
            <v>378428.15999999997</v>
          </cell>
        </row>
        <row r="954">
          <cell r="A954" t="str">
            <v>Teletalk/kpr/0753/5341/16 Oct14</v>
          </cell>
          <cell r="B954">
            <v>102176.5</v>
          </cell>
          <cell r="C954">
            <v>250000</v>
          </cell>
          <cell r="D954">
            <v>147823.5</v>
          </cell>
        </row>
        <row r="955">
          <cell r="A955" t="str">
            <v>Teletalk/kpr/0769/5805/21 Oct14</v>
          </cell>
          <cell r="B955">
            <v>130785.92</v>
          </cell>
          <cell r="C955">
            <v>320000</v>
          </cell>
          <cell r="D955">
            <v>189214.07999999999</v>
          </cell>
        </row>
        <row r="956">
          <cell r="A956" t="str">
            <v>Teletalk/kpr/0770/5854/22 Oct14</v>
          </cell>
          <cell r="B956">
            <v>130785.92</v>
          </cell>
          <cell r="C956">
            <v>320000</v>
          </cell>
          <cell r="D956">
            <v>189214.07999999999</v>
          </cell>
        </row>
        <row r="957">
          <cell r="A957" t="str">
            <v>Teletalk/kpr/0987/#####/26 Nov14</v>
          </cell>
          <cell r="B957">
            <v>51088.25</v>
          </cell>
          <cell r="C957">
            <v>125000</v>
          </cell>
          <cell r="D957">
            <v>73911.75</v>
          </cell>
        </row>
        <row r="958">
          <cell r="A958" t="str">
            <v>Teletalk/nagarik/0342/2054/1 Sep14</v>
          </cell>
          <cell r="B958">
            <v>47294.400000000001</v>
          </cell>
          <cell r="C958">
            <v>120000</v>
          </cell>
          <cell r="D958">
            <v>72705.600000000006</v>
          </cell>
        </row>
        <row r="959">
          <cell r="A959" t="str">
            <v>Teletalk/nagarik/0552/3175/24 Sep14</v>
          </cell>
          <cell r="B959">
            <v>42564.959999999999</v>
          </cell>
          <cell r="C959">
            <v>108000</v>
          </cell>
          <cell r="D959">
            <v>65435.040000000001</v>
          </cell>
        </row>
        <row r="960">
          <cell r="A960" t="str">
            <v>Teletalk/nagarik/0557/3168/23 Sep14</v>
          </cell>
          <cell r="B960">
            <v>94588.800000000003</v>
          </cell>
          <cell r="C960">
            <v>240000</v>
          </cell>
          <cell r="D960">
            <v>145411.20000000001</v>
          </cell>
        </row>
        <row r="961">
          <cell r="A961" t="str">
            <v>Teletalk/nagarik/0592/3464/29 Sep14</v>
          </cell>
          <cell r="B961">
            <v>129103.76</v>
          </cell>
          <cell r="C961">
            <v>240000</v>
          </cell>
          <cell r="D961">
            <v>110896.24</v>
          </cell>
        </row>
        <row r="962">
          <cell r="A962" t="str">
            <v>Teletalk/nagarik/0985/4048/21oct14</v>
          </cell>
          <cell r="B962">
            <v>150621.06</v>
          </cell>
          <cell r="C962">
            <v>280000</v>
          </cell>
          <cell r="D962">
            <v>129378.94</v>
          </cell>
        </row>
        <row r="963">
          <cell r="A963" t="str">
            <v>Teletalk/NP/0772/729/20 Oct14</v>
          </cell>
          <cell r="B963">
            <v>45960</v>
          </cell>
          <cell r="C963">
            <v>75000</v>
          </cell>
          <cell r="D963">
            <v>29040</v>
          </cell>
        </row>
        <row r="964">
          <cell r="A964" t="str">
            <v>Teletalk/NP/0986/####/20 Nov14</v>
          </cell>
          <cell r="B964">
            <v>45960</v>
          </cell>
          <cell r="C964">
            <v>75000</v>
          </cell>
          <cell r="D964">
            <v>29040</v>
          </cell>
        </row>
        <row r="965">
          <cell r="A965" t="str">
            <v>Teletalk/nsp/0451/401/16 Sep14</v>
          </cell>
          <cell r="B965">
            <v>40600</v>
          </cell>
          <cell r="C965">
            <v>100000</v>
          </cell>
          <cell r="D965">
            <v>59400</v>
          </cell>
        </row>
        <row r="966">
          <cell r="A966" t="str">
            <v>Teletalk/nsp/0493/450/21 Sep14</v>
          </cell>
          <cell r="B966">
            <v>49590.36</v>
          </cell>
          <cell r="C966">
            <v>91800</v>
          </cell>
          <cell r="D966">
            <v>42209.64</v>
          </cell>
        </row>
        <row r="967">
          <cell r="A967" t="str">
            <v>Teletalk/NSP/0555/####/22 Sep14</v>
          </cell>
          <cell r="B967">
            <v>29170.799999999999</v>
          </cell>
          <cell r="C967">
            <v>54000</v>
          </cell>
          <cell r="D967">
            <v>24829.200000000001</v>
          </cell>
        </row>
        <row r="968">
          <cell r="A968" t="str">
            <v>Teletalk/rajdhani/0378/411/10 Sep14</v>
          </cell>
          <cell r="B968">
            <v>47232</v>
          </cell>
          <cell r="C968">
            <v>90000</v>
          </cell>
          <cell r="D968">
            <v>42768</v>
          </cell>
        </row>
        <row r="969">
          <cell r="A969" t="str">
            <v>Teletalk/rajdhani/0595/643/30 Sep14</v>
          </cell>
          <cell r="B969">
            <v>22892.799999999999</v>
          </cell>
          <cell r="C969">
            <v>40000</v>
          </cell>
          <cell r="D969">
            <v>17107.2</v>
          </cell>
        </row>
        <row r="970">
          <cell r="A970" t="str">
            <v>Teletalk/republica/0560/####/25 Sep14</v>
          </cell>
          <cell r="B970">
            <v>180000</v>
          </cell>
          <cell r="C970">
            <v>180000</v>
          </cell>
        </row>
        <row r="971">
          <cell r="A971" t="str">
            <v>Teletalk/republica/0754/4027/17 Oct14</v>
          </cell>
          <cell r="B971">
            <v>105145.04</v>
          </cell>
          <cell r="C971">
            <v>180000</v>
          </cell>
          <cell r="D971">
            <v>74854.960000000006</v>
          </cell>
        </row>
        <row r="972">
          <cell r="A972" t="str">
            <v>Teletalk/THT/0343/1032/7 Sep14</v>
          </cell>
          <cell r="B972">
            <v>116400.48</v>
          </cell>
          <cell r="C972">
            <v>240000</v>
          </cell>
          <cell r="D972">
            <v>123599.52</v>
          </cell>
        </row>
        <row r="973">
          <cell r="A973" t="str">
            <v>Teletalk/THT/0379/1098/10 Sep14</v>
          </cell>
          <cell r="B973">
            <v>38800.160000000003</v>
          </cell>
          <cell r="C973">
            <v>80000</v>
          </cell>
          <cell r="D973">
            <v>41199.839999999997</v>
          </cell>
        </row>
        <row r="974">
          <cell r="A974" t="str">
            <v>Teletalk/THT/0450/1220/15 Sep14</v>
          </cell>
          <cell r="B974">
            <v>80025.33</v>
          </cell>
          <cell r="C974">
            <v>165000</v>
          </cell>
          <cell r="D974">
            <v>84974.67</v>
          </cell>
        </row>
        <row r="975">
          <cell r="A975" t="str">
            <v>Teletalk/THT/0455/1301/18 Sep14</v>
          </cell>
          <cell r="B975">
            <v>116400.48</v>
          </cell>
          <cell r="C975">
            <v>240000</v>
          </cell>
          <cell r="D975">
            <v>123599.52</v>
          </cell>
        </row>
        <row r="976">
          <cell r="A976" t="str">
            <v>Teletalk/THT/0456/1324/19 Sep14</v>
          </cell>
          <cell r="B976">
            <v>240000</v>
          </cell>
          <cell r="C976">
            <v>240000</v>
          </cell>
        </row>
        <row r="977">
          <cell r="A977" t="str">
            <v>Teletalk/THT/0492/1371/21 Sep14</v>
          </cell>
          <cell r="B977">
            <v>260000</v>
          </cell>
          <cell r="C977">
            <v>260000</v>
          </cell>
        </row>
        <row r="978">
          <cell r="A978" t="str">
            <v>Teletalk/THT/0554/1402/22 Sep14</v>
          </cell>
          <cell r="B978">
            <v>232800.96</v>
          </cell>
          <cell r="C978">
            <v>480000</v>
          </cell>
          <cell r="D978">
            <v>247199.04</v>
          </cell>
        </row>
        <row r="979">
          <cell r="A979" t="str">
            <v>Teletalk/THT/0556/1437/23 Sep14</v>
          </cell>
          <cell r="B979">
            <v>126100.52</v>
          </cell>
          <cell r="C979">
            <v>260000</v>
          </cell>
          <cell r="D979">
            <v>133899.48000000001</v>
          </cell>
        </row>
        <row r="980">
          <cell r="A980" t="str">
            <v>Teletalk/THT/0562/1506/25 Sep14</v>
          </cell>
          <cell r="B980">
            <v>260000</v>
          </cell>
          <cell r="C980">
            <v>260000</v>
          </cell>
        </row>
        <row r="981">
          <cell r="A981" t="str">
            <v>Teletalk/TKP/0589/5126/26 Sep14</v>
          </cell>
          <cell r="B981">
            <v>48209.279999999999</v>
          </cell>
          <cell r="C981">
            <v>81600</v>
          </cell>
          <cell r="D981">
            <v>33390.720000000001</v>
          </cell>
        </row>
        <row r="982">
          <cell r="A982" t="str">
            <v>Teletalk/tkpmoney/0982/####/18nov14</v>
          </cell>
          <cell r="B982">
            <v>16348.24</v>
          </cell>
          <cell r="C982">
            <v>40000</v>
          </cell>
          <cell r="D982">
            <v>23651.759999999998</v>
          </cell>
        </row>
        <row r="983">
          <cell r="A983" t="str">
            <v>Teletalk/tkpmoney/0983/####/18 Nov14</v>
          </cell>
          <cell r="B983">
            <v>7264</v>
          </cell>
          <cell r="C983">
            <v>40000</v>
          </cell>
          <cell r="D983">
            <v>32736</v>
          </cell>
        </row>
        <row r="984">
          <cell r="A984" t="str">
            <v>Teltalk/rajdhani/0559/587/24 Sep14</v>
          </cell>
          <cell r="B984">
            <v>46701.31</v>
          </cell>
          <cell r="C984">
            <v>81600</v>
          </cell>
          <cell r="D984">
            <v>34898.69</v>
          </cell>
        </row>
        <row r="985">
          <cell r="A985" t="str">
            <v>Ullens 71-72</v>
          </cell>
        </row>
        <row r="986">
          <cell r="A986" t="str">
            <v>Ullence/republica/1232/####/11 Dec14</v>
          </cell>
          <cell r="B986">
            <v>21282.48</v>
          </cell>
          <cell r="C986">
            <v>54000</v>
          </cell>
          <cell r="D986">
            <v>32717.52</v>
          </cell>
        </row>
        <row r="987">
          <cell r="A987" t="str">
            <v>Ullens/THT/1231/####/11 Dec14</v>
          </cell>
          <cell r="B987">
            <v>20678.400000000001</v>
          </cell>
          <cell r="C987">
            <v>72000</v>
          </cell>
          <cell r="D987">
            <v>51321.599999999999</v>
          </cell>
        </row>
        <row r="988">
          <cell r="A988" t="str">
            <v>Undp 70-71</v>
          </cell>
        </row>
        <row r="989">
          <cell r="A989" t="str">
            <v>UNDP/kpr/2018/32709/23jan/71</v>
          </cell>
          <cell r="B989">
            <v>10206</v>
          </cell>
          <cell r="C989">
            <v>40500</v>
          </cell>
          <cell r="D989">
            <v>30294</v>
          </cell>
        </row>
        <row r="990">
          <cell r="A990" t="str">
            <v>Undp/kpr/2985/54809/10may14</v>
          </cell>
          <cell r="B990">
            <v>25174.799999999999</v>
          </cell>
          <cell r="C990">
            <v>99900</v>
          </cell>
          <cell r="D990">
            <v>74725.2</v>
          </cell>
        </row>
        <row r="991">
          <cell r="A991" t="str">
            <v>UNDP/kpr/2987/56215/17may14</v>
          </cell>
          <cell r="B991">
            <v>11566.8</v>
          </cell>
          <cell r="C991">
            <v>45900</v>
          </cell>
          <cell r="D991">
            <v>34333.199999999997</v>
          </cell>
        </row>
        <row r="992">
          <cell r="A992" t="str">
            <v>UNDP/kpr/3112/59597/31may14</v>
          </cell>
          <cell r="B992">
            <v>8845.2000000000007</v>
          </cell>
          <cell r="C992">
            <v>35100</v>
          </cell>
          <cell r="D992">
            <v>26254.799999999999</v>
          </cell>
        </row>
        <row r="993">
          <cell r="A993" t="str">
            <v>UNDP/kpr/3113/59608/31may14</v>
          </cell>
          <cell r="B993">
            <v>19731.599999999999</v>
          </cell>
          <cell r="C993">
            <v>78300</v>
          </cell>
          <cell r="D993">
            <v>58568.4</v>
          </cell>
        </row>
        <row r="994">
          <cell r="A994" t="str">
            <v>UNDP/kpr/3403/65258/28jun14</v>
          </cell>
          <cell r="B994">
            <v>8845.2000000000007</v>
          </cell>
          <cell r="C994">
            <v>35100</v>
          </cell>
          <cell r="D994">
            <v>26254.799999999999</v>
          </cell>
        </row>
        <row r="995">
          <cell r="A995" t="str">
            <v>UNDP/kpr/3404/65257/28jun14</v>
          </cell>
          <cell r="B995">
            <v>15649.2</v>
          </cell>
          <cell r="C995">
            <v>62100</v>
          </cell>
          <cell r="D995">
            <v>46450.8</v>
          </cell>
        </row>
        <row r="996">
          <cell r="A996" t="str">
            <v>Undp/nagarik/0578/16094/15 Jul</v>
          </cell>
          <cell r="B996">
            <v>6938.4</v>
          </cell>
          <cell r="D996">
            <v>6938.4</v>
          </cell>
        </row>
        <row r="997">
          <cell r="A997" t="str">
            <v>Undp/tht/0209/4117/19mar 14</v>
          </cell>
          <cell r="C997">
            <v>20879.53</v>
          </cell>
          <cell r="D997">
            <v>20879.53</v>
          </cell>
        </row>
        <row r="998">
          <cell r="A998" t="str">
            <v>Undp/tht/0273/5979/19june  14</v>
          </cell>
          <cell r="B998">
            <v>8256.8700000000008</v>
          </cell>
          <cell r="C998">
            <v>21600</v>
          </cell>
          <cell r="D998">
            <v>13343.13</v>
          </cell>
        </row>
        <row r="999">
          <cell r="A999" t="str">
            <v>UNDP/THT/2019/3154/23 Jan/71</v>
          </cell>
          <cell r="B999">
            <v>11181.18</v>
          </cell>
          <cell r="C999">
            <v>29250</v>
          </cell>
          <cell r="D999">
            <v>18068.82</v>
          </cell>
        </row>
        <row r="1000">
          <cell r="A1000" t="str">
            <v>UNDP/THT/2986/5260/14may14</v>
          </cell>
          <cell r="B1000">
            <v>8944.94</v>
          </cell>
          <cell r="C1000">
            <v>23400</v>
          </cell>
          <cell r="D1000">
            <v>14455.06</v>
          </cell>
        </row>
        <row r="1001">
          <cell r="A1001" t="str">
            <v>UNDP/THT/2988/5419/21may14</v>
          </cell>
          <cell r="B1001">
            <v>15596.31</v>
          </cell>
          <cell r="C1001">
            <v>40800</v>
          </cell>
          <cell r="D1001">
            <v>25203.69</v>
          </cell>
        </row>
        <row r="1002">
          <cell r="A1002" t="str">
            <v>UNDP/THT/3111/5535/28may14/vac</v>
          </cell>
          <cell r="B1002">
            <v>15596.31</v>
          </cell>
          <cell r="C1002">
            <v>40800</v>
          </cell>
          <cell r="D1002">
            <v>25203.69</v>
          </cell>
        </row>
        <row r="1003">
          <cell r="A1003" t="str">
            <v>UNDP/THT/3462/6224/2 Jul14</v>
          </cell>
          <cell r="B1003">
            <v>21100.89</v>
          </cell>
          <cell r="C1003">
            <v>55200</v>
          </cell>
          <cell r="D1003">
            <v>34099.11</v>
          </cell>
        </row>
        <row r="1004">
          <cell r="A1004" t="str">
            <v>Unwomen/kpr/0005/57676/24 May 2014</v>
          </cell>
          <cell r="C1004">
            <v>26254.799999999999</v>
          </cell>
          <cell r="D1004">
            <v>26254.799999999999</v>
          </cell>
        </row>
        <row r="1005">
          <cell r="A1005" t="str">
            <v>Unwomen/kpr/1048/35929/8feb 14</v>
          </cell>
          <cell r="C1005">
            <v>40392</v>
          </cell>
          <cell r="D1005">
            <v>40392</v>
          </cell>
        </row>
        <row r="1006">
          <cell r="A1006" t="str">
            <v>Unwomen/kpr/1051/45115/29mar</v>
          </cell>
          <cell r="C1006">
            <v>40392</v>
          </cell>
          <cell r="D1006">
            <v>40392</v>
          </cell>
        </row>
        <row r="1007">
          <cell r="A1007" t="str">
            <v>Unwomen/kpr/1051/46202/5apr(3*20)Vac</v>
          </cell>
          <cell r="C1007">
            <v>40392</v>
          </cell>
          <cell r="D1007">
            <v>40392</v>
          </cell>
        </row>
        <row r="1008">
          <cell r="A1008" t="str">
            <v>Unwomen/kpr/1052/60985/7june14</v>
          </cell>
          <cell r="C1008">
            <v>32313.599999999999</v>
          </cell>
          <cell r="D1008">
            <v>32313.599999999999</v>
          </cell>
        </row>
        <row r="1009">
          <cell r="A1009" t="str">
            <v>Unwomen/kpr/1054/65259/28 Jun14</v>
          </cell>
          <cell r="C1009">
            <v>14137.2</v>
          </cell>
          <cell r="D1009">
            <v>14137.2</v>
          </cell>
        </row>
        <row r="1010">
          <cell r="A1010" t="str">
            <v>Unwomen/kpr/1059/62322/14june 14</v>
          </cell>
          <cell r="C1010">
            <v>34333.199999999997</v>
          </cell>
          <cell r="D1010">
            <v>34333.199999999997</v>
          </cell>
        </row>
        <row r="1011">
          <cell r="A1011" t="str">
            <v>Unwomen/nagarik/1048/10011/9feb 14</v>
          </cell>
          <cell r="C1011">
            <v>19897.8</v>
          </cell>
          <cell r="D1011">
            <v>19897.8</v>
          </cell>
        </row>
        <row r="1012">
          <cell r="A1012" t="str">
            <v>Unwomen/nagarik/1051/12575/31mar Vac</v>
          </cell>
          <cell r="C1012">
            <v>26530.2</v>
          </cell>
          <cell r="D1012">
            <v>26530.2</v>
          </cell>
        </row>
        <row r="1013">
          <cell r="A1013" t="str">
            <v>Unwomen/nagarik/1051/13014/6apr 14</v>
          </cell>
          <cell r="C1013">
            <v>26530.2</v>
          </cell>
          <cell r="D1013">
            <v>26530.2</v>
          </cell>
        </row>
        <row r="1014">
          <cell r="A1014" t="str">
            <v>Unwomen/nagarik/1052/16779/10june 14</v>
          </cell>
          <cell r="C1014">
            <v>22472.639999999999</v>
          </cell>
          <cell r="D1014">
            <v>22472.639999999999</v>
          </cell>
        </row>
        <row r="1015">
          <cell r="A1015" t="str">
            <v>UNwomen/nagarik/1053/18281/7 Jul14</v>
          </cell>
          <cell r="C1015">
            <v>21224.16</v>
          </cell>
          <cell r="D1015">
            <v>21224.16</v>
          </cell>
        </row>
        <row r="1016">
          <cell r="A1016" t="str">
            <v>Unwomen/nagarik/1054/17880/30jun14</v>
          </cell>
          <cell r="C1016">
            <v>9399.65</v>
          </cell>
          <cell r="D1016">
            <v>9399.65</v>
          </cell>
        </row>
        <row r="1017">
          <cell r="A1017" t="str">
            <v>Unwomen/nagarik/1059/17179/16jun</v>
          </cell>
          <cell r="C1017">
            <v>23877.18</v>
          </cell>
          <cell r="D1017">
            <v>23877.18</v>
          </cell>
        </row>
        <row r="1018">
          <cell r="A1018" t="str">
            <v>Unwomen/tht/0005/5422/21may 14</v>
          </cell>
          <cell r="C1018">
            <v>19273.41</v>
          </cell>
          <cell r="D1018">
            <v>19273.41</v>
          </cell>
        </row>
        <row r="1019">
          <cell r="A1019" t="str">
            <v>Unwomen/tht/1048/3434/7feb 14</v>
          </cell>
          <cell r="C1019">
            <v>24091.8</v>
          </cell>
          <cell r="D1019">
            <v>24091.8</v>
          </cell>
        </row>
        <row r="1020">
          <cell r="A1020" t="str">
            <v>Unwomen/tht/1051/4461/2april</v>
          </cell>
          <cell r="C1020">
            <v>24091.8</v>
          </cell>
          <cell r="D1020">
            <v>24091.8</v>
          </cell>
        </row>
        <row r="1021">
          <cell r="A1021" t="str">
            <v>Unwomen/tht/1052/5684/4june</v>
          </cell>
          <cell r="C1021">
            <v>23721.119999999999</v>
          </cell>
          <cell r="D1021">
            <v>23721.119999999999</v>
          </cell>
        </row>
        <row r="1022">
          <cell r="A1022" t="str">
            <v>UNwomen/tht/1053/6325/9 Jul14</v>
          </cell>
          <cell r="C1022">
            <v>23721.119999999999</v>
          </cell>
          <cell r="D1022">
            <v>23721.119999999999</v>
          </cell>
        </row>
        <row r="1023">
          <cell r="A1023" t="str">
            <v>Unwomen/tht/1054/6081/25june</v>
          </cell>
          <cell r="C1023">
            <v>10377.99</v>
          </cell>
          <cell r="D1023">
            <v>10377.99</v>
          </cell>
        </row>
        <row r="1024">
          <cell r="A1024" t="str">
            <v>Unwomen/tht/1059/5945/18june</v>
          </cell>
          <cell r="C1024">
            <v>25203.69</v>
          </cell>
          <cell r="D1024">
            <v>25203.69</v>
          </cell>
        </row>
        <row r="1025">
          <cell r="A1025" t="str">
            <v>UNDP 71-72</v>
          </cell>
        </row>
        <row r="1026">
          <cell r="A1026" t="str">
            <v>FAO/kpr/0778/5558/18 Oct14</v>
          </cell>
          <cell r="B1026">
            <v>10886.4</v>
          </cell>
          <cell r="C1026">
            <v>43200</v>
          </cell>
          <cell r="D1026">
            <v>32313.599999999999</v>
          </cell>
        </row>
        <row r="1027">
          <cell r="A1027" t="str">
            <v>FAO/kpr/1033/#####/26 Nov14</v>
          </cell>
          <cell r="B1027">
            <v>5443.2</v>
          </cell>
          <cell r="C1027">
            <v>21600</v>
          </cell>
          <cell r="D1027">
            <v>16156.8</v>
          </cell>
        </row>
        <row r="1028">
          <cell r="A1028" t="str">
            <v>FAO/kpr/1034/#####/28 Nov14</v>
          </cell>
          <cell r="B1028">
            <v>5443.2</v>
          </cell>
          <cell r="C1028">
            <v>21600</v>
          </cell>
          <cell r="D1028">
            <v>16156.8</v>
          </cell>
        </row>
        <row r="1029">
          <cell r="A1029" t="str">
            <v>FAO/kpr/1035/#####/30 Nov14</v>
          </cell>
          <cell r="B1029">
            <v>5443.2</v>
          </cell>
          <cell r="C1029">
            <v>21600</v>
          </cell>
          <cell r="D1029">
            <v>16156.8</v>
          </cell>
        </row>
        <row r="1030">
          <cell r="A1030" t="str">
            <v>FAO/THT/0779/1839/18 Oct14</v>
          </cell>
          <cell r="B1030">
            <v>14678.88</v>
          </cell>
          <cell r="C1030">
            <v>38400</v>
          </cell>
          <cell r="D1030">
            <v>23721.119999999999</v>
          </cell>
        </row>
        <row r="1031">
          <cell r="A1031" t="str">
            <v>Snpmc/GP/1004/####/11 Nov14</v>
          </cell>
          <cell r="B1031">
            <v>7191</v>
          </cell>
          <cell r="C1031">
            <v>30600</v>
          </cell>
          <cell r="D1031">
            <v>23409</v>
          </cell>
        </row>
        <row r="1032">
          <cell r="A1032" t="str">
            <v>UMWFP/AP/0567/1546/24 Sep14</v>
          </cell>
          <cell r="B1032">
            <v>5373.76</v>
          </cell>
          <cell r="C1032">
            <v>11200</v>
          </cell>
          <cell r="D1032">
            <v>5826.24</v>
          </cell>
        </row>
        <row r="1033">
          <cell r="A1033" t="str">
            <v>UNCDF/kpr/0998/#####/20nov14</v>
          </cell>
          <cell r="B1033">
            <v>4762.8</v>
          </cell>
          <cell r="C1033">
            <v>18900</v>
          </cell>
          <cell r="D1033">
            <v>14137.2</v>
          </cell>
        </row>
        <row r="1034">
          <cell r="A1034" t="str">
            <v>UNCDF/THT/0999/####/20 Nov14</v>
          </cell>
          <cell r="B1034">
            <v>6422.01</v>
          </cell>
          <cell r="C1034">
            <v>16800</v>
          </cell>
          <cell r="D1034">
            <v>10377.99</v>
          </cell>
        </row>
        <row r="1035">
          <cell r="A1035" t="str">
            <v>UNDP/GP/0616/1090/8 Oct14</v>
          </cell>
          <cell r="B1035">
            <v>8988.75</v>
          </cell>
          <cell r="C1035">
            <v>38250</v>
          </cell>
          <cell r="D1035">
            <v>29261.25</v>
          </cell>
        </row>
        <row r="1036">
          <cell r="A1036" t="str">
            <v>UNDP/GP/1233/####/10 Dec14</v>
          </cell>
          <cell r="B1036">
            <v>19975</v>
          </cell>
          <cell r="C1036">
            <v>85000</v>
          </cell>
          <cell r="D1036">
            <v>65025</v>
          </cell>
        </row>
        <row r="1037">
          <cell r="A1037" t="str">
            <v>Undp/hamro Akhabar/1256/####/13nov14</v>
          </cell>
          <cell r="C1037">
            <v>1260</v>
          </cell>
          <cell r="D1037">
            <v>1260</v>
          </cell>
        </row>
        <row r="1038">
          <cell r="A1038" t="str">
            <v>UNDP/hamroakhabar/1257/###/7nov14</v>
          </cell>
          <cell r="C1038">
            <v>1260</v>
          </cell>
          <cell r="D1038">
            <v>1260</v>
          </cell>
        </row>
        <row r="1039">
          <cell r="A1039" t="str">
            <v>UNDP/ict/kpr/0867/9458/9 Nov14</v>
          </cell>
          <cell r="B1039">
            <v>4082.4</v>
          </cell>
          <cell r="C1039">
            <v>16200</v>
          </cell>
          <cell r="D1039">
            <v>12117.6</v>
          </cell>
        </row>
        <row r="1040">
          <cell r="A1040" t="str">
            <v>UNDP/ICT/THT/0868/2213/10 Nov14</v>
          </cell>
          <cell r="B1040">
            <v>5504.58</v>
          </cell>
          <cell r="C1040">
            <v>14400</v>
          </cell>
          <cell r="D1040">
            <v>8895.42</v>
          </cell>
        </row>
        <row r="1041">
          <cell r="A1041" t="str">
            <v>Undp/kalinchowk/1257/####/13nov14</v>
          </cell>
          <cell r="C1041">
            <v>1260</v>
          </cell>
          <cell r="D1041">
            <v>1260</v>
          </cell>
        </row>
        <row r="1042">
          <cell r="A1042" t="str">
            <v>Undp/kayakairan/1256/####/13nov14</v>
          </cell>
          <cell r="C1042">
            <v>1260</v>
          </cell>
          <cell r="D1042">
            <v>1260</v>
          </cell>
        </row>
        <row r="1043">
          <cell r="A1043" t="str">
            <v>UNDP/kayakairan/1257/####/7nov14</v>
          </cell>
          <cell r="C1043">
            <v>1800</v>
          </cell>
          <cell r="D1043">
            <v>1800</v>
          </cell>
        </row>
        <row r="1044">
          <cell r="A1044" t="str">
            <v>Undp/kpr/0209/42879/18mar</v>
          </cell>
          <cell r="C1044">
            <v>35006.400000000001</v>
          </cell>
          <cell r="D1044">
            <v>35006.400000000001</v>
          </cell>
        </row>
        <row r="1045">
          <cell r="A1045" t="str">
            <v>UNDP/kpr/0210/####/12 Jul14</v>
          </cell>
          <cell r="B1045">
            <v>8845.2000000000007</v>
          </cell>
          <cell r="C1045">
            <v>35100</v>
          </cell>
          <cell r="D1045">
            <v>26254.799999999999</v>
          </cell>
        </row>
        <row r="1046">
          <cell r="A1046" t="str">
            <v>UNDP/kpr/0214/####/19 Jul14</v>
          </cell>
          <cell r="B1046">
            <v>10886.4</v>
          </cell>
          <cell r="C1046">
            <v>43200</v>
          </cell>
          <cell r="D1046">
            <v>32313.599999999999</v>
          </cell>
        </row>
        <row r="1047">
          <cell r="A1047" t="str">
            <v>Undp/KPR/0217/####/19 Jul 14</v>
          </cell>
          <cell r="B1047">
            <v>12927.6</v>
          </cell>
          <cell r="C1047">
            <v>51300</v>
          </cell>
          <cell r="D1047">
            <v>38372.400000000001</v>
          </cell>
        </row>
        <row r="1048">
          <cell r="A1048" t="str">
            <v>UNDP/kpr/0218/####/19 Jul14</v>
          </cell>
          <cell r="B1048">
            <v>15649.2</v>
          </cell>
          <cell r="C1048">
            <v>62100</v>
          </cell>
          <cell r="D1048">
            <v>46450.8</v>
          </cell>
        </row>
        <row r="1049">
          <cell r="A1049" t="str">
            <v>UNDP/kpr/0219/####/19 Jul14/24cc</v>
          </cell>
          <cell r="B1049">
            <v>5443.2</v>
          </cell>
          <cell r="C1049">
            <v>21600</v>
          </cell>
          <cell r="D1049">
            <v>16156.8</v>
          </cell>
        </row>
        <row r="1050">
          <cell r="A1050" t="str">
            <v>Undp/kpr/0223/672/26 July 14</v>
          </cell>
          <cell r="B1050">
            <v>8164.8</v>
          </cell>
          <cell r="C1050">
            <v>32400</v>
          </cell>
          <cell r="D1050">
            <v>24235.200000000001</v>
          </cell>
        </row>
        <row r="1051">
          <cell r="A1051" t="str">
            <v>UNDP/KPR/0224/1061/2 Aug14</v>
          </cell>
          <cell r="B1051">
            <v>8845.2000000000007</v>
          </cell>
          <cell r="C1051">
            <v>35100</v>
          </cell>
          <cell r="D1051">
            <v>26254.799999999999</v>
          </cell>
        </row>
        <row r="1052">
          <cell r="A1052" t="str">
            <v>UNDP/kpr/0229/5082/14 Aug 14</v>
          </cell>
          <cell r="B1052">
            <v>12247.2</v>
          </cell>
          <cell r="C1052">
            <v>48600</v>
          </cell>
          <cell r="D1052">
            <v>36352.800000000003</v>
          </cell>
        </row>
        <row r="1053">
          <cell r="A1053" t="str">
            <v>UNDP/KPR/0230/4746/11 Aug14</v>
          </cell>
          <cell r="B1053">
            <v>19731.599999999999</v>
          </cell>
          <cell r="C1053">
            <v>78300</v>
          </cell>
          <cell r="D1053">
            <v>58568.4</v>
          </cell>
        </row>
        <row r="1054">
          <cell r="A1054" t="str">
            <v>UNDP/kpr/0230/5221/16 Aug14</v>
          </cell>
          <cell r="B1054">
            <v>11566.8</v>
          </cell>
          <cell r="C1054">
            <v>45900</v>
          </cell>
          <cell r="D1054">
            <v>34333.199999999997</v>
          </cell>
        </row>
        <row r="1055">
          <cell r="A1055" t="str">
            <v>Undp/kpr/0274/63214/19jun</v>
          </cell>
          <cell r="B1055">
            <v>6123.6</v>
          </cell>
          <cell r="C1055">
            <v>24300</v>
          </cell>
          <cell r="D1055">
            <v>18176.400000000001</v>
          </cell>
        </row>
        <row r="1056">
          <cell r="A1056" t="str">
            <v>UNDP/KPR/0276/####/10 July14</v>
          </cell>
          <cell r="B1056">
            <v>4762.8</v>
          </cell>
          <cell r="C1056">
            <v>18900</v>
          </cell>
          <cell r="D1056">
            <v>14137.2</v>
          </cell>
        </row>
        <row r="1057">
          <cell r="A1057" t="str">
            <v>Undp/kpr/0277/034/17 July 14</v>
          </cell>
          <cell r="B1057">
            <v>4762.8</v>
          </cell>
          <cell r="C1057">
            <v>18900</v>
          </cell>
          <cell r="D1057">
            <v>14137.2</v>
          </cell>
        </row>
        <row r="1058">
          <cell r="A1058" t="str">
            <v>Undp/kpr/0279/948/31 July 14</v>
          </cell>
          <cell r="B1058">
            <v>6123.6</v>
          </cell>
          <cell r="C1058">
            <v>24300</v>
          </cell>
          <cell r="D1058">
            <v>18176.400000000001</v>
          </cell>
        </row>
        <row r="1059">
          <cell r="A1059" t="str">
            <v>UNDP/kpr/0399/4324/5 Aug14</v>
          </cell>
          <cell r="B1059">
            <v>4762.8</v>
          </cell>
          <cell r="C1059">
            <v>18900</v>
          </cell>
          <cell r="D1059">
            <v>14137.2</v>
          </cell>
        </row>
        <row r="1060">
          <cell r="A1060" t="str">
            <v>UNDP/kpr/0401/4494/7 Aug14</v>
          </cell>
          <cell r="B1060">
            <v>6123.6</v>
          </cell>
          <cell r="C1060">
            <v>24300</v>
          </cell>
          <cell r="D1060">
            <v>18176.400000000001</v>
          </cell>
        </row>
        <row r="1061">
          <cell r="A1061" t="str">
            <v>UNDP/kpr/0402/5083/14 Aug14</v>
          </cell>
          <cell r="B1061">
            <v>7484.4</v>
          </cell>
          <cell r="C1061">
            <v>29700</v>
          </cell>
          <cell r="D1061">
            <v>22215.599999999999</v>
          </cell>
        </row>
        <row r="1062">
          <cell r="A1062" t="str">
            <v>UNDP/kpr/0405/5460/19 Aug14</v>
          </cell>
          <cell r="B1062">
            <v>6123.6</v>
          </cell>
          <cell r="C1062">
            <v>24300</v>
          </cell>
          <cell r="D1062">
            <v>18176.400000000001</v>
          </cell>
        </row>
        <row r="1063">
          <cell r="A1063" t="str">
            <v>UNDP/kpr/0406/8663/26 Aug14</v>
          </cell>
          <cell r="B1063">
            <v>6804</v>
          </cell>
          <cell r="C1063">
            <v>27000</v>
          </cell>
          <cell r="D1063">
            <v>20196</v>
          </cell>
        </row>
        <row r="1064">
          <cell r="A1064" t="str">
            <v>UNDP/kpr/0408/8919/28 Aug14</v>
          </cell>
          <cell r="B1064">
            <v>4762.8</v>
          </cell>
          <cell r="C1064">
            <v>18900</v>
          </cell>
          <cell r="D1064">
            <v>14137.2</v>
          </cell>
        </row>
        <row r="1065">
          <cell r="A1065" t="str">
            <v>UNDP/kpr/0410/10861/5 Sep14</v>
          </cell>
          <cell r="B1065">
            <v>12247.2</v>
          </cell>
          <cell r="C1065">
            <v>48600</v>
          </cell>
          <cell r="D1065">
            <v>36352.800000000003</v>
          </cell>
        </row>
        <row r="1066">
          <cell r="A1066" t="str">
            <v>UNDP/kpr/0412/9096/30 Aug14</v>
          </cell>
          <cell r="B1066">
            <v>9525.6</v>
          </cell>
          <cell r="C1066">
            <v>37800</v>
          </cell>
          <cell r="D1066">
            <v>28274.400000000001</v>
          </cell>
        </row>
        <row r="1067">
          <cell r="A1067" t="str">
            <v>UNDP/KPR/0413/9099/30 Aug14</v>
          </cell>
          <cell r="B1067">
            <v>8164.8</v>
          </cell>
          <cell r="C1067">
            <v>32400</v>
          </cell>
          <cell r="D1067">
            <v>24235.200000000001</v>
          </cell>
        </row>
        <row r="1068">
          <cell r="A1068" t="str">
            <v>UNDP/kpr/0430/#####/15jul 14</v>
          </cell>
          <cell r="B1068">
            <v>12247.2</v>
          </cell>
          <cell r="C1068">
            <v>48600</v>
          </cell>
          <cell r="D1068">
            <v>36352.800000000003</v>
          </cell>
        </row>
        <row r="1069">
          <cell r="A1069" t="str">
            <v>UNDP/KPR/0433/361/22 July14</v>
          </cell>
          <cell r="B1069">
            <v>12247.2</v>
          </cell>
          <cell r="C1069">
            <v>48600</v>
          </cell>
          <cell r="D1069">
            <v>36352.800000000003</v>
          </cell>
        </row>
        <row r="1070">
          <cell r="A1070" t="str">
            <v>UNDP/KPR/0569/469/13 Sep14</v>
          </cell>
          <cell r="B1070">
            <v>8845.2000000000007</v>
          </cell>
          <cell r="C1070">
            <v>35100</v>
          </cell>
          <cell r="D1070">
            <v>26254.799999999999</v>
          </cell>
        </row>
        <row r="1071">
          <cell r="A1071" t="str">
            <v>UNDP/kpr/0570/468/13 Sep14</v>
          </cell>
          <cell r="B1071">
            <v>8164.8</v>
          </cell>
          <cell r="C1071">
            <v>32400</v>
          </cell>
          <cell r="D1071">
            <v>24235.200000000001</v>
          </cell>
        </row>
        <row r="1072">
          <cell r="A1072" t="str">
            <v>UNDP/kpr/0574/2557/20 Sep14</v>
          </cell>
          <cell r="B1072">
            <v>9525.6</v>
          </cell>
          <cell r="C1072">
            <v>37800</v>
          </cell>
          <cell r="D1072">
            <v>28274.400000000001</v>
          </cell>
        </row>
        <row r="1073">
          <cell r="A1073" t="str">
            <v>UNDP/kpr/0683/5601/18 Oct14</v>
          </cell>
          <cell r="B1073">
            <v>8164.8</v>
          </cell>
          <cell r="C1073">
            <v>32400</v>
          </cell>
          <cell r="D1073">
            <v>24235.200000000001</v>
          </cell>
        </row>
        <row r="1074">
          <cell r="A1074" t="str">
            <v>Undp/kpr/0826/2352/18sept 2014</v>
          </cell>
          <cell r="B1074">
            <v>3628.8</v>
          </cell>
          <cell r="C1074">
            <v>14400</v>
          </cell>
          <cell r="D1074">
            <v>10771.2</v>
          </cell>
        </row>
        <row r="1075">
          <cell r="A1075" t="str">
            <v>UNDP/kpr/0827/#####/6 Nov 14</v>
          </cell>
          <cell r="B1075">
            <v>4082.4</v>
          </cell>
          <cell r="C1075">
            <v>16200</v>
          </cell>
          <cell r="D1075">
            <v>12117.6</v>
          </cell>
        </row>
        <row r="1076">
          <cell r="A1076" t="str">
            <v>Undp/kpr/0858/3208/27sept 14</v>
          </cell>
          <cell r="B1076">
            <v>12927.6</v>
          </cell>
          <cell r="C1076">
            <v>51300</v>
          </cell>
          <cell r="D1076">
            <v>38372.400000000001</v>
          </cell>
        </row>
        <row r="1077">
          <cell r="A1077" t="str">
            <v>UNDP/kpr/0859/3207/27 Sep14</v>
          </cell>
          <cell r="B1077">
            <v>8164.8</v>
          </cell>
          <cell r="C1077">
            <v>32400</v>
          </cell>
          <cell r="D1077">
            <v>24235.200000000001</v>
          </cell>
        </row>
        <row r="1078">
          <cell r="A1078" t="str">
            <v>UNDP/kpr/0862/5600/18 Oct14</v>
          </cell>
          <cell r="B1078">
            <v>8845.2000000000007</v>
          </cell>
          <cell r="C1078">
            <v>35100</v>
          </cell>
          <cell r="D1078">
            <v>26254.799999999999</v>
          </cell>
        </row>
        <row r="1079">
          <cell r="A1079" t="str">
            <v>UNDP/kpr/0866/8778/1 Nov14</v>
          </cell>
          <cell r="B1079">
            <v>12927.6</v>
          </cell>
          <cell r="C1079">
            <v>51300</v>
          </cell>
          <cell r="D1079">
            <v>38372.400000000001</v>
          </cell>
        </row>
        <row r="1080">
          <cell r="A1080" t="str">
            <v>UNDP/kpr/0996/#####/22 Nov14</v>
          </cell>
          <cell r="B1080">
            <v>14288.4</v>
          </cell>
          <cell r="C1080">
            <v>56700</v>
          </cell>
          <cell r="D1080">
            <v>42411.6</v>
          </cell>
        </row>
        <row r="1081">
          <cell r="A1081" t="str">
            <v>UNDP/kpr/1036/#####/1 Dec 14</v>
          </cell>
          <cell r="B1081">
            <v>8845.2000000000007</v>
          </cell>
          <cell r="C1081">
            <v>35100</v>
          </cell>
          <cell r="D1081">
            <v>26254.799999999999</v>
          </cell>
        </row>
        <row r="1082">
          <cell r="A1082" t="str">
            <v>Undp/kpr/1134/279/11sept 14</v>
          </cell>
          <cell r="B1082">
            <v>4762.8</v>
          </cell>
          <cell r="C1082">
            <v>18900</v>
          </cell>
          <cell r="D1082">
            <v>14137.2</v>
          </cell>
        </row>
        <row r="1083">
          <cell r="A1083" t="str">
            <v>Undp/kpr/1138/2916/23sept 14</v>
          </cell>
          <cell r="B1083">
            <v>5443.2</v>
          </cell>
          <cell r="C1083">
            <v>21600</v>
          </cell>
          <cell r="D1083">
            <v>16156.8</v>
          </cell>
        </row>
        <row r="1084">
          <cell r="A1084" t="str">
            <v>Undp/kpr/1140/3087/25sept 14</v>
          </cell>
          <cell r="B1084">
            <v>5443.2</v>
          </cell>
          <cell r="C1084">
            <v>21600</v>
          </cell>
          <cell r="D1084">
            <v>16156.8</v>
          </cell>
        </row>
        <row r="1085">
          <cell r="A1085" t="str">
            <v>UNDP/kpr/1143/####/9 Oct14 (Foc</v>
          </cell>
          <cell r="B1085">
            <v>11566.8</v>
          </cell>
          <cell r="C1085">
            <v>45900</v>
          </cell>
          <cell r="D1085">
            <v>34333.199999999997</v>
          </cell>
        </row>
        <row r="1086">
          <cell r="A1086" t="str">
            <v>Undp/kpr/1144/5070/14oct 14</v>
          </cell>
          <cell r="B1086">
            <v>4762.8</v>
          </cell>
          <cell r="C1086">
            <v>18900</v>
          </cell>
          <cell r="D1086">
            <v>14137.2</v>
          </cell>
        </row>
        <row r="1087">
          <cell r="A1087" t="str">
            <v>Undp/kpr/1159/5808/21oct 14</v>
          </cell>
          <cell r="B1087">
            <v>5443.2</v>
          </cell>
          <cell r="C1087">
            <v>21600</v>
          </cell>
          <cell r="D1087">
            <v>16156.8</v>
          </cell>
        </row>
        <row r="1088">
          <cell r="A1088" t="str">
            <v>UNDP/kpr/1160/####/4 Nov14 (Foc</v>
          </cell>
          <cell r="B1088">
            <v>6804</v>
          </cell>
          <cell r="C1088">
            <v>27000</v>
          </cell>
          <cell r="D1088">
            <v>20196</v>
          </cell>
        </row>
        <row r="1089">
          <cell r="A1089" t="str">
            <v>UNDP/kpr/1162/####/6nov14 (2*21cc</v>
          </cell>
          <cell r="B1089">
            <v>5896.8</v>
          </cell>
          <cell r="C1089">
            <v>23400</v>
          </cell>
          <cell r="D1089">
            <v>17503.2</v>
          </cell>
        </row>
        <row r="1090">
          <cell r="A1090" t="str">
            <v>Undp/kpr/1164/#####/6nov14(63cc</v>
          </cell>
          <cell r="B1090">
            <v>14288.4</v>
          </cell>
          <cell r="C1090">
            <v>56700</v>
          </cell>
          <cell r="D1090">
            <v>42411.6</v>
          </cell>
        </row>
        <row r="1091">
          <cell r="A1091" t="str">
            <v>UNDP/kpr/1165/#####/11 Nov14</v>
          </cell>
          <cell r="B1091">
            <v>5443.2</v>
          </cell>
          <cell r="C1091">
            <v>21600</v>
          </cell>
          <cell r="D1091">
            <v>16156.8</v>
          </cell>
        </row>
        <row r="1092">
          <cell r="A1092" t="str">
            <v>UNDP/kpr/1168/#####/13 Nov14</v>
          </cell>
          <cell r="B1092">
            <v>6804</v>
          </cell>
          <cell r="C1092">
            <v>27000</v>
          </cell>
          <cell r="D1092">
            <v>20196</v>
          </cell>
        </row>
        <row r="1093">
          <cell r="A1093" t="str">
            <v>UNDP/kpr/1169/####/18 Nov14</v>
          </cell>
          <cell r="B1093">
            <v>6804</v>
          </cell>
          <cell r="C1093">
            <v>27000</v>
          </cell>
          <cell r="D1093">
            <v>20196</v>
          </cell>
        </row>
        <row r="1094">
          <cell r="A1094" t="str">
            <v>Undp/KPR/1172/####/27 Nov14</v>
          </cell>
          <cell r="B1094">
            <v>4762.8</v>
          </cell>
          <cell r="C1094">
            <v>18900</v>
          </cell>
          <cell r="D1094">
            <v>14137.2</v>
          </cell>
        </row>
        <row r="1095">
          <cell r="A1095" t="str">
            <v>UNDP/kpr/1173/####/2 Dec 2014</v>
          </cell>
          <cell r="B1095">
            <v>4762.8</v>
          </cell>
          <cell r="C1095">
            <v>18900</v>
          </cell>
          <cell r="D1095">
            <v>14137.2</v>
          </cell>
        </row>
        <row r="1096">
          <cell r="A1096" t="str">
            <v>UNDP/kpr/1238/#####/10 Dec14</v>
          </cell>
          <cell r="B1096">
            <v>22680</v>
          </cell>
          <cell r="C1096">
            <v>90000</v>
          </cell>
          <cell r="D1096">
            <v>67320</v>
          </cell>
        </row>
        <row r="1097">
          <cell r="A1097" t="str">
            <v>UNDP/NP/1234/####/10 Dec14</v>
          </cell>
          <cell r="B1097">
            <v>36271.879999999997</v>
          </cell>
          <cell r="C1097">
            <v>75000</v>
          </cell>
          <cell r="D1097">
            <v>38728.120000000003</v>
          </cell>
        </row>
        <row r="1098">
          <cell r="A1098" t="str">
            <v>UNDP/reg.Paper/vacancy/2 Aug14</v>
          </cell>
          <cell r="C1098">
            <v>21060</v>
          </cell>
          <cell r="D1098">
            <v>21060</v>
          </cell>
        </row>
        <row r="1099">
          <cell r="A1099" t="str">
            <v>UNDP/republica/1235/####/10dec14</v>
          </cell>
          <cell r="B1099">
            <v>29034.25</v>
          </cell>
          <cell r="C1099">
            <v>70000</v>
          </cell>
          <cell r="D1099">
            <v>40965.75</v>
          </cell>
        </row>
        <row r="1100">
          <cell r="A1100" t="str">
            <v>UNDP/sindhuprabah/1257/###/12nov14</v>
          </cell>
          <cell r="C1100">
            <v>1260</v>
          </cell>
          <cell r="D1100">
            <v>1260</v>
          </cell>
        </row>
        <row r="1101">
          <cell r="A1101" t="str">
            <v>UNDP/tht/0211/6429/16 Jul14</v>
          </cell>
          <cell r="B1101">
            <v>11926.59</v>
          </cell>
          <cell r="C1101">
            <v>31200</v>
          </cell>
          <cell r="D1101">
            <v>19273.41</v>
          </cell>
        </row>
        <row r="1102">
          <cell r="A1102" t="str">
            <v>UNDP/THT/0212/6428/16jul14/54cc</v>
          </cell>
          <cell r="B1102">
            <v>16513.740000000002</v>
          </cell>
          <cell r="C1102">
            <v>43200</v>
          </cell>
          <cell r="D1102">
            <v>26686.26</v>
          </cell>
        </row>
        <row r="1103">
          <cell r="A1103" t="str">
            <v>UNDP/THT/0212/6431/16jul14/39cc</v>
          </cell>
          <cell r="B1103">
            <v>11926.59</v>
          </cell>
          <cell r="C1103">
            <v>31200</v>
          </cell>
          <cell r="D1103">
            <v>19273.41</v>
          </cell>
        </row>
        <row r="1104">
          <cell r="A1104" t="str">
            <v>UNDP/tht/0213/6430/16jul14/48cc</v>
          </cell>
          <cell r="B1104">
            <v>14678.88</v>
          </cell>
          <cell r="C1104">
            <v>38400</v>
          </cell>
          <cell r="D1104">
            <v>23721.119999999999</v>
          </cell>
        </row>
        <row r="1105">
          <cell r="A1105" t="str">
            <v>Undp/tht/0220/92/23 July 14 (54)</v>
          </cell>
          <cell r="B1105">
            <v>16513.740000000002</v>
          </cell>
          <cell r="C1105">
            <v>43200</v>
          </cell>
          <cell r="D1105">
            <v>26686.26</v>
          </cell>
        </row>
        <row r="1106">
          <cell r="A1106" t="str">
            <v>Undp/tht/0221/93/23 July 14(39)</v>
          </cell>
          <cell r="B1106">
            <v>11926.59</v>
          </cell>
          <cell r="C1106">
            <v>31200</v>
          </cell>
          <cell r="D1106">
            <v>19273.41</v>
          </cell>
        </row>
        <row r="1107">
          <cell r="A1107" t="str">
            <v>Undp/tht/0222/91/23 July 14</v>
          </cell>
          <cell r="B1107">
            <v>7339.44</v>
          </cell>
          <cell r="C1107">
            <v>19200</v>
          </cell>
          <cell r="D1107">
            <v>11860.56</v>
          </cell>
        </row>
        <row r="1108">
          <cell r="A1108" t="str">
            <v>UNDP/THT/0225/318/6 Aug14</v>
          </cell>
          <cell r="B1108">
            <v>11926.59</v>
          </cell>
          <cell r="C1108">
            <v>31200</v>
          </cell>
          <cell r="D1108">
            <v>19273.41</v>
          </cell>
        </row>
        <row r="1109">
          <cell r="A1109" t="str">
            <v>UNDP/THT/0227/445/13 Aug14</v>
          </cell>
          <cell r="B1109">
            <v>26605.47</v>
          </cell>
          <cell r="C1109">
            <v>69600</v>
          </cell>
          <cell r="D1109">
            <v>42994.53</v>
          </cell>
        </row>
        <row r="1110">
          <cell r="A1110" t="str">
            <v>UNDP/THT/0228/444/13 Aug14</v>
          </cell>
          <cell r="B1110">
            <v>15596.31</v>
          </cell>
          <cell r="C1110">
            <v>40800</v>
          </cell>
          <cell r="D1110">
            <v>25203.69</v>
          </cell>
        </row>
        <row r="1111">
          <cell r="A1111" t="str">
            <v>UNDP/THT/0275/6348/10 Jul14</v>
          </cell>
          <cell r="B1111">
            <v>6422.01</v>
          </cell>
          <cell r="C1111">
            <v>16800</v>
          </cell>
          <cell r="D1111">
            <v>10377.99</v>
          </cell>
        </row>
        <row r="1112">
          <cell r="A1112" t="str">
            <v>Undp/tht/0278/08/17july 14(21cc)</v>
          </cell>
          <cell r="B1112">
            <v>6422.01</v>
          </cell>
          <cell r="C1112">
            <v>16800</v>
          </cell>
          <cell r="D1112">
            <v>10377.99</v>
          </cell>
        </row>
        <row r="1113">
          <cell r="A1113" t="str">
            <v>Undp/tht/0280/224/31 July 14</v>
          </cell>
          <cell r="B1113">
            <v>8256.8700000000008</v>
          </cell>
          <cell r="C1113">
            <v>21600</v>
          </cell>
          <cell r="D1113">
            <v>13343.13</v>
          </cell>
        </row>
        <row r="1114">
          <cell r="A1114" t="str">
            <v>Undp/tht/0398/292/5aug 14</v>
          </cell>
          <cell r="B1114">
            <v>6422.01</v>
          </cell>
          <cell r="C1114">
            <v>16800</v>
          </cell>
          <cell r="D1114">
            <v>10377.99</v>
          </cell>
        </row>
        <row r="1115">
          <cell r="A1115" t="str">
            <v>Undp/tht/0400/356/7aug 14</v>
          </cell>
          <cell r="B1115">
            <v>8256.8700000000008</v>
          </cell>
          <cell r="C1115">
            <v>21600</v>
          </cell>
          <cell r="D1115">
            <v>13343.13</v>
          </cell>
        </row>
        <row r="1116">
          <cell r="A1116" t="str">
            <v>Undp/tht/0403/498/14aug 14</v>
          </cell>
          <cell r="B1116">
            <v>10091.73</v>
          </cell>
          <cell r="C1116">
            <v>26400</v>
          </cell>
          <cell r="D1116">
            <v>16308.27</v>
          </cell>
        </row>
        <row r="1117">
          <cell r="A1117" t="str">
            <v>Undp/tht/0404/553/19aug 14</v>
          </cell>
          <cell r="B1117">
            <v>8256.8700000000008</v>
          </cell>
          <cell r="C1117">
            <v>21600</v>
          </cell>
          <cell r="D1117">
            <v>13343.13</v>
          </cell>
        </row>
        <row r="1118">
          <cell r="A1118" t="str">
            <v>UNDP/THT/0407/716/26 Aug14</v>
          </cell>
          <cell r="B1118">
            <v>9174.2999999999993</v>
          </cell>
          <cell r="C1118">
            <v>24000</v>
          </cell>
          <cell r="D1118">
            <v>14825.7</v>
          </cell>
        </row>
        <row r="1119">
          <cell r="A1119" t="str">
            <v>UNDP/THT/0409/783/28 Aug14</v>
          </cell>
          <cell r="B1119">
            <v>6422.01</v>
          </cell>
          <cell r="C1119">
            <v>16800</v>
          </cell>
          <cell r="D1119">
            <v>10377.99</v>
          </cell>
        </row>
        <row r="1120">
          <cell r="A1120" t="str">
            <v>UNDP/THT/0414/852/1 Sep14</v>
          </cell>
          <cell r="B1120">
            <v>12844.02</v>
          </cell>
          <cell r="C1120">
            <v>33600</v>
          </cell>
          <cell r="D1120">
            <v>20755.98</v>
          </cell>
        </row>
        <row r="1121">
          <cell r="A1121" t="str">
            <v>UNDP/THT/0415/913/3 Sep14</v>
          </cell>
          <cell r="B1121">
            <v>11009.16</v>
          </cell>
          <cell r="C1121">
            <v>28800</v>
          </cell>
          <cell r="D1121">
            <v>17790.84</v>
          </cell>
        </row>
        <row r="1122">
          <cell r="A1122" t="str">
            <v>UNDP/THT/0431/6403/15 Jul14</v>
          </cell>
          <cell r="B1122">
            <v>16513.740000000002</v>
          </cell>
          <cell r="C1122">
            <v>43200</v>
          </cell>
          <cell r="D1122">
            <v>26686.26</v>
          </cell>
        </row>
        <row r="1123">
          <cell r="A1123" t="str">
            <v>UNDP/THT/0432/09/17 Jul14</v>
          </cell>
          <cell r="B1123">
            <v>16513.740000000002</v>
          </cell>
          <cell r="C1123">
            <v>43200</v>
          </cell>
          <cell r="D1123">
            <v>26686.26</v>
          </cell>
        </row>
        <row r="1124">
          <cell r="A1124" t="str">
            <v>UNDP/THT/0571/1263/17 Sep14</v>
          </cell>
          <cell r="B1124">
            <v>11009.16</v>
          </cell>
          <cell r="C1124">
            <v>28800</v>
          </cell>
          <cell r="D1124">
            <v>17790.84</v>
          </cell>
        </row>
        <row r="1125">
          <cell r="A1125" t="str">
            <v>UNDP/THT/0572/1217/15 Sep14</v>
          </cell>
          <cell r="B1125">
            <v>11926.59</v>
          </cell>
          <cell r="C1125">
            <v>31200</v>
          </cell>
          <cell r="D1125">
            <v>19273.41</v>
          </cell>
        </row>
        <row r="1126">
          <cell r="A1126" t="str">
            <v>UNDP/THT/0573/1264/17 Sep14</v>
          </cell>
          <cell r="B1126">
            <v>12844.02</v>
          </cell>
          <cell r="C1126">
            <v>33600</v>
          </cell>
          <cell r="D1126">
            <v>20755.98</v>
          </cell>
        </row>
        <row r="1127">
          <cell r="A1127" t="str">
            <v>UNDP/THT/0575/1467/24 Sep14</v>
          </cell>
          <cell r="B1127">
            <v>11926.59</v>
          </cell>
          <cell r="C1127">
            <v>31200</v>
          </cell>
          <cell r="D1127">
            <v>19273.41</v>
          </cell>
        </row>
        <row r="1128">
          <cell r="A1128" t="str">
            <v>UNDP/THT/0576/1466/24 Sep14</v>
          </cell>
          <cell r="B1128">
            <v>11009.16</v>
          </cell>
          <cell r="C1128">
            <v>28800</v>
          </cell>
          <cell r="D1128">
            <v>17790.84</v>
          </cell>
        </row>
        <row r="1129">
          <cell r="A1129" t="str">
            <v>Undp/tht/0825/1401/22sept 14</v>
          </cell>
          <cell r="B1129">
            <v>4892.96</v>
          </cell>
          <cell r="C1129">
            <v>12800</v>
          </cell>
          <cell r="D1129">
            <v>7907.04</v>
          </cell>
        </row>
        <row r="1130">
          <cell r="A1130" t="str">
            <v>Undp/tht/0827/1238/16sept 14</v>
          </cell>
          <cell r="B1130">
            <v>4892.96</v>
          </cell>
          <cell r="C1130">
            <v>12800</v>
          </cell>
          <cell r="D1130">
            <v>7907.04</v>
          </cell>
        </row>
        <row r="1131">
          <cell r="A1131" t="str">
            <v>UNDP/THT/0829/2168/7 Nov14</v>
          </cell>
          <cell r="B1131">
            <v>5504.58</v>
          </cell>
          <cell r="C1131">
            <v>14400</v>
          </cell>
          <cell r="D1131">
            <v>8895.42</v>
          </cell>
        </row>
        <row r="1132">
          <cell r="A1132" t="str">
            <v>Undp/tht/0860/1643/1oct 2014</v>
          </cell>
          <cell r="B1132">
            <v>11926.59</v>
          </cell>
          <cell r="C1132">
            <v>31200</v>
          </cell>
          <cell r="D1132">
            <v>19273.41</v>
          </cell>
        </row>
        <row r="1133">
          <cell r="A1133" t="str">
            <v>UNDP/THT/0861/1764/15 Oct14</v>
          </cell>
          <cell r="B1133">
            <v>11926.59</v>
          </cell>
          <cell r="C1133">
            <v>31200</v>
          </cell>
          <cell r="D1133">
            <v>19273.41</v>
          </cell>
        </row>
        <row r="1134">
          <cell r="A1134" t="str">
            <v>UNDP/tht/0864/1905/22 Oct14</v>
          </cell>
          <cell r="B1134">
            <v>11009.16</v>
          </cell>
          <cell r="C1134">
            <v>28800</v>
          </cell>
          <cell r="D1134">
            <v>17790.84</v>
          </cell>
        </row>
        <row r="1135">
          <cell r="A1135" t="str">
            <v>UNDP/THT/0865/2105/5 Nov14</v>
          </cell>
          <cell r="B1135">
            <v>17431.169999999998</v>
          </cell>
          <cell r="C1135">
            <v>45600</v>
          </cell>
          <cell r="D1135">
            <v>28168.83</v>
          </cell>
        </row>
        <row r="1136">
          <cell r="A1136" t="str">
            <v>UNDP/THT/0997/####/26 Nov14</v>
          </cell>
          <cell r="B1136">
            <v>19266.03</v>
          </cell>
          <cell r="C1136">
            <v>50400</v>
          </cell>
          <cell r="D1136">
            <v>31133.97</v>
          </cell>
        </row>
        <row r="1137">
          <cell r="A1137" t="str">
            <v>UNDP/THT/1037/####/3 Dec14</v>
          </cell>
          <cell r="B1137">
            <v>11926.59</v>
          </cell>
          <cell r="C1137">
            <v>31200</v>
          </cell>
          <cell r="D1137">
            <v>19273.41</v>
          </cell>
        </row>
        <row r="1138">
          <cell r="A1138" t="str">
            <v>UNDP/THT/1135/1142/11 Sep 14</v>
          </cell>
          <cell r="B1138">
            <v>6422.01</v>
          </cell>
          <cell r="C1138">
            <v>16800</v>
          </cell>
          <cell r="D1138">
            <v>10377.99</v>
          </cell>
        </row>
        <row r="1139">
          <cell r="A1139" t="str">
            <v>Undp/tht/1137/1299/18sept 14</v>
          </cell>
          <cell r="B1139">
            <v>8256.8700000000008</v>
          </cell>
          <cell r="C1139">
            <v>21600</v>
          </cell>
          <cell r="D1139">
            <v>13343.13</v>
          </cell>
        </row>
        <row r="1140">
          <cell r="A1140" t="str">
            <v>Undp/tht/1139/1436/23sept 14</v>
          </cell>
          <cell r="B1140">
            <v>7339.44</v>
          </cell>
          <cell r="C1140">
            <v>19200</v>
          </cell>
          <cell r="D1140">
            <v>11860.56</v>
          </cell>
        </row>
        <row r="1141">
          <cell r="A1141" t="str">
            <v>Undp/tht/1141/1505/25sept 14</v>
          </cell>
          <cell r="B1141">
            <v>7339.44</v>
          </cell>
          <cell r="C1141">
            <v>19200</v>
          </cell>
          <cell r="D1141">
            <v>11860.56</v>
          </cell>
        </row>
        <row r="1142">
          <cell r="A1142" t="str">
            <v>Undp/tht/1142/1675/9oct 14</v>
          </cell>
          <cell r="B1142">
            <v>15596.31</v>
          </cell>
          <cell r="C1142">
            <v>40800</v>
          </cell>
          <cell r="D1142">
            <v>25203.69</v>
          </cell>
        </row>
        <row r="1143">
          <cell r="A1143" t="str">
            <v>Undp/tht/1145/1733/14oct 14</v>
          </cell>
          <cell r="B1143">
            <v>6422.01</v>
          </cell>
          <cell r="C1143">
            <v>16800</v>
          </cell>
          <cell r="D1143">
            <v>10377.99</v>
          </cell>
        </row>
        <row r="1144">
          <cell r="A1144" t="str">
            <v>Undp/tht/1158/1880/21oct 14</v>
          </cell>
          <cell r="B1144">
            <v>7339.44</v>
          </cell>
          <cell r="C1144">
            <v>19200</v>
          </cell>
          <cell r="D1144">
            <v>11860.56</v>
          </cell>
        </row>
        <row r="1145">
          <cell r="A1145" t="str">
            <v>Undp/tht/1161/2080/4nov 14</v>
          </cell>
          <cell r="B1145">
            <v>9174.2999999999993</v>
          </cell>
          <cell r="C1145">
            <v>24000</v>
          </cell>
          <cell r="D1145">
            <v>14825.7</v>
          </cell>
        </row>
        <row r="1146">
          <cell r="A1146" t="str">
            <v>Undp/tht/1163/2148/6nov 14</v>
          </cell>
          <cell r="B1146">
            <v>19266.03</v>
          </cell>
          <cell r="C1146">
            <v>50400</v>
          </cell>
          <cell r="D1146">
            <v>31133.97</v>
          </cell>
        </row>
        <row r="1147">
          <cell r="A1147" t="str">
            <v>Undp/tht/1166/2230/11nov 14</v>
          </cell>
          <cell r="B1147">
            <v>7339.44</v>
          </cell>
          <cell r="C1147">
            <v>19200</v>
          </cell>
          <cell r="D1147">
            <v>11860.56</v>
          </cell>
        </row>
        <row r="1148">
          <cell r="A1148" t="str">
            <v>Undp/tht/1167/2286/13nov 14</v>
          </cell>
          <cell r="B1148">
            <v>9174.2999999999993</v>
          </cell>
          <cell r="C1148">
            <v>24000</v>
          </cell>
          <cell r="D1148">
            <v>14825.7</v>
          </cell>
        </row>
        <row r="1149">
          <cell r="A1149" t="str">
            <v>UNDP/THT/1170/####/18 Nov14</v>
          </cell>
          <cell r="B1149">
            <v>9174.2999999999993</v>
          </cell>
          <cell r="C1149">
            <v>24000</v>
          </cell>
          <cell r="D1149">
            <v>14825.7</v>
          </cell>
        </row>
        <row r="1150">
          <cell r="A1150" t="str">
            <v>UNDP/THT/1171/####/27 Nov14</v>
          </cell>
          <cell r="B1150">
            <v>6422.01</v>
          </cell>
          <cell r="C1150">
            <v>16800</v>
          </cell>
          <cell r="D1150">
            <v>10377.99</v>
          </cell>
        </row>
        <row r="1151">
          <cell r="A1151" t="str">
            <v>UNDP/THT/1174/####/2 Dec14</v>
          </cell>
          <cell r="B1151">
            <v>6422.01</v>
          </cell>
          <cell r="C1151">
            <v>16800</v>
          </cell>
          <cell r="D1151">
            <v>10377.99</v>
          </cell>
        </row>
        <row r="1152">
          <cell r="A1152" t="str">
            <v>UNDP/THT/1236/####/10 Dec14</v>
          </cell>
          <cell r="B1152">
            <v>30581</v>
          </cell>
          <cell r="C1152">
            <v>80000</v>
          </cell>
          <cell r="D1152">
            <v>49419</v>
          </cell>
        </row>
        <row r="1153">
          <cell r="A1153" t="str">
            <v>Undp/tkp/0209/42890/18mar Vac</v>
          </cell>
          <cell r="C1153">
            <v>11668.8</v>
          </cell>
          <cell r="D1153">
            <v>11668.8</v>
          </cell>
        </row>
        <row r="1154">
          <cell r="A1154" t="str">
            <v>UNDP/TKP/1237/#####/10dec14</v>
          </cell>
          <cell r="B1154">
            <v>37560</v>
          </cell>
          <cell r="C1154">
            <v>60000</v>
          </cell>
          <cell r="D1154">
            <v>22440</v>
          </cell>
        </row>
        <row r="1155">
          <cell r="A1155" t="str">
            <v>UNFPA/kpr/0004/479/24jul14</v>
          </cell>
          <cell r="B1155">
            <v>4762.8</v>
          </cell>
          <cell r="C1155">
            <v>18900</v>
          </cell>
          <cell r="D1155">
            <v>14137.2</v>
          </cell>
        </row>
        <row r="1156">
          <cell r="A1156" t="str">
            <v>UNFPA/kpr/001/####/20jul14</v>
          </cell>
          <cell r="B1156">
            <v>4082.4</v>
          </cell>
          <cell r="C1156">
            <v>16200</v>
          </cell>
          <cell r="D1156">
            <v>12117.6</v>
          </cell>
        </row>
        <row r="1157">
          <cell r="A1157" t="str">
            <v>Unfpa/kpr/0396/12318/8Sep14</v>
          </cell>
          <cell r="B1157">
            <v>4082.4</v>
          </cell>
          <cell r="C1157">
            <v>16200</v>
          </cell>
          <cell r="D1157">
            <v>12117.6</v>
          </cell>
        </row>
        <row r="1158">
          <cell r="A1158" t="str">
            <v>Unfpa/kpr/0627/4645/1 Oct14</v>
          </cell>
          <cell r="B1158">
            <v>5443.2</v>
          </cell>
          <cell r="C1158">
            <v>21600</v>
          </cell>
          <cell r="D1158">
            <v>16156.8</v>
          </cell>
        </row>
        <row r="1159">
          <cell r="A1159" t="str">
            <v>UNFPA/tht/0003/118/24jul14</v>
          </cell>
          <cell r="B1159">
            <v>6422.01</v>
          </cell>
          <cell r="C1159">
            <v>16800</v>
          </cell>
          <cell r="D1159">
            <v>10377.99</v>
          </cell>
        </row>
        <row r="1160">
          <cell r="A1160" t="str">
            <v>UNFPA/THT/002/50/21jul14</v>
          </cell>
          <cell r="B1160">
            <v>5504.58</v>
          </cell>
          <cell r="C1160">
            <v>14400</v>
          </cell>
          <cell r="D1160">
            <v>8895.42</v>
          </cell>
        </row>
        <row r="1161">
          <cell r="A1161" t="str">
            <v>UNFPA/THT/0397/1047/8 Sep14</v>
          </cell>
          <cell r="B1161">
            <v>5504.58</v>
          </cell>
          <cell r="C1161">
            <v>14400</v>
          </cell>
          <cell r="D1161">
            <v>8895.42</v>
          </cell>
        </row>
        <row r="1162">
          <cell r="A1162" t="str">
            <v>UNFPA/THT/0628/1644/1 Oct14</v>
          </cell>
          <cell r="B1162">
            <v>7339.44</v>
          </cell>
          <cell r="C1162">
            <v>19200</v>
          </cell>
          <cell r="D1162">
            <v>11860.56</v>
          </cell>
        </row>
        <row r="1163">
          <cell r="A1163" t="str">
            <v>Unhcr/kpr/1062/####/22 Nov14</v>
          </cell>
          <cell r="B1163">
            <v>4536</v>
          </cell>
          <cell r="C1163">
            <v>18000</v>
          </cell>
          <cell r="D1163">
            <v>13464</v>
          </cell>
        </row>
        <row r="1164">
          <cell r="A1164" t="str">
            <v>UNHCR/THT/0007/130/25jul14</v>
          </cell>
          <cell r="B1164">
            <v>20795.080000000002</v>
          </cell>
          <cell r="C1164">
            <v>54400</v>
          </cell>
          <cell r="D1164">
            <v>33604.92</v>
          </cell>
        </row>
        <row r="1165">
          <cell r="A1165" t="str">
            <v>Unhcr/tht/0775/1266/17 Sep14</v>
          </cell>
          <cell r="B1165">
            <v>18348.599999999999</v>
          </cell>
          <cell r="C1165">
            <v>48000</v>
          </cell>
          <cell r="D1165">
            <v>29651.4</v>
          </cell>
        </row>
        <row r="1166">
          <cell r="A1166" t="str">
            <v>UNHCR/THT/0776/1267/17 Sep14</v>
          </cell>
          <cell r="B1166">
            <v>26911.279999999999</v>
          </cell>
          <cell r="C1166">
            <v>70400</v>
          </cell>
          <cell r="D1166">
            <v>43488.72</v>
          </cell>
        </row>
        <row r="1167">
          <cell r="A1167" t="str">
            <v>Unhcr/tht/1060/2108/5nov 14</v>
          </cell>
          <cell r="B1167">
            <v>18348.599999999999</v>
          </cell>
          <cell r="C1167">
            <v>48000</v>
          </cell>
          <cell r="D1167">
            <v>29651.4</v>
          </cell>
        </row>
        <row r="1168">
          <cell r="A1168" t="str">
            <v>Unhcr/THT/1061/####/19 Nov14</v>
          </cell>
          <cell r="B1168">
            <v>40366.92</v>
          </cell>
          <cell r="C1168">
            <v>105600</v>
          </cell>
          <cell r="D1168">
            <v>65233.08</v>
          </cell>
        </row>
        <row r="1169">
          <cell r="A1169" t="str">
            <v>Unhcr/THT/1063/####/26nov14</v>
          </cell>
          <cell r="B1169">
            <v>15596.31</v>
          </cell>
          <cell r="C1169">
            <v>40800</v>
          </cell>
          <cell r="D1169">
            <v>25203.69</v>
          </cell>
        </row>
        <row r="1170">
          <cell r="A1170" t="str">
            <v>UNHCR/THT/1064/####/4 Dec14</v>
          </cell>
          <cell r="B1170">
            <v>12844.02</v>
          </cell>
          <cell r="C1170">
            <v>33600</v>
          </cell>
          <cell r="D1170">
            <v>20755.98</v>
          </cell>
        </row>
        <row r="1171">
          <cell r="A1171" t="str">
            <v>Unhcr/tht/1064/####/6 Nov 14</v>
          </cell>
          <cell r="B1171">
            <v>21100.89</v>
          </cell>
          <cell r="C1171">
            <v>55200</v>
          </cell>
          <cell r="D1171">
            <v>34099.11</v>
          </cell>
        </row>
        <row r="1172">
          <cell r="A1172" t="str">
            <v>Unpd/kpr/1136/2351/18sept 9X3</v>
          </cell>
          <cell r="B1172">
            <v>6123.6</v>
          </cell>
          <cell r="C1172">
            <v>24300</v>
          </cell>
          <cell r="D1172">
            <v>18176.400000000001</v>
          </cell>
        </row>
        <row r="1173">
          <cell r="A1173" t="str">
            <v>UNWFP/ap/0147/714/16 Aug14</v>
          </cell>
          <cell r="B1173">
            <v>6045.48</v>
          </cell>
          <cell r="C1173">
            <v>12600</v>
          </cell>
          <cell r="D1173">
            <v>6554.52</v>
          </cell>
        </row>
        <row r="1174">
          <cell r="A1174" t="str">
            <v>Unwfp/AP/0565/1456/20 Sep14</v>
          </cell>
          <cell r="B1174">
            <v>7388.92</v>
          </cell>
          <cell r="C1174">
            <v>15400</v>
          </cell>
          <cell r="D1174">
            <v>8011.08</v>
          </cell>
        </row>
        <row r="1175">
          <cell r="A1175" t="str">
            <v>Unwfp/AP/0821/1983/21 Oct14</v>
          </cell>
          <cell r="B1175">
            <v>4030.32</v>
          </cell>
          <cell r="C1175">
            <v>8400</v>
          </cell>
          <cell r="D1175">
            <v>4369.68</v>
          </cell>
        </row>
        <row r="1176">
          <cell r="A1176" t="str">
            <v>UNWFP/AP/0823/2001/22 Oct14</v>
          </cell>
          <cell r="B1176">
            <v>4030.32</v>
          </cell>
          <cell r="C1176">
            <v>8400</v>
          </cell>
          <cell r="D1176">
            <v>4369.68</v>
          </cell>
        </row>
        <row r="1177">
          <cell r="A1177" t="str">
            <v>Unwfp/ap/131/383/2 Aug14</v>
          </cell>
          <cell r="B1177">
            <v>4030.32</v>
          </cell>
          <cell r="C1177">
            <v>8400</v>
          </cell>
          <cell r="D1177">
            <v>4369.68</v>
          </cell>
        </row>
        <row r="1178">
          <cell r="A1178" t="str">
            <v>Unwfp/dhangadi/1258/####/27sep14</v>
          </cell>
          <cell r="C1178">
            <v>1200</v>
          </cell>
          <cell r="D1178">
            <v>1200</v>
          </cell>
        </row>
        <row r="1179">
          <cell r="A1179" t="str">
            <v>Unwfp/kalpristha/1258/####/27sep14</v>
          </cell>
          <cell r="C1179">
            <v>1200</v>
          </cell>
          <cell r="D1179">
            <v>1200</v>
          </cell>
        </row>
        <row r="1180">
          <cell r="A1180" t="str">
            <v>UNWFP/kpr/0207/9165/23 Aug14</v>
          </cell>
          <cell r="B1180">
            <v>9525.6</v>
          </cell>
          <cell r="C1180">
            <v>37800</v>
          </cell>
          <cell r="D1180">
            <v>28274.400000000001</v>
          </cell>
        </row>
        <row r="1181">
          <cell r="A1181" t="str">
            <v>UNWFP/kpr/0295/10766/4Sep14</v>
          </cell>
          <cell r="B1181">
            <v>4082.4</v>
          </cell>
          <cell r="C1181">
            <v>16200</v>
          </cell>
          <cell r="D1181">
            <v>12117.6</v>
          </cell>
        </row>
        <row r="1182">
          <cell r="A1182" t="str">
            <v>UNWFP/kpr/0629/#####/9 Oct14</v>
          </cell>
          <cell r="B1182">
            <v>4536</v>
          </cell>
          <cell r="C1182">
            <v>18000</v>
          </cell>
          <cell r="D1182">
            <v>13464</v>
          </cell>
        </row>
        <row r="1183">
          <cell r="A1183" t="str">
            <v>Unwfp/kpr/1003/#####/25 Nov14</v>
          </cell>
          <cell r="B1183">
            <v>4989.6000000000004</v>
          </cell>
          <cell r="C1183">
            <v>19800</v>
          </cell>
          <cell r="D1183">
            <v>14810.4</v>
          </cell>
        </row>
        <row r="1184">
          <cell r="A1184" t="str">
            <v>UNWFP/nagarik/0149/1418/19 Aug14</v>
          </cell>
          <cell r="B1184">
            <v>15028.86</v>
          </cell>
          <cell r="C1184">
            <v>33600</v>
          </cell>
          <cell r="D1184">
            <v>18571.14</v>
          </cell>
        </row>
        <row r="1185">
          <cell r="A1185" t="str">
            <v>UNWFP/nagarik/0150/1464/20 Aug14</v>
          </cell>
          <cell r="B1185">
            <v>15028.86</v>
          </cell>
          <cell r="C1185">
            <v>33600</v>
          </cell>
          <cell r="D1185">
            <v>18571.14</v>
          </cell>
        </row>
        <row r="1186">
          <cell r="A1186" t="str">
            <v>UNWFP/republica/0208/1654/24 Aug14</v>
          </cell>
          <cell r="B1186">
            <v>15061.99</v>
          </cell>
          <cell r="C1186">
            <v>29400</v>
          </cell>
          <cell r="D1186">
            <v>14338.01</v>
          </cell>
        </row>
        <row r="1187">
          <cell r="A1187" t="str">
            <v>UNWFP/tht/0132/260/2 Aug14</v>
          </cell>
          <cell r="B1187">
            <v>3669.72</v>
          </cell>
          <cell r="C1187">
            <v>9600</v>
          </cell>
          <cell r="D1187">
            <v>5930.28</v>
          </cell>
        </row>
        <row r="1188">
          <cell r="A1188" t="str">
            <v>UNWFP/THT/0148/524/16 Aug14</v>
          </cell>
          <cell r="B1188">
            <v>5504.58</v>
          </cell>
          <cell r="C1188">
            <v>14400</v>
          </cell>
          <cell r="D1188">
            <v>8895.42</v>
          </cell>
        </row>
        <row r="1189">
          <cell r="A1189" t="str">
            <v>UNWFP/THT/0294/957/4 Sep14</v>
          </cell>
          <cell r="B1189">
            <v>5504.58</v>
          </cell>
          <cell r="C1189">
            <v>14400</v>
          </cell>
          <cell r="D1189">
            <v>8895.42</v>
          </cell>
        </row>
        <row r="1190">
          <cell r="A1190" t="str">
            <v>UNWFP/THT/0566/1354/20 Sep14</v>
          </cell>
          <cell r="B1190">
            <v>6727.82</v>
          </cell>
          <cell r="C1190">
            <v>17600</v>
          </cell>
          <cell r="D1190">
            <v>10872.18</v>
          </cell>
        </row>
        <row r="1191">
          <cell r="A1191" t="str">
            <v>UNWFP/THT/0568/1468/24 Sep14</v>
          </cell>
          <cell r="B1191">
            <v>4892.96</v>
          </cell>
          <cell r="C1191">
            <v>12800</v>
          </cell>
          <cell r="D1191">
            <v>7907.04</v>
          </cell>
        </row>
        <row r="1192">
          <cell r="A1192" t="str">
            <v>UNWFP/tht/0822/1881/21 Oct14</v>
          </cell>
          <cell r="B1192">
            <v>3669.72</v>
          </cell>
          <cell r="C1192">
            <v>9600</v>
          </cell>
          <cell r="D1192">
            <v>5930.28</v>
          </cell>
        </row>
        <row r="1193">
          <cell r="A1193" t="str">
            <v>UNWFP/THT/0824/1906/22 Oct 14</v>
          </cell>
          <cell r="B1193">
            <v>3669.72</v>
          </cell>
          <cell r="C1193">
            <v>9600</v>
          </cell>
          <cell r="D1193">
            <v>5930.28</v>
          </cell>
        </row>
        <row r="1194">
          <cell r="A1194" t="str">
            <v>Unwfp/tkp/0205/####/21 Aug14</v>
          </cell>
          <cell r="B1194">
            <v>15239.7</v>
          </cell>
          <cell r="C1194">
            <v>25200</v>
          </cell>
          <cell r="D1194">
            <v>9960.2999999999993</v>
          </cell>
        </row>
        <row r="1195">
          <cell r="A1195" t="str">
            <v>UNWFP/tkp/0206/####/22 Aug14</v>
          </cell>
          <cell r="B1195">
            <v>15239.7</v>
          </cell>
          <cell r="C1195">
            <v>25200</v>
          </cell>
          <cell r="D1195">
            <v>9960.2999999999993</v>
          </cell>
        </row>
        <row r="1196">
          <cell r="A1196" t="str">
            <v>Unwomen/kpr/0006/54805/10may</v>
          </cell>
          <cell r="C1196">
            <v>40392</v>
          </cell>
          <cell r="D1196">
            <v>40392</v>
          </cell>
        </row>
        <row r="1197">
          <cell r="A1197" t="str">
            <v>Unwomen/kpr/0298/####/19 Jul14</v>
          </cell>
          <cell r="C1197">
            <v>48470.400000000001</v>
          </cell>
          <cell r="D1197">
            <v>48470.400000000001</v>
          </cell>
        </row>
        <row r="1198">
          <cell r="A1198" t="str">
            <v>Unwomen/kpr/0299/5223/16aug14</v>
          </cell>
          <cell r="C1198">
            <v>38372.400000000001</v>
          </cell>
          <cell r="D1198">
            <v>38372.400000000001</v>
          </cell>
        </row>
        <row r="1199">
          <cell r="A1199" t="str">
            <v>Unwomen/kpr/0300/7472/23 Aug14</v>
          </cell>
          <cell r="C1199">
            <v>14137.2</v>
          </cell>
          <cell r="D1199">
            <v>14137.2</v>
          </cell>
        </row>
        <row r="1200">
          <cell r="A1200" t="str">
            <v>Unwomen/kpr/0830/3209/27sept 14</v>
          </cell>
          <cell r="C1200">
            <v>18176.400000000001</v>
          </cell>
          <cell r="D1200">
            <v>18176.400000000001</v>
          </cell>
        </row>
        <row r="1201">
          <cell r="A1201" t="str">
            <v>Unwomen/kpr/0831/5599/18 Oct14</v>
          </cell>
          <cell r="C1201">
            <v>24235.200000000001</v>
          </cell>
          <cell r="D1201">
            <v>24235.200000000001</v>
          </cell>
        </row>
        <row r="1202">
          <cell r="A1202" t="str">
            <v>Unwomen/kpr/1053/####/5jul14(Foc</v>
          </cell>
          <cell r="C1202">
            <v>32313.599999999999</v>
          </cell>
          <cell r="D1202">
            <v>32313.599999999999</v>
          </cell>
        </row>
        <row r="1203">
          <cell r="A1203" t="str">
            <v>Unwomen/kpr/1055/10995/6sept 14</v>
          </cell>
          <cell r="C1203">
            <v>34333.199999999997</v>
          </cell>
          <cell r="D1203">
            <v>34333.199999999997</v>
          </cell>
        </row>
        <row r="1204">
          <cell r="A1204" t="str">
            <v>Unwomen/kpr/1056/8670/26aug 14</v>
          </cell>
          <cell r="C1204">
            <v>22215.599999999999</v>
          </cell>
          <cell r="D1204">
            <v>22215.599999999999</v>
          </cell>
        </row>
        <row r="1205">
          <cell r="A1205" t="str">
            <v>Unwomen/kpr/1057/7473/23aug 14</v>
          </cell>
          <cell r="C1205">
            <v>20196</v>
          </cell>
          <cell r="D1205">
            <v>20196</v>
          </cell>
        </row>
        <row r="1206">
          <cell r="A1206" t="str">
            <v>Unwomen/kpr/1058/671/26 July  14</v>
          </cell>
          <cell r="C1206">
            <v>24235.200000000001</v>
          </cell>
          <cell r="D1206">
            <v>24235.200000000001</v>
          </cell>
        </row>
        <row r="1207">
          <cell r="A1207" t="str">
            <v>Unwomen/kpr/1241/#####/18nov14</v>
          </cell>
          <cell r="C1207">
            <v>14137.2</v>
          </cell>
          <cell r="D1207">
            <v>14137.2</v>
          </cell>
        </row>
        <row r="1208">
          <cell r="A1208" t="str">
            <v>Unwomen/nagarik/0006/15312/12may 14</v>
          </cell>
          <cell r="C1208">
            <v>26530.2</v>
          </cell>
          <cell r="D1208">
            <v>26530.2</v>
          </cell>
        </row>
        <row r="1209">
          <cell r="A1209" t="str">
            <v>Unwomen/nagarik/0298/50/18 July</v>
          </cell>
          <cell r="C1209">
            <v>33708.959999999999</v>
          </cell>
          <cell r="D1209">
            <v>33708.959999999999</v>
          </cell>
        </row>
        <row r="1210">
          <cell r="A1210" t="str">
            <v>Unwomen/nagarik/0299/1365/18aug14</v>
          </cell>
          <cell r="C1210">
            <v>26686.26</v>
          </cell>
          <cell r="D1210">
            <v>26686.26</v>
          </cell>
        </row>
        <row r="1211">
          <cell r="A1211" t="str">
            <v>Unwomen/nagarik/0300/1676/25aug14</v>
          </cell>
          <cell r="C1211">
            <v>9831.7800000000007</v>
          </cell>
          <cell r="D1211">
            <v>9831.7800000000007</v>
          </cell>
        </row>
        <row r="1212">
          <cell r="A1212" t="str">
            <v>Unwomen/nagarik/0830/3222/25sept 14</v>
          </cell>
          <cell r="C1212">
            <v>12640.86</v>
          </cell>
          <cell r="D1212">
            <v>12640.86</v>
          </cell>
        </row>
        <row r="1213">
          <cell r="A1213" t="str">
            <v>Unwomen/nagarik/0831/4019/20 Oct14</v>
          </cell>
          <cell r="C1213">
            <v>16854.48</v>
          </cell>
          <cell r="D1213">
            <v>16854.48</v>
          </cell>
        </row>
        <row r="1214">
          <cell r="A1214" t="str">
            <v>Unwomen/nagarik/1055/2314/8sept 14</v>
          </cell>
          <cell r="C1214">
            <v>23877.18</v>
          </cell>
          <cell r="D1214">
            <v>23877.18</v>
          </cell>
        </row>
        <row r="1215">
          <cell r="A1215" t="str">
            <v>Unwomen/nagarik/1056/1813/27aug</v>
          </cell>
          <cell r="C1215">
            <v>15449.94</v>
          </cell>
          <cell r="D1215">
            <v>15449.94</v>
          </cell>
        </row>
        <row r="1216">
          <cell r="A1216" t="str">
            <v>Unwomen/nagarik/1057/1420/19aug 14</v>
          </cell>
          <cell r="C1216">
            <v>14045.4</v>
          </cell>
          <cell r="D1216">
            <v>14045.4</v>
          </cell>
        </row>
        <row r="1217">
          <cell r="A1217" t="str">
            <v>Unwomen/nagarik/1058/260/28 July 14</v>
          </cell>
          <cell r="C1217">
            <v>16854.48</v>
          </cell>
          <cell r="D1217">
            <v>16854.48</v>
          </cell>
        </row>
        <row r="1218">
          <cell r="A1218" t="str">
            <v>Unwomen/nagarik/1241/####/20nov14</v>
          </cell>
          <cell r="C1218">
            <v>9831.7800000000007</v>
          </cell>
          <cell r="D1218">
            <v>9831.7800000000007</v>
          </cell>
        </row>
        <row r="1219">
          <cell r="A1219" t="str">
            <v>Unwomen/tht/0006/5261/14may</v>
          </cell>
          <cell r="C1219">
            <v>24091.759999999998</v>
          </cell>
          <cell r="D1219">
            <v>24091.759999999998</v>
          </cell>
        </row>
        <row r="1220">
          <cell r="A1220" t="str">
            <v>Unwomen/tht/0297/10/17 July 14</v>
          </cell>
          <cell r="C1220">
            <v>35581.68</v>
          </cell>
          <cell r="D1220">
            <v>35581.68</v>
          </cell>
        </row>
        <row r="1221">
          <cell r="A1221" t="str">
            <v>Unwomen/tht/0299/449/13aug 14</v>
          </cell>
          <cell r="C1221">
            <v>28168.83</v>
          </cell>
          <cell r="D1221">
            <v>28168.83</v>
          </cell>
        </row>
        <row r="1222">
          <cell r="A1222" t="str">
            <v>Unwomen/THT/0300/743/27 Aug14</v>
          </cell>
          <cell r="C1222">
            <v>10377.99</v>
          </cell>
          <cell r="D1222">
            <v>10377.99</v>
          </cell>
        </row>
        <row r="1223">
          <cell r="A1223" t="str">
            <v>Unwomen/tht/0830/1658/8 Oct14</v>
          </cell>
          <cell r="C1223">
            <v>13343.13</v>
          </cell>
          <cell r="D1223">
            <v>13343.13</v>
          </cell>
        </row>
        <row r="1224">
          <cell r="A1224" t="str">
            <v>Unwomen/tht/0831/1817/17 Oct14</v>
          </cell>
          <cell r="C1224">
            <v>17790.84</v>
          </cell>
          <cell r="D1224">
            <v>17790.84</v>
          </cell>
        </row>
        <row r="1225">
          <cell r="A1225" t="str">
            <v>Unwomen/tht/1050/4291/26mar 14</v>
          </cell>
          <cell r="C1225">
            <v>24091.8</v>
          </cell>
          <cell r="D1225">
            <v>24091.8</v>
          </cell>
        </row>
        <row r="1226">
          <cell r="A1226" t="str">
            <v>Unwomen/tht/1055/915/3sept14</v>
          </cell>
          <cell r="C1226">
            <v>25203.69</v>
          </cell>
          <cell r="D1226">
            <v>25203.69</v>
          </cell>
        </row>
        <row r="1227">
          <cell r="A1227" t="str">
            <v>Unwomen/tht/1057/586/20aug 14</v>
          </cell>
          <cell r="C1227">
            <v>14825.7</v>
          </cell>
          <cell r="D1227">
            <v>14825.7</v>
          </cell>
        </row>
        <row r="1228">
          <cell r="A1228" t="str">
            <v>Unwomen/tht/1058/188/30july 14</v>
          </cell>
          <cell r="C1228">
            <v>17790.84</v>
          </cell>
          <cell r="D1228">
            <v>17790.84</v>
          </cell>
        </row>
        <row r="1229">
          <cell r="A1229" t="str">
            <v>Unwomen/THT/1241/####/19 Nov14</v>
          </cell>
          <cell r="C1229">
            <v>10377.99</v>
          </cell>
          <cell r="D1229">
            <v>10377.99</v>
          </cell>
        </row>
        <row r="1230">
          <cell r="A1230" t="str">
            <v>Unicef 71-72</v>
          </cell>
        </row>
        <row r="1231">
          <cell r="A1231" t="str">
            <v>Unicef/DDR/reg. Fm/13 - 27 Sep14</v>
          </cell>
          <cell r="C1231">
            <v>205625</v>
          </cell>
          <cell r="D1231">
            <v>205625</v>
          </cell>
        </row>
        <row r="1232">
          <cell r="A1232" t="str">
            <v>UNICEF/EVAC/radio,GP&amp;Kolpila/sep 14</v>
          </cell>
          <cell r="C1232">
            <v>752388</v>
          </cell>
          <cell r="D1232">
            <v>752388</v>
          </cell>
        </row>
        <row r="1233">
          <cell r="A1233" t="str">
            <v>Unicef/handwashing/tv,Fm,Pr 14</v>
          </cell>
          <cell r="C1233">
            <v>1993050</v>
          </cell>
          <cell r="D1233">
            <v>1993050</v>
          </cell>
        </row>
        <row r="1234">
          <cell r="A1234" t="str">
            <v>Unicef/IVP/17-30sept</v>
          </cell>
          <cell r="C1234">
            <v>1472730</v>
          </cell>
          <cell r="D1234">
            <v>1472730</v>
          </cell>
        </row>
        <row r="1235">
          <cell r="A1235" t="str">
            <v>Unicef/kpr/0051/####/19jul14</v>
          </cell>
          <cell r="C1235">
            <v>31590</v>
          </cell>
          <cell r="D1235">
            <v>31590</v>
          </cell>
        </row>
        <row r="1236">
          <cell r="A1236" t="str">
            <v>Unicef/kpr/0077/4493/7 Aug14</v>
          </cell>
          <cell r="C1236">
            <v>34020</v>
          </cell>
          <cell r="D1236">
            <v>34020</v>
          </cell>
        </row>
        <row r="1237">
          <cell r="A1237" t="str">
            <v>Unicef/kpr/0203/7470/23 Aug14</v>
          </cell>
          <cell r="C1237">
            <v>34020</v>
          </cell>
          <cell r="D1237">
            <v>34020</v>
          </cell>
        </row>
        <row r="1238">
          <cell r="A1238" t="str">
            <v>Unicef/kpr/0271/10485/2Sep 14</v>
          </cell>
          <cell r="C1238">
            <v>17820</v>
          </cell>
          <cell r="D1238">
            <v>17820</v>
          </cell>
        </row>
        <row r="1239">
          <cell r="A1239" t="str">
            <v>Unicef/kpr/0795/6161/29 Oct14</v>
          </cell>
          <cell r="C1239">
            <v>90720</v>
          </cell>
          <cell r="D1239">
            <v>90720</v>
          </cell>
        </row>
        <row r="1240">
          <cell r="A1240" t="str">
            <v>Unicef/kpr/0917/8779/1 Nov14</v>
          </cell>
          <cell r="C1240">
            <v>97200</v>
          </cell>
          <cell r="D1240">
            <v>97200</v>
          </cell>
        </row>
        <row r="1241">
          <cell r="A1241" t="str">
            <v>Unicef/kpr/0927/10201/15 Nov14</v>
          </cell>
          <cell r="C1241">
            <v>38880</v>
          </cell>
          <cell r="D1241">
            <v>38880</v>
          </cell>
        </row>
        <row r="1242">
          <cell r="A1242" t="str">
            <v>Unicef/kpr/202/7468/23 Aug14</v>
          </cell>
          <cell r="C1242">
            <v>35640</v>
          </cell>
          <cell r="D1242">
            <v>35640</v>
          </cell>
        </row>
        <row r="1243">
          <cell r="A1243" t="str">
            <v>Unicef/nagarik/0201/1579/22 Aug14</v>
          </cell>
          <cell r="C1243">
            <v>22440</v>
          </cell>
          <cell r="D1243">
            <v>22440</v>
          </cell>
        </row>
        <row r="1244">
          <cell r="A1244" t="str">
            <v>Unicef/nagarik/0270/2093/2 Sep14</v>
          </cell>
          <cell r="C1244">
            <v>11220</v>
          </cell>
          <cell r="D1244">
            <v>11220</v>
          </cell>
        </row>
        <row r="1245">
          <cell r="A1245" t="str">
            <v>Unicef/nagarik/0928/5105/16 Nov14</v>
          </cell>
          <cell r="C1245">
            <v>32640</v>
          </cell>
          <cell r="D1245">
            <v>32640</v>
          </cell>
        </row>
        <row r="1246">
          <cell r="A1246" t="str">
            <v>Unicef/tht/0078/355/7 Aug14</v>
          </cell>
          <cell r="C1246">
            <v>30240</v>
          </cell>
          <cell r="D1246">
            <v>30240</v>
          </cell>
        </row>
        <row r="1247">
          <cell r="A1247" t="str">
            <v>Unicef/tht/0204/683/24 Aug14</v>
          </cell>
          <cell r="C1247">
            <v>31680</v>
          </cell>
          <cell r="D1247">
            <v>31680</v>
          </cell>
        </row>
        <row r="1248">
          <cell r="A1248" t="str">
            <v>Unicef/tht/0272/876/2 Sep 14</v>
          </cell>
          <cell r="C1248">
            <v>15840</v>
          </cell>
          <cell r="D1248">
            <v>15840</v>
          </cell>
        </row>
        <row r="1249">
          <cell r="A1249" t="str">
            <v>Unicef/Tht/0796/1964/29 Oct14</v>
          </cell>
          <cell r="C1249">
            <v>80640</v>
          </cell>
          <cell r="D1249">
            <v>80640</v>
          </cell>
        </row>
        <row r="1250">
          <cell r="A1250" t="str">
            <v>Unicef/THT/0918/1965/29 Oct14</v>
          </cell>
          <cell r="C1250">
            <v>86400</v>
          </cell>
          <cell r="D1250">
            <v>86400</v>
          </cell>
        </row>
        <row r="1251">
          <cell r="A1251" t="str">
            <v>Unicef/THT/0919/2104/5 Nov14</v>
          </cell>
          <cell r="C1251">
            <v>80640</v>
          </cell>
          <cell r="D1251">
            <v>80640</v>
          </cell>
        </row>
        <row r="1252">
          <cell r="A1252" t="str">
            <v>Unicef/THT/0920/2307/14 Nov14</v>
          </cell>
          <cell r="C1252">
            <v>34560</v>
          </cell>
          <cell r="D1252">
            <v>34560</v>
          </cell>
        </row>
        <row r="1253">
          <cell r="A1253" t="str">
            <v>Unicef/THT/1077/####/26 Nov14</v>
          </cell>
          <cell r="C1253">
            <v>34560</v>
          </cell>
          <cell r="D1253">
            <v>34560</v>
          </cell>
        </row>
        <row r="1254">
          <cell r="A1254" t="str">
            <v>Unicef/Vitel Registrations/NTV/71-72</v>
          </cell>
          <cell r="C1254">
            <v>973500</v>
          </cell>
          <cell r="D1254">
            <v>973500</v>
          </cell>
        </row>
        <row r="1255">
          <cell r="A1255" t="str">
            <v>Utopia 71-72</v>
          </cell>
        </row>
        <row r="1256">
          <cell r="A1256" t="str">
            <v>Utopia/kpr/0723/3323/29 Sep14</v>
          </cell>
          <cell r="B1256">
            <v>7223.04</v>
          </cell>
          <cell r="C1256">
            <v>29700</v>
          </cell>
          <cell r="D1256">
            <v>22476.959999999999</v>
          </cell>
        </row>
        <row r="1257">
          <cell r="A1257" t="str">
            <v>Utopia/kpr/0725/#####/13 Oct14</v>
          </cell>
          <cell r="B1257">
            <v>7879.68</v>
          </cell>
          <cell r="C1257">
            <v>32400</v>
          </cell>
          <cell r="D1257">
            <v>24520.32</v>
          </cell>
        </row>
        <row r="1258">
          <cell r="A1258" t="str">
            <v>Utopia/rajdhani/0724/####/10 Oct14</v>
          </cell>
          <cell r="B1258">
            <v>5662.8</v>
          </cell>
          <cell r="C1258">
            <v>11700</v>
          </cell>
          <cell r="D1258">
            <v>6037.2</v>
          </cell>
        </row>
        <row r="1259">
          <cell r="A1259" t="str">
            <v>Vishwonath 71-72</v>
          </cell>
        </row>
        <row r="1260">
          <cell r="A1260" t="str">
            <v>Vishwonath/abhiyan/0768/1679/22 Oct14</v>
          </cell>
          <cell r="B1260">
            <v>14726.4</v>
          </cell>
          <cell r="C1260">
            <v>31200</v>
          </cell>
          <cell r="D1260">
            <v>16473.599999999999</v>
          </cell>
        </row>
        <row r="1261">
          <cell r="A1261" t="str">
            <v>Vishwonath/kpr/0755/3164/26 Sep14</v>
          </cell>
          <cell r="B1261">
            <v>9262.5</v>
          </cell>
          <cell r="C1261">
            <v>48750</v>
          </cell>
          <cell r="D1261">
            <v>39487.5</v>
          </cell>
        </row>
        <row r="1262">
          <cell r="A1262" t="str">
            <v>Water Communication 71-72</v>
          </cell>
        </row>
        <row r="1263">
          <cell r="A1263" t="str">
            <v>Watercom/rep/0015/228/27jul14</v>
          </cell>
          <cell r="B1263">
            <v>10922.4</v>
          </cell>
          <cell r="C1263">
            <v>36000</v>
          </cell>
          <cell r="D1263">
            <v>25077.599999999999</v>
          </cell>
        </row>
        <row r="1264">
          <cell r="A1264" t="str">
            <v>WHO 71-72</v>
          </cell>
        </row>
        <row r="1265">
          <cell r="A1265" t="str">
            <v>WHO/kpr/0296/10616/3Sep14</v>
          </cell>
          <cell r="B1265">
            <v>6123.6</v>
          </cell>
          <cell r="C1265">
            <v>24300</v>
          </cell>
          <cell r="D1265">
            <v>18176.400000000001</v>
          </cell>
        </row>
        <row r="1266">
          <cell r="A1266" t="str">
            <v>WHO/kpr/0832/#####/5 Nov14</v>
          </cell>
          <cell r="B1266">
            <v>16329.6</v>
          </cell>
          <cell r="C1266">
            <v>64800</v>
          </cell>
          <cell r="D1266">
            <v>48470.400000000001</v>
          </cell>
        </row>
        <row r="1267">
          <cell r="A1267" t="str">
            <v>WHO/kpr/1005/#####/26 Nov14</v>
          </cell>
          <cell r="B1267">
            <v>17690.400000000001</v>
          </cell>
          <cell r="C1267">
            <v>70200</v>
          </cell>
          <cell r="D1267">
            <v>52509.599999999999</v>
          </cell>
        </row>
        <row r="1268">
          <cell r="A1268" t="str">
            <v>WHO/THT/0297/914/3 Sep14</v>
          </cell>
          <cell r="B1268">
            <v>8256.8700000000008</v>
          </cell>
          <cell r="C1268">
            <v>21600</v>
          </cell>
          <cell r="D1268">
            <v>13343.13</v>
          </cell>
        </row>
        <row r="1269">
          <cell r="A1269" t="str">
            <v>WHO/THT/0833/2107/5 Nov14</v>
          </cell>
          <cell r="B1269">
            <v>22018.32</v>
          </cell>
          <cell r="C1269">
            <v>57600</v>
          </cell>
          <cell r="D1269">
            <v>35581.68</v>
          </cell>
        </row>
        <row r="1270">
          <cell r="A1270" t="str">
            <v>WHO/THT/1006/####/26 Nov14</v>
          </cell>
          <cell r="B1270">
            <v>23853.18</v>
          </cell>
          <cell r="C1270">
            <v>62400</v>
          </cell>
          <cell r="D1270">
            <v>38546.82</v>
          </cell>
        </row>
        <row r="1271">
          <cell r="A1271" t="str">
            <v>Worldvision71-72</v>
          </cell>
        </row>
        <row r="1272">
          <cell r="A1272" t="str">
            <v>Wordvision/THT/0028/60/22jul14</v>
          </cell>
          <cell r="B1272">
            <v>3616</v>
          </cell>
          <cell r="C1272">
            <v>16000</v>
          </cell>
          <cell r="D1272">
            <v>12384</v>
          </cell>
        </row>
        <row r="1273">
          <cell r="A1273" t="str">
            <v>Worldvision/ Cash Revers</v>
          </cell>
          <cell r="C1273">
            <v>19161.14</v>
          </cell>
          <cell r="D1273">
            <v>19161.14</v>
          </cell>
        </row>
        <row r="1274">
          <cell r="A1274" t="str">
            <v>Worldvision/nagarik/0061/498/30july14</v>
          </cell>
          <cell r="B1274">
            <v>39458.639999999999</v>
          </cell>
          <cell r="C1274">
            <v>62400</v>
          </cell>
          <cell r="D1274">
            <v>22941.360000000001</v>
          </cell>
        </row>
        <row r="1275">
          <cell r="A1275" t="str">
            <v>Worldvision/tht/0063/243/1 Aug14</v>
          </cell>
          <cell r="B1275">
            <v>1808</v>
          </cell>
          <cell r="C1275">
            <v>8000</v>
          </cell>
          <cell r="D1275">
            <v>6192</v>
          </cell>
        </row>
        <row r="1276">
          <cell r="A1276" t="str">
            <v>Worldvision/tht/0139/326/6 Aug14</v>
          </cell>
          <cell r="B1276">
            <v>13106.88</v>
          </cell>
          <cell r="C1276">
            <v>43200</v>
          </cell>
          <cell r="D1276">
            <v>30093.119999999999</v>
          </cell>
        </row>
        <row r="1277">
          <cell r="A1277" t="str">
            <v>Worldvison/nagarik/0062/498/30jul14</v>
          </cell>
          <cell r="B1277">
            <v>45529.2</v>
          </cell>
          <cell r="C1277">
            <v>72000</v>
          </cell>
          <cell r="D1277">
            <v>26470.799999999999</v>
          </cell>
        </row>
        <row r="1278">
          <cell r="A1278" t="str">
            <v>WV/classic/nagarik/0142/1030/11 Aug14</v>
          </cell>
          <cell r="B1278">
            <v>24473.4</v>
          </cell>
          <cell r="C1278">
            <v>60000</v>
          </cell>
          <cell r="D1278">
            <v>35526.6</v>
          </cell>
        </row>
        <row r="1279">
          <cell r="A1279" t="str">
            <v>WV/JIS/THT/0029/141/26jul14</v>
          </cell>
          <cell r="B1279">
            <v>12014.64</v>
          </cell>
          <cell r="C1279">
            <v>39600</v>
          </cell>
          <cell r="D1279">
            <v>27585.360000000001</v>
          </cell>
        </row>
        <row r="1280">
          <cell r="A1280" t="str">
            <v>WV/KDB/nagarik/0140/779/6 Aug14</v>
          </cell>
          <cell r="B1280">
            <v>30895.200000000001</v>
          </cell>
          <cell r="C1280">
            <v>50400</v>
          </cell>
          <cell r="D1280">
            <v>19504.8</v>
          </cell>
        </row>
        <row r="1281">
          <cell r="A1281" t="str">
            <v>WV/mercy/tht/0027/51/21jul14</v>
          </cell>
          <cell r="B1281">
            <v>7051.2</v>
          </cell>
          <cell r="C1281">
            <v>31200</v>
          </cell>
          <cell r="D1281">
            <v>24148.799999999999</v>
          </cell>
        </row>
        <row r="1282">
          <cell r="A1282" t="str">
            <v>WV/SDB/nagarik/0141/811/7 Aug14</v>
          </cell>
          <cell r="B1282">
            <v>35308.800000000003</v>
          </cell>
          <cell r="C1282">
            <v>57600</v>
          </cell>
          <cell r="D1282">
            <v>22291.200000000001</v>
          </cell>
        </row>
        <row r="1283">
          <cell r="A1283" t="str">
            <v>Wwf 70/71</v>
          </cell>
        </row>
        <row r="1284">
          <cell r="A1284" t="str">
            <v>WWF/kpr/0009/395/23jul14</v>
          </cell>
          <cell r="B1284">
            <v>10446.98</v>
          </cell>
          <cell r="C1284">
            <v>40500</v>
          </cell>
          <cell r="D1284">
            <v>30053.02</v>
          </cell>
        </row>
        <row r="1285">
          <cell r="A1285" t="str">
            <v>WWF/nagarik/0010/107/23jul14</v>
          </cell>
          <cell r="B1285">
            <v>14931.9</v>
          </cell>
          <cell r="C1285">
            <v>36000</v>
          </cell>
          <cell r="D1285">
            <v>21068.1</v>
          </cell>
        </row>
        <row r="1286">
          <cell r="A1286" t="str">
            <v>WWF/THT/0008/90/23jul14</v>
          </cell>
          <cell r="B1286">
            <v>10525.5</v>
          </cell>
          <cell r="C1286">
            <v>36000</v>
          </cell>
          <cell r="D1286">
            <v>25474.5</v>
          </cell>
        </row>
        <row r="1287">
          <cell r="A1287" t="str">
            <v>WWF 71-72</v>
          </cell>
        </row>
        <row r="1288">
          <cell r="A1288" t="str">
            <v>WWF/kpr/0012/482/24jul14</v>
          </cell>
          <cell r="B1288">
            <v>11143.44</v>
          </cell>
          <cell r="C1288">
            <v>43200</v>
          </cell>
          <cell r="D1288">
            <v>32056.560000000001</v>
          </cell>
        </row>
        <row r="1289">
          <cell r="A1289" t="str">
            <v>WWF/kpr/0108/4442/6 Aug14</v>
          </cell>
          <cell r="B1289">
            <v>13232.84</v>
          </cell>
          <cell r="C1289">
            <v>51300</v>
          </cell>
          <cell r="D1289">
            <v>38067.160000000003</v>
          </cell>
        </row>
        <row r="1290">
          <cell r="A1290" t="str">
            <v>WWF/kpr/0111/4605/8 Aug 2014</v>
          </cell>
          <cell r="B1290">
            <v>4643.1000000000004</v>
          </cell>
          <cell r="C1290">
            <v>18000</v>
          </cell>
          <cell r="D1290">
            <v>13356.9</v>
          </cell>
        </row>
        <row r="1291">
          <cell r="A1291" t="str">
            <v>WWF/kpr/0151/4939/13 Aug14</v>
          </cell>
          <cell r="B1291">
            <v>16715.16</v>
          </cell>
          <cell r="C1291">
            <v>64800</v>
          </cell>
          <cell r="D1291">
            <v>48084.84</v>
          </cell>
        </row>
        <row r="1292">
          <cell r="A1292" t="str">
            <v>WWF/kpr/0458/2440/19 Sep14</v>
          </cell>
          <cell r="B1292">
            <v>9750.51</v>
          </cell>
          <cell r="C1292">
            <v>37800</v>
          </cell>
          <cell r="D1292">
            <v>28049.49</v>
          </cell>
        </row>
        <row r="1293">
          <cell r="A1293" t="str">
            <v>WWF/kpr/0739/#####/10 Oct14/76cc</v>
          </cell>
          <cell r="B1293">
            <v>17643.78</v>
          </cell>
          <cell r="C1293">
            <v>68400</v>
          </cell>
          <cell r="D1293">
            <v>50756.22</v>
          </cell>
        </row>
        <row r="1294">
          <cell r="A1294" t="str">
            <v>WWF/kpr/0742/#####/10 Oct14/80cc</v>
          </cell>
          <cell r="B1294">
            <v>18572.400000000001</v>
          </cell>
          <cell r="C1294">
            <v>72000</v>
          </cell>
          <cell r="D1294">
            <v>53427.6</v>
          </cell>
        </row>
        <row r="1295">
          <cell r="A1295" t="str">
            <v>WWF/kpr/0792/7817/30 Oct14</v>
          </cell>
          <cell r="B1295">
            <v>15786.54</v>
          </cell>
          <cell r="C1295">
            <v>61200</v>
          </cell>
          <cell r="D1295">
            <v>45413.46</v>
          </cell>
        </row>
        <row r="1296">
          <cell r="A1296" t="str">
            <v>WWF/kpr/0794/8137/31 Oct14</v>
          </cell>
          <cell r="B1296">
            <v>13929.3</v>
          </cell>
          <cell r="C1296">
            <v>54000</v>
          </cell>
          <cell r="D1296">
            <v>40070.699999999997</v>
          </cell>
        </row>
        <row r="1297">
          <cell r="A1297" t="str">
            <v>WWF/kpr/0913/9255/6 Nov14</v>
          </cell>
          <cell r="B1297">
            <v>12072.06</v>
          </cell>
          <cell r="C1297">
            <v>46800</v>
          </cell>
          <cell r="D1297">
            <v>34727.94</v>
          </cell>
        </row>
        <row r="1298">
          <cell r="A1298" t="str">
            <v>WWF/KPR/1102/#####/27nov14</v>
          </cell>
          <cell r="B1298">
            <v>19501.02</v>
          </cell>
          <cell r="C1298">
            <v>75600</v>
          </cell>
          <cell r="D1298">
            <v>56098.98</v>
          </cell>
        </row>
        <row r="1299">
          <cell r="A1299" t="str">
            <v>WWF/kpr/1108/#####/5 Dec14</v>
          </cell>
          <cell r="B1299">
            <v>15322.23</v>
          </cell>
          <cell r="C1299">
            <v>59400</v>
          </cell>
          <cell r="D1299">
            <v>44077.77</v>
          </cell>
        </row>
        <row r="1300">
          <cell r="A1300" t="str">
            <v>WWF/kpr/1111/#####/8 Nov14</v>
          </cell>
          <cell r="B1300">
            <v>19501.02</v>
          </cell>
          <cell r="C1300">
            <v>75600</v>
          </cell>
          <cell r="D1300">
            <v>56098.98</v>
          </cell>
        </row>
        <row r="1301">
          <cell r="A1301" t="str">
            <v>WWF/krp/1066/#####/24 Nov14</v>
          </cell>
          <cell r="B1301">
            <v>11839.91</v>
          </cell>
          <cell r="C1301">
            <v>45900</v>
          </cell>
          <cell r="D1301">
            <v>34060.089999999997</v>
          </cell>
        </row>
        <row r="1302">
          <cell r="A1302" t="str">
            <v>WWF/nagarik/0113/830/8 Aug14</v>
          </cell>
          <cell r="B1302">
            <v>6636.4</v>
          </cell>
          <cell r="C1302">
            <v>16000</v>
          </cell>
          <cell r="D1302">
            <v>9363.6</v>
          </cell>
        </row>
        <row r="1303">
          <cell r="A1303" t="str">
            <v>WWF/rep/0013/161/24jul14</v>
          </cell>
          <cell r="B1303">
            <v>11644.8</v>
          </cell>
          <cell r="C1303">
            <v>24000</v>
          </cell>
          <cell r="D1303">
            <v>12355.2</v>
          </cell>
        </row>
        <row r="1304">
          <cell r="A1304" t="str">
            <v>WWF/republica/0110/774/6 Aug14</v>
          </cell>
          <cell r="B1304">
            <v>19359.48</v>
          </cell>
          <cell r="C1304">
            <v>39900</v>
          </cell>
          <cell r="D1304">
            <v>20540.52</v>
          </cell>
        </row>
        <row r="1305">
          <cell r="A1305" t="str">
            <v>WWF/republica/0153/1188/13 Aug14</v>
          </cell>
          <cell r="B1305">
            <v>24454.080000000002</v>
          </cell>
          <cell r="C1305">
            <v>50400</v>
          </cell>
          <cell r="D1305">
            <v>25945.919999999998</v>
          </cell>
        </row>
        <row r="1306">
          <cell r="A1306" t="str">
            <v>WWF/republica/0741/3569/10 Oct14</v>
          </cell>
          <cell r="B1306">
            <v>25812.639999999999</v>
          </cell>
          <cell r="C1306">
            <v>53200</v>
          </cell>
          <cell r="D1306">
            <v>27387.360000000001</v>
          </cell>
        </row>
        <row r="1307">
          <cell r="A1307" t="str">
            <v>WWF/republica/0744/3570/10oct14/80cc</v>
          </cell>
          <cell r="B1307">
            <v>27171.200000000001</v>
          </cell>
          <cell r="C1307">
            <v>56000</v>
          </cell>
          <cell r="D1307">
            <v>28828.799999999999</v>
          </cell>
        </row>
        <row r="1308">
          <cell r="A1308" t="str">
            <v>WWF/republica/1103/####/27nov14</v>
          </cell>
          <cell r="B1308">
            <v>28529.759999999998</v>
          </cell>
          <cell r="C1308">
            <v>58800</v>
          </cell>
          <cell r="D1308">
            <v>30270.240000000002</v>
          </cell>
        </row>
        <row r="1309">
          <cell r="A1309" t="str">
            <v>WWF/republica/1110/####/5 Dec14</v>
          </cell>
          <cell r="B1309">
            <v>22416.240000000002</v>
          </cell>
          <cell r="C1309">
            <v>46200</v>
          </cell>
          <cell r="D1309">
            <v>23783.759999999998</v>
          </cell>
        </row>
        <row r="1310">
          <cell r="A1310" t="str">
            <v>WWF/Republica/1113/####/8 Dec14</v>
          </cell>
          <cell r="B1310">
            <v>28529.759999999998</v>
          </cell>
          <cell r="C1310">
            <v>58800</v>
          </cell>
          <cell r="D1310">
            <v>30270.240000000002</v>
          </cell>
        </row>
        <row r="1311">
          <cell r="A1311" t="str">
            <v>WWF/tht/0011/117/24jul14</v>
          </cell>
          <cell r="B1311">
            <v>11227.2</v>
          </cell>
          <cell r="C1311">
            <v>38400</v>
          </cell>
          <cell r="D1311">
            <v>27172.799999999999</v>
          </cell>
        </row>
        <row r="1312">
          <cell r="A1312" t="str">
            <v>WWF/tht/0109/317/6 Aug 14</v>
          </cell>
          <cell r="B1312">
            <v>13332.3</v>
          </cell>
          <cell r="C1312">
            <v>45600</v>
          </cell>
          <cell r="D1312">
            <v>32267.7</v>
          </cell>
        </row>
        <row r="1313">
          <cell r="A1313" t="str">
            <v>WWF/THT/0112/368/8 Aug 14</v>
          </cell>
          <cell r="B1313">
            <v>4678</v>
          </cell>
          <cell r="C1313">
            <v>16000</v>
          </cell>
          <cell r="D1313">
            <v>11322</v>
          </cell>
        </row>
        <row r="1314">
          <cell r="A1314" t="str">
            <v>WWF/tht/0152/442/13 Aug14</v>
          </cell>
          <cell r="B1314">
            <v>16840.8</v>
          </cell>
          <cell r="C1314">
            <v>57600</v>
          </cell>
          <cell r="D1314">
            <v>40759.199999999997</v>
          </cell>
        </row>
        <row r="1315">
          <cell r="A1315" t="str">
            <v>WWF/THT/0458/1322/19 Sep14</v>
          </cell>
          <cell r="B1315">
            <v>9823.7999999999993</v>
          </cell>
          <cell r="C1315">
            <v>33600</v>
          </cell>
          <cell r="D1315">
            <v>23776.2</v>
          </cell>
        </row>
        <row r="1316">
          <cell r="A1316" t="str">
            <v>WWF/THT/0740/1687/10 Oct14</v>
          </cell>
          <cell r="B1316">
            <v>17776.400000000001</v>
          </cell>
          <cell r="C1316">
            <v>60800</v>
          </cell>
          <cell r="D1316">
            <v>43023.6</v>
          </cell>
        </row>
        <row r="1317">
          <cell r="A1317" t="str">
            <v>WWF/THT/0743/####/11 Oct14/80cc</v>
          </cell>
          <cell r="B1317">
            <v>18712</v>
          </cell>
          <cell r="C1317">
            <v>64000</v>
          </cell>
          <cell r="D1317">
            <v>45288</v>
          </cell>
        </row>
        <row r="1318">
          <cell r="A1318" t="str">
            <v>WWF/THT/0781/1994/30 Oct14</v>
          </cell>
          <cell r="B1318">
            <v>15905.2</v>
          </cell>
          <cell r="C1318">
            <v>54400</v>
          </cell>
          <cell r="D1318">
            <v>38494.800000000003</v>
          </cell>
        </row>
        <row r="1319">
          <cell r="A1319" t="str">
            <v>WWF/THT/0914/2147/6 Nov14</v>
          </cell>
          <cell r="B1319">
            <v>12162.8</v>
          </cell>
          <cell r="C1319">
            <v>41600</v>
          </cell>
          <cell r="D1319">
            <v>29437.200000000001</v>
          </cell>
        </row>
        <row r="1320">
          <cell r="A1320" t="str">
            <v>WWF/THT/1067/####/24nov14</v>
          </cell>
          <cell r="B1320">
            <v>11928.9</v>
          </cell>
          <cell r="C1320">
            <v>40800</v>
          </cell>
          <cell r="D1320">
            <v>28871.1</v>
          </cell>
        </row>
        <row r="1321">
          <cell r="A1321" t="str">
            <v>WWF/THT/1104/####/27 Nov14</v>
          </cell>
          <cell r="B1321">
            <v>19647.599999999999</v>
          </cell>
          <cell r="C1321">
            <v>67200</v>
          </cell>
          <cell r="D1321">
            <v>47552.4</v>
          </cell>
        </row>
        <row r="1322">
          <cell r="A1322" t="str">
            <v>WWF/THT/1109/####/5 Dec14</v>
          </cell>
          <cell r="B1322">
            <v>15437.4</v>
          </cell>
          <cell r="C1322">
            <v>52800</v>
          </cell>
          <cell r="D1322">
            <v>37362.6</v>
          </cell>
        </row>
        <row r="1323">
          <cell r="A1323" t="str">
            <v>WWF/THT/1112/####/8 Nov14</v>
          </cell>
          <cell r="B1323">
            <v>19647.599999999999</v>
          </cell>
          <cell r="C1323">
            <v>67200</v>
          </cell>
          <cell r="D1323">
            <v>47552.4</v>
          </cell>
        </row>
      </sheetData>
      <sheetData sheetId="4" refreshError="1">
        <row r="13">
          <cell r="A13" t="str">
            <v>Ad Release 71-72</v>
          </cell>
        </row>
        <row r="14">
          <cell r="A14" t="str">
            <v>Ad Release/dish Home/ntv/1-31 Asoj71</v>
          </cell>
          <cell r="B14">
            <v>637295.57999999996</v>
          </cell>
          <cell r="D14">
            <v>637295.57999999996</v>
          </cell>
        </row>
        <row r="15">
          <cell r="A15" t="str">
            <v>Ad Release/panchakanya/ntv/9-16oct14</v>
          </cell>
          <cell r="B15">
            <v>31501</v>
          </cell>
          <cell r="D15">
            <v>31501</v>
          </cell>
        </row>
        <row r="16">
          <cell r="A16" t="str">
            <v>Adrelease/santwana Colege/NTV/10-20oct14</v>
          </cell>
          <cell r="B16">
            <v>14045.4</v>
          </cell>
          <cell r="D16">
            <v>14045.4</v>
          </cell>
        </row>
        <row r="17">
          <cell r="A17" t="str">
            <v>AECC 71-72</v>
          </cell>
        </row>
        <row r="18">
          <cell r="A18" t="str">
            <v>Aecc/nagarik/0084/683/4 Aug 14</v>
          </cell>
          <cell r="B18">
            <v>63204</v>
          </cell>
          <cell r="D18">
            <v>63204</v>
          </cell>
        </row>
        <row r="19">
          <cell r="A19" t="str">
            <v>Aecc/THT/0085/324/6 Aug 14</v>
          </cell>
          <cell r="B19">
            <v>53372.52</v>
          </cell>
          <cell r="D19">
            <v>53372.52</v>
          </cell>
        </row>
        <row r="20">
          <cell r="A20" t="str">
            <v>Aecc/tht/1079/2082/4nov 14</v>
          </cell>
          <cell r="B20">
            <v>40029.39</v>
          </cell>
          <cell r="D20">
            <v>40029.39</v>
          </cell>
        </row>
        <row r="21">
          <cell r="A21" t="str">
            <v>Anurag Agarbatti 71-72</v>
          </cell>
        </row>
        <row r="22">
          <cell r="A22" t="str">
            <v>Anurag/airport Ad/bhadra-Mansir71</v>
          </cell>
          <cell r="B22">
            <v>58500</v>
          </cell>
          <cell r="D22">
            <v>58500</v>
          </cell>
        </row>
        <row r="23">
          <cell r="A23" t="str">
            <v>Anurag/devenara Agarbatti/ Aug-Nov 14 Tv</v>
          </cell>
          <cell r="B23">
            <v>1329796.77</v>
          </cell>
          <cell r="D23">
            <v>1329796.77</v>
          </cell>
        </row>
        <row r="24">
          <cell r="A24" t="str">
            <v>Anurag/dhoop/18aug-16nov 2014 Fm</v>
          </cell>
          <cell r="B24">
            <v>383321.66</v>
          </cell>
          <cell r="D24">
            <v>383321.66</v>
          </cell>
        </row>
        <row r="25">
          <cell r="A25" t="str">
            <v>Anurag/kpr/0237/8860/27 Aug14</v>
          </cell>
          <cell r="B25">
            <v>254320.4</v>
          </cell>
          <cell r="D25">
            <v>254320.4</v>
          </cell>
        </row>
        <row r="26">
          <cell r="A26" t="str">
            <v>Anurag/kpr/0428/561/14 Sep14</v>
          </cell>
          <cell r="B26">
            <v>56100</v>
          </cell>
          <cell r="D26">
            <v>56100</v>
          </cell>
        </row>
        <row r="27">
          <cell r="A27" t="str">
            <v>Anurag/kpr/0727/3075/25 Sep14</v>
          </cell>
          <cell r="B27">
            <v>254320</v>
          </cell>
          <cell r="D27">
            <v>254320</v>
          </cell>
        </row>
        <row r="28">
          <cell r="A28" t="str">
            <v>Anurag/kpr/0728/3394/30 Sep14</v>
          </cell>
          <cell r="B28">
            <v>112200</v>
          </cell>
          <cell r="D28">
            <v>112200</v>
          </cell>
        </row>
        <row r="29">
          <cell r="A29" t="str">
            <v>Anurag/kpr/0730/2752/22sep14/pplost</v>
          </cell>
          <cell r="B29">
            <v>3366</v>
          </cell>
          <cell r="D29">
            <v>3366</v>
          </cell>
        </row>
        <row r="30">
          <cell r="A30" t="str">
            <v>Anurag/nagarik/0236/1671/25 Aug14</v>
          </cell>
          <cell r="B30">
            <v>70227</v>
          </cell>
          <cell r="D30">
            <v>70227</v>
          </cell>
        </row>
        <row r="31">
          <cell r="A31" t="str">
            <v>Anurag/nagarik/0238/1882/28 Aug14</v>
          </cell>
          <cell r="B31">
            <v>78030</v>
          </cell>
          <cell r="D31">
            <v>78030</v>
          </cell>
        </row>
        <row r="32">
          <cell r="A32" t="str">
            <v>Anurag/nagarik/0346/2311/8 Sep14</v>
          </cell>
          <cell r="B32">
            <v>39016</v>
          </cell>
          <cell r="D32">
            <v>39016</v>
          </cell>
        </row>
        <row r="33">
          <cell r="A33" t="str">
            <v>Anurag/nagarik/0729/3166/23sep14</v>
          </cell>
          <cell r="B33">
            <v>7803</v>
          </cell>
          <cell r="D33">
            <v>7803</v>
          </cell>
        </row>
        <row r="34">
          <cell r="A34" t="str">
            <v>Anurag/nagarik/0766/4051/21 Oct14</v>
          </cell>
          <cell r="B34">
            <v>280908</v>
          </cell>
          <cell r="C34">
            <v>28091.15</v>
          </cell>
          <cell r="D34">
            <v>252816.85</v>
          </cell>
        </row>
        <row r="35">
          <cell r="A35" t="str">
            <v>Anurag/promotional/reg Pr 14</v>
          </cell>
          <cell r="B35">
            <v>16300</v>
          </cell>
          <cell r="D35">
            <v>16300</v>
          </cell>
        </row>
        <row r="36">
          <cell r="A36" t="str">
            <v>ATF 71-72</v>
          </cell>
        </row>
        <row r="37">
          <cell r="A37" t="str">
            <v>ATF/sponshorship/shrawan 71-72</v>
          </cell>
          <cell r="B37">
            <v>59465.36</v>
          </cell>
          <cell r="D37">
            <v>59465.36</v>
          </cell>
        </row>
        <row r="38">
          <cell r="A38" t="str">
            <v>ATF/sponsorship/asoj 71/72</v>
          </cell>
          <cell r="B38">
            <v>52410.15</v>
          </cell>
          <cell r="D38">
            <v>52410.15</v>
          </cell>
        </row>
        <row r="39">
          <cell r="A39" t="str">
            <v>ATF/sponsorship/bhadra 71/72</v>
          </cell>
          <cell r="B39">
            <v>58457.49</v>
          </cell>
          <cell r="D39">
            <v>58457.49</v>
          </cell>
        </row>
        <row r="40">
          <cell r="A40" t="str">
            <v>ATF/sponsorship/kartik 2071</v>
          </cell>
          <cell r="B40">
            <v>65512.69</v>
          </cell>
          <cell r="D40">
            <v>65512.69</v>
          </cell>
        </row>
        <row r="41">
          <cell r="A41" t="str">
            <v>Avani 71-72</v>
          </cell>
        </row>
        <row r="42">
          <cell r="A42" t="str">
            <v>Avani/AP/0075/420/4 Aug14</v>
          </cell>
          <cell r="B42">
            <v>33162.75</v>
          </cell>
          <cell r="C42">
            <v>3316.28</v>
          </cell>
          <cell r="D42">
            <v>29846.47</v>
          </cell>
        </row>
        <row r="43">
          <cell r="A43" t="str">
            <v>Avani/baltra Home App/bhadra-Mangsir 71 Tv</v>
          </cell>
          <cell r="B43">
            <v>854332.67</v>
          </cell>
          <cell r="D43">
            <v>854332.67</v>
          </cell>
        </row>
        <row r="44">
          <cell r="A44" t="str">
            <v>Avani/biomed/tht/0068/185/30jul14</v>
          </cell>
          <cell r="B44">
            <v>8812.7999999999993</v>
          </cell>
          <cell r="D44">
            <v>8812.7999999999993</v>
          </cell>
        </row>
        <row r="45">
          <cell r="A45" t="str">
            <v>Avani/broadlink/tht/0030/94/23jul14</v>
          </cell>
          <cell r="B45">
            <v>42136.2</v>
          </cell>
          <cell r="D45">
            <v>42136.2</v>
          </cell>
        </row>
        <row r="46">
          <cell r="A46" t="str">
            <v>Avani/broadlink/tht/0071/186/30jul14</v>
          </cell>
          <cell r="B46">
            <v>38624.85</v>
          </cell>
          <cell r="D46">
            <v>38624.85</v>
          </cell>
        </row>
        <row r="47">
          <cell r="A47" t="str">
            <v>Avani/broadlink/tht/0072/282/4aug14</v>
          </cell>
          <cell r="B47">
            <v>38624.85</v>
          </cell>
          <cell r="D47">
            <v>38624.85</v>
          </cell>
        </row>
        <row r="48">
          <cell r="A48" t="str">
            <v>Avani/broadlink/tht/0168/448/13 Aug14</v>
          </cell>
          <cell r="B48">
            <v>38624.85</v>
          </cell>
          <cell r="D48">
            <v>38624.85</v>
          </cell>
        </row>
        <row r="49">
          <cell r="A49" t="str">
            <v>Avani/cg Tiggar/aug &amp; Sept 2014 Tv</v>
          </cell>
          <cell r="B49">
            <v>1106382.48</v>
          </cell>
          <cell r="D49">
            <v>1106382.48</v>
          </cell>
        </row>
        <row r="50">
          <cell r="A50" t="str">
            <v>Avani/global/ap/0066/263/25jul14</v>
          </cell>
          <cell r="B50">
            <v>11475</v>
          </cell>
          <cell r="C50">
            <v>1147.5</v>
          </cell>
          <cell r="D50">
            <v>10327.5</v>
          </cell>
        </row>
        <row r="51">
          <cell r="A51" t="str">
            <v>Avani/global/ap/0073/411/4aug14</v>
          </cell>
          <cell r="B51">
            <v>13005</v>
          </cell>
          <cell r="C51">
            <v>1300.5</v>
          </cell>
          <cell r="D51">
            <v>11704.5</v>
          </cell>
        </row>
        <row r="52">
          <cell r="A52" t="str">
            <v>Avani/global/ap/0170/653/14aug14</v>
          </cell>
          <cell r="B52">
            <v>19278</v>
          </cell>
          <cell r="C52">
            <v>1927.8</v>
          </cell>
          <cell r="D52">
            <v>17350.2</v>
          </cell>
        </row>
        <row r="53">
          <cell r="A53" t="str">
            <v>Avani/global/ap/0314/916/25 Aug14</v>
          </cell>
          <cell r="B53">
            <v>16320</v>
          </cell>
          <cell r="C53">
            <v>1632</v>
          </cell>
          <cell r="D53">
            <v>14688</v>
          </cell>
        </row>
        <row r="54">
          <cell r="A54" t="str">
            <v>Avani/global/AP/0540/1467/21 Sep14</v>
          </cell>
          <cell r="B54">
            <v>16320</v>
          </cell>
          <cell r="D54">
            <v>16320</v>
          </cell>
        </row>
        <row r="55">
          <cell r="A55" t="str">
            <v>Avani/global/ap/0641/1672/29 Sep14</v>
          </cell>
          <cell r="B55">
            <v>49419</v>
          </cell>
          <cell r="D55">
            <v>49419</v>
          </cell>
        </row>
        <row r="56">
          <cell r="A56" t="str">
            <v>Avani/global/ap/0808/1967/21 Oct14</v>
          </cell>
          <cell r="B56">
            <v>14280</v>
          </cell>
          <cell r="D56">
            <v>14280</v>
          </cell>
        </row>
        <row r="57">
          <cell r="A57" t="str">
            <v>Avani/global/AP/0846/2234/7 Nov14</v>
          </cell>
          <cell r="B57">
            <v>13770</v>
          </cell>
          <cell r="D57">
            <v>13770</v>
          </cell>
        </row>
        <row r="58">
          <cell r="A58" t="str">
            <v>Avani/global/AP/0848/2323/10 Nov14</v>
          </cell>
          <cell r="B58">
            <v>13770</v>
          </cell>
          <cell r="D58">
            <v>13770</v>
          </cell>
        </row>
        <row r="59">
          <cell r="A59" t="str">
            <v>Avani/global/ap/0949/2352/12 Nov14</v>
          </cell>
          <cell r="B59">
            <v>13260</v>
          </cell>
          <cell r="D59">
            <v>13260</v>
          </cell>
        </row>
        <row r="60">
          <cell r="A60" t="str">
            <v>Avani/global/tht/0067/191/30 Jul14</v>
          </cell>
          <cell r="B60">
            <v>34700.400000000001</v>
          </cell>
          <cell r="D60">
            <v>34700.400000000001</v>
          </cell>
        </row>
        <row r="61">
          <cell r="A61" t="str">
            <v>Avani/global/tht/0546/1440/23 Sep14</v>
          </cell>
          <cell r="B61">
            <v>47093.4</v>
          </cell>
          <cell r="D61">
            <v>47093.4</v>
          </cell>
        </row>
        <row r="62">
          <cell r="A62" t="str">
            <v>Avani/global/tht/0642/1598/29sep14</v>
          </cell>
          <cell r="B62">
            <v>63954</v>
          </cell>
          <cell r="D62">
            <v>63954</v>
          </cell>
        </row>
        <row r="63">
          <cell r="A63" t="str">
            <v>Avani/goodlife Biscuits/24sept-14oct 14 Tv</v>
          </cell>
          <cell r="B63">
            <v>55941.73</v>
          </cell>
          <cell r="D63">
            <v>55941.73</v>
          </cell>
        </row>
        <row r="64">
          <cell r="A64" t="str">
            <v>Avani/green/ap/0031/244/27july14</v>
          </cell>
          <cell r="B64">
            <v>153000</v>
          </cell>
          <cell r="C64">
            <v>15300</v>
          </cell>
          <cell r="D64">
            <v>137700</v>
          </cell>
        </row>
        <row r="65">
          <cell r="A65" t="str">
            <v>Avani/greenhil/ap/0948/2374/13 Nov14</v>
          </cell>
          <cell r="B65">
            <v>91800</v>
          </cell>
          <cell r="D65">
            <v>91800</v>
          </cell>
        </row>
        <row r="66">
          <cell r="A66" t="str">
            <v>Avani/greenhill/ap/0169/670/15aug14</v>
          </cell>
          <cell r="B66">
            <v>15300</v>
          </cell>
          <cell r="C66">
            <v>1529.98</v>
          </cell>
          <cell r="D66">
            <v>13770.02</v>
          </cell>
        </row>
        <row r="67">
          <cell r="A67" t="str">
            <v>Avani/greenhill/AP/0533/1368/16 Sep14</v>
          </cell>
          <cell r="B67">
            <v>22950</v>
          </cell>
          <cell r="D67">
            <v>22950</v>
          </cell>
        </row>
        <row r="68">
          <cell r="A68" t="str">
            <v>Avani/greenhill/ap/0645/1838/13oct14</v>
          </cell>
          <cell r="B68">
            <v>91800</v>
          </cell>
          <cell r="D68">
            <v>91800</v>
          </cell>
        </row>
        <row r="69">
          <cell r="A69" t="str">
            <v>Avani/green Hill City/ktv/asoj-Kartik71</v>
          </cell>
          <cell r="B69">
            <v>569297.91</v>
          </cell>
          <cell r="D69">
            <v>569297.91</v>
          </cell>
        </row>
        <row r="70">
          <cell r="A70" t="str">
            <v>Avani/greenhill/tht/0070/190/30jul14</v>
          </cell>
          <cell r="B70">
            <v>119385.9</v>
          </cell>
          <cell r="D70">
            <v>119385.9</v>
          </cell>
        </row>
        <row r="71">
          <cell r="A71" t="str">
            <v>Avani/greenhill/tht/0375/1103/10 Sep14</v>
          </cell>
          <cell r="B71">
            <v>32831.120000000003</v>
          </cell>
          <cell r="D71">
            <v>32831.120000000003</v>
          </cell>
        </row>
        <row r="72">
          <cell r="A72" t="str">
            <v>Avani/greenhill/tht/0802/1967/29oct14</v>
          </cell>
          <cell r="B72">
            <v>49572</v>
          </cell>
          <cell r="D72">
            <v>49572</v>
          </cell>
        </row>
        <row r="73">
          <cell r="A73" t="str">
            <v>Avani/greenhil/tht/0646/1711/12 Oct14</v>
          </cell>
          <cell r="B73">
            <v>49572</v>
          </cell>
          <cell r="D73">
            <v>49572</v>
          </cell>
        </row>
        <row r="74">
          <cell r="A74" t="str">
            <v>Avani/greenhil/tht/311/745/27 Aug14</v>
          </cell>
          <cell r="B74">
            <v>32831.120000000003</v>
          </cell>
          <cell r="D74">
            <v>32831.120000000003</v>
          </cell>
        </row>
        <row r="75">
          <cell r="A75" t="str">
            <v>Avani/greenhll/ap/0163/554/9 Aug14</v>
          </cell>
          <cell r="B75">
            <v>45900</v>
          </cell>
          <cell r="C75">
            <v>4590</v>
          </cell>
          <cell r="D75">
            <v>41310</v>
          </cell>
        </row>
        <row r="76">
          <cell r="A76" t="str">
            <v>Avani/hansraj/tht/0310/740/27 Aug14</v>
          </cell>
          <cell r="B76">
            <v>64374.75</v>
          </cell>
          <cell r="D76">
            <v>64374.75</v>
          </cell>
        </row>
        <row r="77">
          <cell r="A77" t="str">
            <v>Avani/hansraj/tht/0435/1186/13 Sep14</v>
          </cell>
          <cell r="B77">
            <v>88434</v>
          </cell>
          <cell r="D77">
            <v>88434</v>
          </cell>
        </row>
        <row r="78">
          <cell r="A78" t="str">
            <v>Avani/hansraj/tht/0537/1162/12 Sep14</v>
          </cell>
          <cell r="B78">
            <v>54718.54</v>
          </cell>
          <cell r="D78">
            <v>54718.54</v>
          </cell>
        </row>
        <row r="79">
          <cell r="A79" t="str">
            <v>Avani/hansraj/tht/0542/1400/22 Sep14</v>
          </cell>
          <cell r="B79">
            <v>54718.54</v>
          </cell>
          <cell r="D79">
            <v>54718.54</v>
          </cell>
        </row>
        <row r="80">
          <cell r="A80" t="str">
            <v>Avani/hansraj/tht/0638/1531/26sep14</v>
          </cell>
          <cell r="B80">
            <v>54718.54</v>
          </cell>
          <cell r="D80">
            <v>54718.54</v>
          </cell>
        </row>
        <row r="81">
          <cell r="A81" t="str">
            <v>Avani/hansraj/tht/0803/1865/20 Oct14</v>
          </cell>
          <cell r="B81">
            <v>54718.54</v>
          </cell>
          <cell r="D81">
            <v>54718.54</v>
          </cell>
        </row>
        <row r="82">
          <cell r="A82" t="str">
            <v>Avani/honda/sept,Oct &amp; Nov 14 Tv</v>
          </cell>
          <cell r="B82">
            <v>731865.7</v>
          </cell>
          <cell r="D82">
            <v>731865.7</v>
          </cell>
        </row>
        <row r="83">
          <cell r="A83" t="str">
            <v>Avani/islington/tht/0805/1819/17 Oct14</v>
          </cell>
          <cell r="B83">
            <v>68161.5</v>
          </cell>
          <cell r="D83">
            <v>68161.5</v>
          </cell>
        </row>
        <row r="84">
          <cell r="A84" t="str">
            <v>Avani/mangalam CPVC/KTV/13-31 Asoj71</v>
          </cell>
          <cell r="B84">
            <v>363763.9</v>
          </cell>
          <cell r="D84">
            <v>363763.9</v>
          </cell>
        </row>
        <row r="85">
          <cell r="A85" t="str">
            <v>Avani/mangalam Cpvc Pipe/kartik 71 Tv</v>
          </cell>
          <cell r="B85">
            <v>382354.9</v>
          </cell>
          <cell r="D85">
            <v>382354.9</v>
          </cell>
        </row>
        <row r="86">
          <cell r="A86" t="str">
            <v>Avani/mangalam Tank/sept,Oct &amp; Nov 14 Tv</v>
          </cell>
          <cell r="B86">
            <v>1406409.15</v>
          </cell>
          <cell r="D86">
            <v>1406409.15</v>
          </cell>
        </row>
        <row r="87">
          <cell r="A87" t="str">
            <v>Avani/neoteric/tht/0549/1470/24 Sep14</v>
          </cell>
          <cell r="B87">
            <v>38624.85</v>
          </cell>
          <cell r="D87">
            <v>38624.85</v>
          </cell>
        </row>
        <row r="88">
          <cell r="A88" t="str">
            <v>Avani/neo/tht/0172/532/17 Aug14</v>
          </cell>
          <cell r="B88">
            <v>56181.599999999999</v>
          </cell>
          <cell r="D88">
            <v>56181.599999999999</v>
          </cell>
        </row>
        <row r="89">
          <cell r="A89" t="str">
            <v>Avani/neo/tht/0315/628/21 Aug14</v>
          </cell>
          <cell r="B89">
            <v>56181.599999999999</v>
          </cell>
          <cell r="D89">
            <v>56181.599999999999</v>
          </cell>
        </row>
        <row r="90">
          <cell r="A90" t="str">
            <v>Avani/neo/tht/0322/958/4 Sep14</v>
          </cell>
          <cell r="B90">
            <v>56181.599999999999</v>
          </cell>
          <cell r="D90">
            <v>56181.599999999999</v>
          </cell>
        </row>
        <row r="91">
          <cell r="A91" t="str">
            <v>Avani/nic/ap/0327/1114/5 Sep14</v>
          </cell>
          <cell r="B91">
            <v>31602.15</v>
          </cell>
          <cell r="D91">
            <v>31602.15</v>
          </cell>
        </row>
        <row r="92">
          <cell r="A92" t="str">
            <v>Avani/NIC/AP/0541/1464/21 Sep14</v>
          </cell>
          <cell r="B92">
            <v>31602.15</v>
          </cell>
          <cell r="D92">
            <v>31602.15</v>
          </cell>
        </row>
        <row r="93">
          <cell r="A93" t="str">
            <v>Avani/nic/THT/0547/1473/24 Sep14</v>
          </cell>
          <cell r="B93">
            <v>38005.199999999997</v>
          </cell>
          <cell r="D93">
            <v>38005.199999999997</v>
          </cell>
        </row>
        <row r="94">
          <cell r="A94" t="str">
            <v>Avani/nic/tht/0643/1659/8 Oct14</v>
          </cell>
          <cell r="B94">
            <v>31212</v>
          </cell>
          <cell r="D94">
            <v>31212</v>
          </cell>
        </row>
        <row r="95">
          <cell r="A95" t="str">
            <v>Avani/reliance Paint/KTV/28asoj-26kartik71</v>
          </cell>
          <cell r="B95">
            <v>72500</v>
          </cell>
          <cell r="D95">
            <v>72500</v>
          </cell>
        </row>
        <row r="96">
          <cell r="A96" t="str">
            <v>Avani/reliance Paints/shrawan to Asoj 71 Tv</v>
          </cell>
          <cell r="B96">
            <v>2015305.88</v>
          </cell>
          <cell r="D96">
            <v>2015305.88</v>
          </cell>
        </row>
        <row r="97">
          <cell r="A97" t="str">
            <v>Avani/sarada/tht/0171/508/15aug14</v>
          </cell>
          <cell r="B97">
            <v>47093.4</v>
          </cell>
          <cell r="D97">
            <v>47093.4</v>
          </cell>
        </row>
        <row r="98">
          <cell r="A98" t="str">
            <v>Avani/sarada/tht/0430/1221/15 Sep14</v>
          </cell>
          <cell r="B98">
            <v>156978</v>
          </cell>
          <cell r="D98">
            <v>156978</v>
          </cell>
        </row>
        <row r="99">
          <cell r="A99" t="str">
            <v>Avani/sarada/THT/0543/1404/22 Sep14</v>
          </cell>
          <cell r="B99">
            <v>144998.1</v>
          </cell>
          <cell r="D99">
            <v>144998.1</v>
          </cell>
        </row>
        <row r="100">
          <cell r="A100" t="str">
            <v>Avani/sarada/THT/0804/1815/17 Oct14</v>
          </cell>
          <cell r="B100">
            <v>69524.73</v>
          </cell>
          <cell r="D100">
            <v>69524.73</v>
          </cell>
        </row>
        <row r="101">
          <cell r="A101" t="str">
            <v>Avani/shivam/ap/####/2104/31oct 14</v>
          </cell>
          <cell r="B101">
            <v>22950</v>
          </cell>
          <cell r="D101">
            <v>22950</v>
          </cell>
        </row>
        <row r="102">
          <cell r="A102" t="str">
            <v>Avani/shivam/AP/0538/1431/19 Sep14</v>
          </cell>
          <cell r="B102">
            <v>22950</v>
          </cell>
          <cell r="D102">
            <v>22950</v>
          </cell>
        </row>
        <row r="103">
          <cell r="A103" t="str">
            <v>Avani/shivam/ap/0644/1766/8 Oct14</v>
          </cell>
          <cell r="B103">
            <v>22950</v>
          </cell>
          <cell r="D103">
            <v>22950</v>
          </cell>
        </row>
        <row r="104">
          <cell r="A104" t="str">
            <v>Avani/shivam/ap/0807/1985/21 Oct14</v>
          </cell>
          <cell r="B104">
            <v>22950</v>
          </cell>
          <cell r="D104">
            <v>22950</v>
          </cell>
        </row>
        <row r="105">
          <cell r="A105" t="str">
            <v>Avani/streax Hair Color/shrawan-Asoj 71 Tv</v>
          </cell>
          <cell r="B105">
            <v>949746.5</v>
          </cell>
          <cell r="D105">
            <v>949746.5</v>
          </cell>
        </row>
        <row r="106">
          <cell r="A106" t="str">
            <v>Avani/suncity/tht/0539/1325/19 Sep14</v>
          </cell>
          <cell r="B106">
            <v>77249.7</v>
          </cell>
          <cell r="D106">
            <v>77249.7</v>
          </cell>
        </row>
        <row r="107">
          <cell r="A107" t="str">
            <v>Avani/syakar/ap/0313/885/24aug14</v>
          </cell>
          <cell r="B107">
            <v>78030</v>
          </cell>
          <cell r="C107">
            <v>7803</v>
          </cell>
          <cell r="D107">
            <v>70227</v>
          </cell>
        </row>
        <row r="108">
          <cell r="A108" t="str">
            <v>Avani/syakar/AP/0534/1383/17 Sep14</v>
          </cell>
          <cell r="B108">
            <v>70227</v>
          </cell>
          <cell r="D108">
            <v>70227</v>
          </cell>
        </row>
        <row r="109">
          <cell r="A109" t="str">
            <v>Avani/syakar/tht/0312/785/28 Aug14</v>
          </cell>
          <cell r="B109">
            <v>106745.04</v>
          </cell>
          <cell r="D109">
            <v>106745.04</v>
          </cell>
        </row>
        <row r="110">
          <cell r="A110" t="str">
            <v>Avani/syakar/THT/0316/631/21 Aug14</v>
          </cell>
          <cell r="B110">
            <v>80058.78</v>
          </cell>
          <cell r="D110">
            <v>80058.78</v>
          </cell>
        </row>
        <row r="111">
          <cell r="A111" t="str">
            <v>Avani/syakar/tht/0317/652/22 Aug14</v>
          </cell>
          <cell r="B111">
            <v>133431.29999999999</v>
          </cell>
          <cell r="D111">
            <v>133431.29999999999</v>
          </cell>
        </row>
        <row r="112">
          <cell r="A112" t="str">
            <v>Avani/syakar/tht/0319/878/2 Sep14</v>
          </cell>
          <cell r="B112">
            <v>97849.62</v>
          </cell>
          <cell r="D112">
            <v>97849.62</v>
          </cell>
        </row>
        <row r="113">
          <cell r="A113" t="str">
            <v>Avani/syakar/tht/0320/879/2Sep14</v>
          </cell>
          <cell r="B113">
            <v>36693.61</v>
          </cell>
          <cell r="D113">
            <v>36693.61</v>
          </cell>
        </row>
        <row r="114">
          <cell r="A114" t="str">
            <v>Avani/syakar/THT/0321/919/3 Sep14</v>
          </cell>
          <cell r="B114">
            <v>36693.61</v>
          </cell>
          <cell r="D114">
            <v>36693.61</v>
          </cell>
        </row>
        <row r="115">
          <cell r="A115" t="str">
            <v>Avani/syakar/tht/0323/963/4 Sep14</v>
          </cell>
          <cell r="B115">
            <v>40770.67</v>
          </cell>
          <cell r="D115">
            <v>40770.67</v>
          </cell>
        </row>
        <row r="116">
          <cell r="A116" t="str">
            <v>Avani/syakar/tht/0325/1034/7 Sep14</v>
          </cell>
          <cell r="B116">
            <v>36693.61</v>
          </cell>
          <cell r="D116">
            <v>36693.61</v>
          </cell>
        </row>
        <row r="117">
          <cell r="A117" t="str">
            <v>Avani/syakar/tht/0326/993/5 Sep 14</v>
          </cell>
          <cell r="B117">
            <v>36693.61</v>
          </cell>
          <cell r="D117">
            <v>36693.61</v>
          </cell>
        </row>
        <row r="118">
          <cell r="A118" t="str">
            <v>Avani/syakar/tht/0374/1069/9 Sep14</v>
          </cell>
          <cell r="B118">
            <v>36693.61</v>
          </cell>
          <cell r="D118">
            <v>36693.61</v>
          </cell>
        </row>
        <row r="119">
          <cell r="A119" t="str">
            <v>Avani/syakar/tht/0376/1049/8 Sep14</v>
          </cell>
          <cell r="B119">
            <v>40770.67</v>
          </cell>
          <cell r="D119">
            <v>40770.67</v>
          </cell>
        </row>
        <row r="120">
          <cell r="A120" t="str">
            <v>Avani/syakar/tht/0436/1198/14 Sep14</v>
          </cell>
          <cell r="B120">
            <v>160611.75</v>
          </cell>
          <cell r="D120">
            <v>160611.75</v>
          </cell>
        </row>
        <row r="121">
          <cell r="A121" t="str">
            <v>Avani/syakar/tht/0545/1409/22 Sep14</v>
          </cell>
          <cell r="B121">
            <v>32831.120000000003</v>
          </cell>
          <cell r="D121">
            <v>32831.120000000003</v>
          </cell>
        </row>
        <row r="122">
          <cell r="A122" t="str">
            <v>Avani/syakar/tht/0548/1495/24 Sep14</v>
          </cell>
          <cell r="B122">
            <v>71631.539999999994</v>
          </cell>
          <cell r="D122">
            <v>71631.539999999994</v>
          </cell>
        </row>
        <row r="123">
          <cell r="A123" t="str">
            <v>Avani/syakar/tht/0806/1907/22 Oct14</v>
          </cell>
          <cell r="B123">
            <v>77600.83</v>
          </cell>
          <cell r="D123">
            <v>77600.83</v>
          </cell>
        </row>
        <row r="124">
          <cell r="A124" t="str">
            <v>Avani/syakar/tht/0845/2150/6 Nov14</v>
          </cell>
          <cell r="B124">
            <v>71631.539999999994</v>
          </cell>
          <cell r="D124">
            <v>71631.539999999994</v>
          </cell>
        </row>
        <row r="125">
          <cell r="A125" t="str">
            <v>Avani/THT/0069/187/30jul14</v>
          </cell>
          <cell r="B125">
            <v>12117.6</v>
          </cell>
          <cell r="D125">
            <v>12117.6</v>
          </cell>
        </row>
        <row r="126">
          <cell r="A126" t="str">
            <v>Avani/tht/0074/281/4 Aug14</v>
          </cell>
          <cell r="B126">
            <v>55080</v>
          </cell>
          <cell r="D126">
            <v>55080</v>
          </cell>
        </row>
        <row r="127">
          <cell r="A127" t="str">
            <v>Avani/tht/0164/319/6 Aug14</v>
          </cell>
          <cell r="B127">
            <v>23133.599999999999</v>
          </cell>
          <cell r="D127">
            <v>23133.599999999999</v>
          </cell>
        </row>
        <row r="128">
          <cell r="A128" t="str">
            <v>Avani/tht/0165/320/6 Aug 14</v>
          </cell>
          <cell r="B128">
            <v>29743.200000000001</v>
          </cell>
          <cell r="D128">
            <v>29743.200000000001</v>
          </cell>
        </row>
        <row r="129">
          <cell r="A129" t="str">
            <v>Avani/tht/0166/369/8 Aug 14</v>
          </cell>
          <cell r="B129">
            <v>38624.85</v>
          </cell>
          <cell r="D129">
            <v>38624.85</v>
          </cell>
        </row>
        <row r="130">
          <cell r="A130" t="str">
            <v>Avani/THT/0173/585/20 Aug14</v>
          </cell>
          <cell r="B130">
            <v>22032</v>
          </cell>
          <cell r="D130">
            <v>22032</v>
          </cell>
        </row>
        <row r="131">
          <cell r="A131" t="str">
            <v>Avani/THT/0318/830/31 Aug14</v>
          </cell>
          <cell r="B131">
            <v>4284</v>
          </cell>
          <cell r="D131">
            <v>4284</v>
          </cell>
        </row>
        <row r="132">
          <cell r="A132" t="str">
            <v>Avani/THT/0324/1035/7 Sep</v>
          </cell>
          <cell r="B132">
            <v>4896</v>
          </cell>
          <cell r="D132">
            <v>4896</v>
          </cell>
        </row>
        <row r="133">
          <cell r="A133" t="str">
            <v>Avani/THT/0335/1303/18 Sep14</v>
          </cell>
          <cell r="B133">
            <v>43168.95</v>
          </cell>
          <cell r="D133">
            <v>43168.95</v>
          </cell>
        </row>
        <row r="134">
          <cell r="A134" t="str">
            <v>Avani/THT/0437/####/13 Sep14</v>
          </cell>
          <cell r="B134">
            <v>4080</v>
          </cell>
          <cell r="D134">
            <v>4080</v>
          </cell>
        </row>
        <row r="135">
          <cell r="A135" t="str">
            <v>Avani/THT/0536/1300/18 Sep14</v>
          </cell>
          <cell r="B135">
            <v>66096</v>
          </cell>
          <cell r="D135">
            <v>66096</v>
          </cell>
        </row>
        <row r="136">
          <cell r="A136" t="str">
            <v>Avani/THT/0544/1408/22 Sep14</v>
          </cell>
          <cell r="B136">
            <v>68161.5</v>
          </cell>
          <cell r="D136">
            <v>68161.5</v>
          </cell>
        </row>
        <row r="137">
          <cell r="A137" t="str">
            <v>Avani/THT/0640/1563/27 Sep14</v>
          </cell>
          <cell r="B137">
            <v>42916.5</v>
          </cell>
          <cell r="D137">
            <v>42916.5</v>
          </cell>
        </row>
        <row r="138">
          <cell r="A138" t="str">
            <v>Avani/THT/0663/1533/26 Sep14</v>
          </cell>
          <cell r="B138">
            <v>77249.7</v>
          </cell>
          <cell r="D138">
            <v>77249.7</v>
          </cell>
        </row>
        <row r="139">
          <cell r="A139" t="str">
            <v>Avani/THT/0844/2055/2 Nov14</v>
          </cell>
          <cell r="B139">
            <v>3672</v>
          </cell>
          <cell r="D139">
            <v>3672</v>
          </cell>
        </row>
        <row r="140">
          <cell r="A140" t="str">
            <v>Avani/tht/hansaraj/####/1195/14sept 14</v>
          </cell>
          <cell r="B140">
            <v>60798.37</v>
          </cell>
          <cell r="D140">
            <v>60798.37</v>
          </cell>
        </row>
        <row r="141">
          <cell r="A141" t="str">
            <v>Avani/Wat A Yojana/30 Bhadra - 7 Kartik/TV</v>
          </cell>
          <cell r="B141">
            <v>494934.18</v>
          </cell>
          <cell r="D141">
            <v>494934.18</v>
          </cell>
        </row>
        <row r="142">
          <cell r="A142" t="str">
            <v>Avnai/greenhill/tht/0167/451/13aug14</v>
          </cell>
          <cell r="B142">
            <v>35815.769999999997</v>
          </cell>
          <cell r="D142">
            <v>35815.769999999997</v>
          </cell>
        </row>
        <row r="143">
          <cell r="A143" t="str">
            <v>Beeline 70/71</v>
          </cell>
        </row>
        <row r="144">
          <cell r="A144" t="str">
            <v>Beeline/kpr/0014/09/18july14</v>
          </cell>
          <cell r="B144">
            <v>25399</v>
          </cell>
          <cell r="D144">
            <v>25399</v>
          </cell>
        </row>
        <row r="145">
          <cell r="A145" t="str">
            <v>Bee - Line 71-72</v>
          </cell>
        </row>
        <row r="146">
          <cell r="A146" t="str">
            <v>Beeline/kpr/0058/946/31july14</v>
          </cell>
          <cell r="B146">
            <v>40392.04</v>
          </cell>
          <cell r="D146">
            <v>40392.04</v>
          </cell>
        </row>
        <row r="147">
          <cell r="A147" t="str">
            <v>Beeline/kpr/0093/4831/12aug14</v>
          </cell>
          <cell r="B147">
            <v>24235.42</v>
          </cell>
          <cell r="D147">
            <v>24235.42</v>
          </cell>
        </row>
        <row r="148">
          <cell r="A148" t="str">
            <v>Beeline/kpr/0345/116/10 Sep14</v>
          </cell>
          <cell r="B148">
            <v>18176.07</v>
          </cell>
          <cell r="D148">
            <v>18176.07</v>
          </cell>
        </row>
        <row r="149">
          <cell r="A149" t="str">
            <v>Beeline/kpr/0445/9989/13nov14</v>
          </cell>
          <cell r="B149">
            <v>20196</v>
          </cell>
          <cell r="D149">
            <v>20196</v>
          </cell>
        </row>
        <row r="150">
          <cell r="A150" t="str">
            <v>Beeline/kpr/0460/2427/19 Sep14</v>
          </cell>
          <cell r="B150">
            <v>93500</v>
          </cell>
          <cell r="D150">
            <v>93500</v>
          </cell>
        </row>
        <row r="151">
          <cell r="A151" t="str">
            <v>Beeline/kpr/0732/2898/23 Sep14</v>
          </cell>
          <cell r="B151">
            <v>20196</v>
          </cell>
          <cell r="D151">
            <v>20196</v>
          </cell>
        </row>
        <row r="152">
          <cell r="A152" t="str">
            <v>Beeline/kpr/0733/2896/23sep14</v>
          </cell>
          <cell r="B152">
            <v>20196</v>
          </cell>
          <cell r="D152">
            <v>20196</v>
          </cell>
        </row>
        <row r="153">
          <cell r="A153" t="str">
            <v>Beeline/kpr/0734/5577/19 Oct14</v>
          </cell>
          <cell r="B153">
            <v>20196</v>
          </cell>
          <cell r="D153">
            <v>20196</v>
          </cell>
        </row>
        <row r="154">
          <cell r="A154" t="str">
            <v>Beeline/NSP/0841/774/10 Nov14</v>
          </cell>
          <cell r="B154">
            <v>1159</v>
          </cell>
          <cell r="D154">
            <v>1159</v>
          </cell>
        </row>
        <row r="155">
          <cell r="A155" t="str">
            <v>Beeline/THT/0461/1323/19 Sep14</v>
          </cell>
          <cell r="B155">
            <v>75735</v>
          </cell>
          <cell r="D155">
            <v>75735</v>
          </cell>
        </row>
        <row r="156">
          <cell r="A156" t="str">
            <v>Bottlers Nepal 71-72</v>
          </cell>
        </row>
        <row r="157">
          <cell r="A157" t="str">
            <v>Bottlers/abhiyan/0417/1967/3 Sep14</v>
          </cell>
          <cell r="B157">
            <v>3534.3</v>
          </cell>
          <cell r="D157">
            <v>3534.3</v>
          </cell>
        </row>
        <row r="158">
          <cell r="A158" t="str">
            <v>Bottlers/abhiyan/0422/141/30july</v>
          </cell>
          <cell r="B158">
            <v>7068.6</v>
          </cell>
          <cell r="D158">
            <v>7068.6</v>
          </cell>
        </row>
        <row r="159">
          <cell r="A159" t="str">
            <v>Bottlers/abhiyan/0630/937/5 Sep14</v>
          </cell>
          <cell r="B159">
            <v>1836</v>
          </cell>
          <cell r="D159">
            <v>1836</v>
          </cell>
        </row>
        <row r="160">
          <cell r="A160" t="str">
            <v>Bottlers/kpr/0420/12462/9 Sep14</v>
          </cell>
          <cell r="B160">
            <v>32313.599999999999</v>
          </cell>
          <cell r="D160">
            <v>32313.599999999999</v>
          </cell>
        </row>
        <row r="161">
          <cell r="A161" t="str">
            <v>Bottlers/kpr/0634/557/14 Sep14</v>
          </cell>
          <cell r="B161">
            <v>16156.62</v>
          </cell>
          <cell r="D161">
            <v>16156.62</v>
          </cell>
        </row>
        <row r="162">
          <cell r="A162" t="str">
            <v>Bottlers/kpr/0834/5704/20 Oct14</v>
          </cell>
          <cell r="B162">
            <v>24235</v>
          </cell>
          <cell r="D162">
            <v>24235</v>
          </cell>
        </row>
        <row r="163">
          <cell r="A163" t="str">
            <v>Bottlers/kpr/0992/9061/4 Nov14</v>
          </cell>
          <cell r="B163">
            <v>13304</v>
          </cell>
          <cell r="D163">
            <v>13304</v>
          </cell>
        </row>
        <row r="164">
          <cell r="A164" t="str">
            <v>Bottlers/kpr/0993/9875/12 Nov14</v>
          </cell>
          <cell r="B164">
            <v>43541</v>
          </cell>
          <cell r="D164">
            <v>43541</v>
          </cell>
        </row>
        <row r="165">
          <cell r="A165" t="str">
            <v>Bottlers/rep/0632/187/25 July 14</v>
          </cell>
          <cell r="B165">
            <v>11704</v>
          </cell>
          <cell r="D165">
            <v>11704</v>
          </cell>
        </row>
        <row r="166">
          <cell r="A166" t="str">
            <v>Bottlers/republica/0419/2319/7 Sep14</v>
          </cell>
          <cell r="B166">
            <v>16386</v>
          </cell>
          <cell r="D166">
            <v>16386</v>
          </cell>
        </row>
        <row r="167">
          <cell r="A167" t="str">
            <v>Bottlers/terai/kpr/0994/9873/12nov14</v>
          </cell>
          <cell r="B167">
            <v>8466</v>
          </cell>
          <cell r="D167">
            <v>8466</v>
          </cell>
        </row>
        <row r="168">
          <cell r="A168" t="str">
            <v>Chaudhari Group 70-71</v>
          </cell>
        </row>
        <row r="169">
          <cell r="A169" t="str">
            <v>CG/toshiba/worldcup/30jes-18asar71</v>
          </cell>
          <cell r="B169">
            <v>850</v>
          </cell>
          <cell r="D169">
            <v>850</v>
          </cell>
        </row>
        <row r="170">
          <cell r="A170" t="str">
            <v>CG/worldcup 2014/FM/12 Jun - 6july14</v>
          </cell>
          <cell r="B170">
            <v>3824.15</v>
          </cell>
          <cell r="D170">
            <v>3824.15</v>
          </cell>
        </row>
        <row r="171">
          <cell r="A171" t="str">
            <v>LG/worldcup2014/10jun-13july14/FM</v>
          </cell>
          <cell r="B171">
            <v>10420.85</v>
          </cell>
          <cell r="D171">
            <v>10420.85</v>
          </cell>
        </row>
        <row r="172">
          <cell r="A172" t="str">
            <v>Chaudhari Group 71-72</v>
          </cell>
        </row>
        <row r="173">
          <cell r="A173" t="str">
            <v>CG Babal Discount/NTV/30asoj-5kartik71</v>
          </cell>
          <cell r="B173">
            <v>3060</v>
          </cell>
          <cell r="D173">
            <v>3060</v>
          </cell>
        </row>
        <row r="174">
          <cell r="A174" t="str">
            <v>CG Babal Discounts/ntv/31badra-15asoj71</v>
          </cell>
          <cell r="B174">
            <v>237904.8</v>
          </cell>
          <cell r="D174">
            <v>237904.8</v>
          </cell>
        </row>
        <row r="175">
          <cell r="A175" t="str">
            <v>Cg/cg Babal Discoung/1asoj-12kartik  71 Fm</v>
          </cell>
          <cell r="B175">
            <v>86173</v>
          </cell>
          <cell r="D175">
            <v>86173</v>
          </cell>
        </row>
        <row r="176">
          <cell r="A176" t="str">
            <v>CG Impex/kpr/0736/3395/30 Sep14</v>
          </cell>
          <cell r="B176">
            <v>142784</v>
          </cell>
          <cell r="D176">
            <v>142784</v>
          </cell>
        </row>
        <row r="177">
          <cell r="A177" t="str">
            <v>CG/KPR/0457/887/16 Sep14</v>
          </cell>
          <cell r="B177">
            <v>285568.15000000002</v>
          </cell>
          <cell r="D177">
            <v>285568.15000000002</v>
          </cell>
        </row>
        <row r="178">
          <cell r="A178" t="str">
            <v>Cg/lg Dashian Campaign/29bhadra-6kar 71 Fm</v>
          </cell>
          <cell r="B178">
            <v>75531</v>
          </cell>
          <cell r="D178">
            <v>75531</v>
          </cell>
        </row>
        <row r="179">
          <cell r="A179" t="str">
            <v>Cg/tcl Dashain &amp; Tihar/30bhara-11kar 71/fm</v>
          </cell>
          <cell r="B179">
            <v>41718</v>
          </cell>
          <cell r="D179">
            <v>41718</v>
          </cell>
        </row>
        <row r="180">
          <cell r="A180" t="str">
            <v>Cg/toshiba/30bhadra-7kartik 71 Fm</v>
          </cell>
          <cell r="B180">
            <v>29835</v>
          </cell>
          <cell r="D180">
            <v>29835</v>
          </cell>
        </row>
        <row r="181">
          <cell r="A181" t="str">
            <v>CG/toshiba Badhaudai/ntv/30asoj-5kar.2071</v>
          </cell>
          <cell r="B181">
            <v>2295</v>
          </cell>
          <cell r="D181">
            <v>2295</v>
          </cell>
        </row>
        <row r="182">
          <cell r="A182" t="str">
            <v>CG/toshiba Bhadaudai/NTV/1-15asoj71</v>
          </cell>
          <cell r="B182">
            <v>127766.9</v>
          </cell>
          <cell r="D182">
            <v>127766.9</v>
          </cell>
        </row>
        <row r="183">
          <cell r="A183" t="str">
            <v>CG/toshiba/kpr/0329/10862/5sept4</v>
          </cell>
          <cell r="B183">
            <v>85670.85</v>
          </cell>
          <cell r="D183">
            <v>85670.85</v>
          </cell>
        </row>
        <row r="184">
          <cell r="A184" t="str">
            <v>CG/toshiba/kpr/0774/5860/22 Oct14</v>
          </cell>
          <cell r="B184">
            <v>99949</v>
          </cell>
          <cell r="D184">
            <v>99949</v>
          </cell>
        </row>
        <row r="185">
          <cell r="A185" t="str">
            <v>CG/toshiba/nagarik/0330/2289/7 Sep14</v>
          </cell>
          <cell r="B185">
            <v>109836</v>
          </cell>
          <cell r="D185">
            <v>109836</v>
          </cell>
        </row>
        <row r="186">
          <cell r="A186" t="str">
            <v>CG/toshiba/nagarik/0579/3248/26sep14</v>
          </cell>
          <cell r="B186">
            <v>61203</v>
          </cell>
          <cell r="D186">
            <v>61203</v>
          </cell>
        </row>
        <row r="187">
          <cell r="A187" t="str">
            <v>EOL/Intex Mobile/30july-12sep14/FM</v>
          </cell>
          <cell r="B187">
            <v>102127</v>
          </cell>
          <cell r="D187">
            <v>102127</v>
          </cell>
        </row>
        <row r="188">
          <cell r="A188" t="str">
            <v>EOL/TCL/kpr/0352/111/10 Sep14</v>
          </cell>
          <cell r="B188">
            <v>159918.64000000001</v>
          </cell>
          <cell r="D188">
            <v>159918.64000000001</v>
          </cell>
        </row>
        <row r="189">
          <cell r="A189" t="str">
            <v>Civil 71-72</v>
          </cell>
        </row>
        <row r="190">
          <cell r="A190" t="str">
            <v>Central/nagarik/0528/3087/22 Sep14</v>
          </cell>
          <cell r="B190">
            <v>11054</v>
          </cell>
          <cell r="D190">
            <v>11054</v>
          </cell>
        </row>
        <row r="191">
          <cell r="A191" t="str">
            <v>Central/nagarik/0531/3164/23 Sep14</v>
          </cell>
          <cell r="B191">
            <v>11054</v>
          </cell>
          <cell r="D191">
            <v>11054</v>
          </cell>
        </row>
        <row r="192">
          <cell r="A192" t="str">
            <v>Central/nagharik/0531/3176/24 Sep14</v>
          </cell>
          <cell r="B192">
            <v>11054</v>
          </cell>
          <cell r="D192">
            <v>11054</v>
          </cell>
        </row>
        <row r="193">
          <cell r="A193" t="str">
            <v>Central/THT/0527/1405/22 Sep14</v>
          </cell>
          <cell r="B193">
            <v>17005.95</v>
          </cell>
          <cell r="D193">
            <v>17005.95</v>
          </cell>
        </row>
        <row r="194">
          <cell r="A194" t="str">
            <v>Central/THT/0529/1438/23 Sep14</v>
          </cell>
          <cell r="B194">
            <v>26163</v>
          </cell>
          <cell r="D194">
            <v>26163</v>
          </cell>
        </row>
        <row r="195">
          <cell r="A195" t="str">
            <v>Central/THT/0530/1471/24 Sep14</v>
          </cell>
          <cell r="B195">
            <v>26163</v>
          </cell>
          <cell r="D195">
            <v>26163</v>
          </cell>
        </row>
        <row r="196">
          <cell r="A196" t="str">
            <v>Civil/nagarik/0490/3022/19 Sep14</v>
          </cell>
          <cell r="B196">
            <v>132651</v>
          </cell>
          <cell r="D196">
            <v>132651</v>
          </cell>
        </row>
        <row r="197">
          <cell r="A197" t="str">
            <v>Civil/nagarik/0599/3221/25 Sep14</v>
          </cell>
          <cell r="B197">
            <v>11054</v>
          </cell>
          <cell r="D197">
            <v>11054</v>
          </cell>
        </row>
        <row r="198">
          <cell r="A198" t="str">
            <v>Civil/nagarik/0601/3250/26 Sep14</v>
          </cell>
          <cell r="B198">
            <v>11054</v>
          </cell>
          <cell r="D198">
            <v>11054</v>
          </cell>
        </row>
        <row r="199">
          <cell r="A199" t="str">
            <v>Civil/nagarik/0603/3373/27 Sep14</v>
          </cell>
          <cell r="B199">
            <v>11054</v>
          </cell>
          <cell r="D199">
            <v>11054</v>
          </cell>
        </row>
        <row r="200">
          <cell r="A200" t="str">
            <v>Civil/nagarik/0605/3384/28 Sep14</v>
          </cell>
          <cell r="B200">
            <v>11054</v>
          </cell>
          <cell r="D200">
            <v>11054</v>
          </cell>
        </row>
        <row r="201">
          <cell r="A201" t="str">
            <v>Civil/nagarik/0607/3442/29 Sep14</v>
          </cell>
          <cell r="B201">
            <v>11054</v>
          </cell>
          <cell r="D201">
            <v>11054</v>
          </cell>
        </row>
        <row r="202">
          <cell r="A202" t="str">
            <v>Civil/nagarik/0609/3486/30 Sep14</v>
          </cell>
          <cell r="B202">
            <v>11054</v>
          </cell>
          <cell r="D202">
            <v>11054</v>
          </cell>
        </row>
        <row r="203">
          <cell r="A203" t="str">
            <v>Civil/nagarik/0611/3505/1 Oct14</v>
          </cell>
          <cell r="B203">
            <v>11054</v>
          </cell>
          <cell r="D203">
            <v>11054</v>
          </cell>
        </row>
        <row r="204">
          <cell r="A204" t="str">
            <v>CIVIL/nagarik/0942/4696/7 Nov14</v>
          </cell>
          <cell r="B204">
            <v>132651</v>
          </cell>
          <cell r="D204">
            <v>132651</v>
          </cell>
        </row>
        <row r="205">
          <cell r="A205" t="str">
            <v>Civil/THT/0491/1372/21 Sep14</v>
          </cell>
          <cell r="B205">
            <v>143896.5</v>
          </cell>
          <cell r="D205">
            <v>143896.5</v>
          </cell>
        </row>
        <row r="206">
          <cell r="A206" t="str">
            <v>Civil/THT/0598/1507/25 Sep14</v>
          </cell>
          <cell r="B206">
            <v>26163</v>
          </cell>
          <cell r="D206">
            <v>26163</v>
          </cell>
        </row>
        <row r="207">
          <cell r="A207" t="str">
            <v>Civil/THT/0600/1534/26 Sep14</v>
          </cell>
          <cell r="B207">
            <v>26163</v>
          </cell>
          <cell r="D207">
            <v>26163</v>
          </cell>
        </row>
        <row r="208">
          <cell r="A208" t="str">
            <v>Civil/THT/0602/1564/27 Sep14</v>
          </cell>
          <cell r="B208">
            <v>29070</v>
          </cell>
          <cell r="D208">
            <v>29070</v>
          </cell>
        </row>
        <row r="209">
          <cell r="A209" t="str">
            <v>Civil/THT/0604/1579/28 Sep14</v>
          </cell>
          <cell r="B209">
            <v>29070</v>
          </cell>
          <cell r="D209">
            <v>29070</v>
          </cell>
        </row>
        <row r="210">
          <cell r="A210" t="str">
            <v>Civil/THT/0606/1596/29 Sep14</v>
          </cell>
          <cell r="B210">
            <v>26163</v>
          </cell>
          <cell r="D210">
            <v>26163</v>
          </cell>
        </row>
        <row r="211">
          <cell r="A211" t="str">
            <v>Civil/THT/0608/1624/30 Sep14</v>
          </cell>
          <cell r="B211">
            <v>26163</v>
          </cell>
          <cell r="D211">
            <v>26163</v>
          </cell>
        </row>
        <row r="212">
          <cell r="A212" t="str">
            <v>Civil/THT/0610/1645/1 Oct14</v>
          </cell>
          <cell r="B212">
            <v>29070</v>
          </cell>
          <cell r="D212">
            <v>29070</v>
          </cell>
        </row>
        <row r="213">
          <cell r="A213" t="str">
            <v>Civil/tht/0943/2185/8 Nov14</v>
          </cell>
          <cell r="B213">
            <v>156978</v>
          </cell>
          <cell r="D213">
            <v>156978</v>
          </cell>
        </row>
        <row r="214">
          <cell r="A214" t="str">
            <v>Code International 71-72</v>
          </cell>
        </row>
        <row r="215">
          <cell r="A215" t="str">
            <v>Code/kpr/0181/4937/13 Aug14</v>
          </cell>
          <cell r="B215">
            <v>18176.07</v>
          </cell>
          <cell r="D215">
            <v>18176.07</v>
          </cell>
        </row>
        <row r="216">
          <cell r="A216" t="str">
            <v>Dhurbatara 71-72</v>
          </cell>
        </row>
        <row r="217">
          <cell r="A217" t="str">
            <v>Dhurbatara/nagarik/0136/139/22 July 14</v>
          </cell>
          <cell r="B217">
            <v>9364</v>
          </cell>
          <cell r="D217">
            <v>9364</v>
          </cell>
        </row>
        <row r="218">
          <cell r="A218" t="str">
            <v>Expert 71-72</v>
          </cell>
        </row>
        <row r="219">
          <cell r="A219" t="str">
            <v>Expert/netra Jyoti/21-23asoj2071/TV</v>
          </cell>
          <cell r="B219">
            <v>128593.36</v>
          </cell>
          <cell r="D219">
            <v>128593.36</v>
          </cell>
        </row>
        <row r="220">
          <cell r="A220" t="str">
            <v>Expert/trishakti Flash /ATV/14asoj-12kartik71</v>
          </cell>
          <cell r="B220">
            <v>138082.5</v>
          </cell>
          <cell r="D220">
            <v>138082.5</v>
          </cell>
        </row>
        <row r="221">
          <cell r="A221" t="str">
            <v>Goenka Group 71-72</v>
          </cell>
        </row>
        <row r="222">
          <cell r="A222" t="str">
            <v>Goenka/abhiyan/0924/1640/19oct14</v>
          </cell>
          <cell r="B222">
            <v>19890</v>
          </cell>
          <cell r="D222">
            <v>19890</v>
          </cell>
        </row>
        <row r="223">
          <cell r="A223" t="str">
            <v>Goenka Cement/tv Promotinal/asoj &amp; Kartik 71</v>
          </cell>
          <cell r="B223">
            <v>962938.04</v>
          </cell>
          <cell r="D223">
            <v>962938.04</v>
          </cell>
        </row>
        <row r="224">
          <cell r="A224" t="str">
            <v>Goenka/Kpr/0429/559/14 Sep14</v>
          </cell>
          <cell r="B224">
            <v>114892.94</v>
          </cell>
          <cell r="D224">
            <v>114892.94</v>
          </cell>
        </row>
        <row r="225">
          <cell r="A225" t="str">
            <v>Goenka/nagairk/0925/4369/2 Nov14</v>
          </cell>
          <cell r="B225">
            <v>31212</v>
          </cell>
          <cell r="D225">
            <v>31212</v>
          </cell>
        </row>
        <row r="226">
          <cell r="A226" t="str">
            <v>Goenka/nagarik/0487/2776/17 Sep14</v>
          </cell>
          <cell r="B226">
            <v>140454</v>
          </cell>
          <cell r="D226">
            <v>140454</v>
          </cell>
        </row>
        <row r="227">
          <cell r="A227" t="str">
            <v>Goenka/nagarik/0708/3603/12 Oct14</v>
          </cell>
          <cell r="B227">
            <v>31212</v>
          </cell>
          <cell r="D227">
            <v>31212</v>
          </cell>
        </row>
        <row r="228">
          <cell r="A228" t="str">
            <v>Goenka/nagarik/0923/4735/9 Nov14</v>
          </cell>
          <cell r="B228">
            <v>31212</v>
          </cell>
          <cell r="D228">
            <v>31212</v>
          </cell>
        </row>
        <row r="229">
          <cell r="A229" t="str">
            <v>Goenka/NSP/0707/485/24 Sep14</v>
          </cell>
          <cell r="B229">
            <v>25500</v>
          </cell>
          <cell r="D229">
            <v>25500</v>
          </cell>
        </row>
        <row r="230">
          <cell r="A230" t="str">
            <v>Goenka/nsp/0926/775/10 Nov14</v>
          </cell>
          <cell r="B230">
            <v>15300</v>
          </cell>
          <cell r="D230">
            <v>15300</v>
          </cell>
        </row>
        <row r="231">
          <cell r="A231" t="str">
            <v>Goenka/NSP/709/578/14 Oct14</v>
          </cell>
          <cell r="B231">
            <v>36720</v>
          </cell>
          <cell r="D231">
            <v>36720</v>
          </cell>
        </row>
        <row r="232">
          <cell r="A232" t="str">
            <v>Goenka/tag Ad/nsp/asoj 71-72</v>
          </cell>
          <cell r="B232">
            <v>24310</v>
          </cell>
          <cell r="D232">
            <v>24310</v>
          </cell>
        </row>
        <row r="233">
          <cell r="A233" t="str">
            <v>Goenka/tag Ad/NSP/bhadra 71-72</v>
          </cell>
          <cell r="B233">
            <v>29920</v>
          </cell>
          <cell r="C233">
            <v>2992</v>
          </cell>
          <cell r="D233">
            <v>26928</v>
          </cell>
        </row>
        <row r="234">
          <cell r="A234" t="str">
            <v>Goenka/tag Ad/NSP/shrawan 71-72</v>
          </cell>
          <cell r="B234">
            <v>28050</v>
          </cell>
          <cell r="C234">
            <v>2805</v>
          </cell>
          <cell r="D234">
            <v>25245</v>
          </cell>
        </row>
        <row r="235">
          <cell r="A235" t="str">
            <v>Goenka/THT/0706/1406/22 Sep14</v>
          </cell>
          <cell r="B235">
            <v>45441</v>
          </cell>
          <cell r="D235">
            <v>45441</v>
          </cell>
        </row>
        <row r="236">
          <cell r="A236" t="str">
            <v>Gopal Shop 71/72</v>
          </cell>
        </row>
        <row r="237">
          <cell r="A237" t="str">
            <v>Gopalshop/veries/15shrawan to 30kartik 71 Tv</v>
          </cell>
          <cell r="B237">
            <v>3324539.57</v>
          </cell>
          <cell r="C237">
            <v>2115.2399999999998</v>
          </cell>
          <cell r="D237">
            <v>3322424.3299999996</v>
          </cell>
        </row>
        <row r="238">
          <cell r="A238" t="str">
            <v>Gopal Shop/vseries/shrawan-Kartik 14/reg Tv</v>
          </cell>
          <cell r="B238">
            <v>81909.039999999994</v>
          </cell>
          <cell r="D238">
            <v>81909.039999999994</v>
          </cell>
        </row>
        <row r="239">
          <cell r="A239" t="str">
            <v>Guest Link 71-72</v>
          </cell>
        </row>
        <row r="240">
          <cell r="A240" t="str">
            <v>Guestlink/classified/KPR/14jul-12aug14</v>
          </cell>
          <cell r="B240">
            <v>12962</v>
          </cell>
          <cell r="D240">
            <v>12962</v>
          </cell>
        </row>
        <row r="241">
          <cell r="A241" t="str">
            <v>Guestlink/kpr/0134/206/7&amp;11aug14</v>
          </cell>
          <cell r="B241">
            <v>4250</v>
          </cell>
          <cell r="D241">
            <v>4250</v>
          </cell>
        </row>
        <row r="242">
          <cell r="A242" t="str">
            <v>Hamro Holiday 71-72</v>
          </cell>
        </row>
        <row r="243">
          <cell r="A243" t="str">
            <v>Hamroholyday/kpr/0426/737/15 Sep14</v>
          </cell>
          <cell r="B243">
            <v>107712.44</v>
          </cell>
          <cell r="D243">
            <v>107712.44</v>
          </cell>
        </row>
        <row r="244">
          <cell r="A244" t="str">
            <v>Hansraj Hulaschand</v>
          </cell>
        </row>
        <row r="245">
          <cell r="A245" t="str">
            <v>Hanraj/Bajajlalpurja/Aswin-Kartik71 TV</v>
          </cell>
          <cell r="B245">
            <v>1127752.93</v>
          </cell>
          <cell r="D245">
            <v>1127752.93</v>
          </cell>
        </row>
        <row r="246">
          <cell r="A246" t="str">
            <v>Hansaraj/bajaj Bike 23bhadra-15kartik/71tv</v>
          </cell>
          <cell r="B246">
            <v>1295560.58</v>
          </cell>
          <cell r="D246">
            <v>1295560.58</v>
          </cell>
        </row>
        <row r="247">
          <cell r="A247" t="str">
            <v>Hansaraj/bajaj Discover/bhadra &amp; Asoj 71/tv</v>
          </cell>
          <cell r="B247">
            <v>117733</v>
          </cell>
          <cell r="D247">
            <v>117733</v>
          </cell>
        </row>
        <row r="248">
          <cell r="A248" t="str">
            <v>Hansaraj/bajaj Promotional /bhadra- Kartik Fm14</v>
          </cell>
          <cell r="B248">
            <v>256775.8</v>
          </cell>
          <cell r="D248">
            <v>256775.8</v>
          </cell>
        </row>
        <row r="249">
          <cell r="A249" t="str">
            <v>Hansarj/bajaj Lalpurja/bhadra to Kartik 71 Fm</v>
          </cell>
          <cell r="B249">
            <v>199993.8</v>
          </cell>
          <cell r="D249">
            <v>199993.8</v>
          </cell>
        </row>
        <row r="250">
          <cell r="A250" t="str">
            <v>Him Electronics 70-71</v>
          </cell>
        </row>
        <row r="251">
          <cell r="A251" t="str">
            <v>Him/samsung Wc Offer/5june-13july 14</v>
          </cell>
          <cell r="B251">
            <v>15507.16</v>
          </cell>
          <cell r="D251">
            <v>15507.16</v>
          </cell>
        </row>
        <row r="252">
          <cell r="A252" t="str">
            <v>Him Electronics 71-72</v>
          </cell>
        </row>
        <row r="253">
          <cell r="A253" t="str">
            <v>Him/dashin Promotinal/14 Fm</v>
          </cell>
          <cell r="B253">
            <v>142745.44</v>
          </cell>
          <cell r="D253">
            <v>142745.44</v>
          </cell>
        </row>
        <row r="254">
          <cell r="A254" t="str">
            <v>Him/himstar Bhuie Ma Khutta China/asoj &amp; Kart 71 Tv</v>
          </cell>
          <cell r="B254">
            <v>1399002.82</v>
          </cell>
          <cell r="D254">
            <v>1399002.82</v>
          </cell>
        </row>
        <row r="255">
          <cell r="A255" t="str">
            <v>Him/nhyu Daya Bhintuna/27asoj-8kartik 71/fm</v>
          </cell>
          <cell r="B255">
            <v>2762.5</v>
          </cell>
          <cell r="D255">
            <v>2762.5</v>
          </cell>
        </row>
        <row r="256">
          <cell r="A256" t="str">
            <v>Him/samsung Big Deal/4asoj-17karik 71 Fm</v>
          </cell>
          <cell r="B256">
            <v>12219.6</v>
          </cell>
          <cell r="D256">
            <v>12219.6</v>
          </cell>
        </row>
        <row r="257">
          <cell r="A257" t="str">
            <v>Him/samsung Home App/asoj &amp; Kar71 Tv</v>
          </cell>
          <cell r="B257">
            <v>1219790.6499999999</v>
          </cell>
          <cell r="D257">
            <v>1219790.6499999999</v>
          </cell>
        </row>
        <row r="258">
          <cell r="A258" t="str">
            <v>Himstar/promotional/22sept-16nov 14 Fm</v>
          </cell>
          <cell r="B258">
            <v>72920.350000000006</v>
          </cell>
          <cell r="D258">
            <v>72920.350000000006</v>
          </cell>
        </row>
        <row r="259">
          <cell r="A259" t="str">
            <v>Him/timex/kpr/0667/3070/25 Sep14</v>
          </cell>
          <cell r="B259">
            <v>77104</v>
          </cell>
          <cell r="D259">
            <v>77104</v>
          </cell>
        </row>
        <row r="260">
          <cell r="A260" t="str">
            <v>Him/timex/nagarik/0669/3383/28 Sep14</v>
          </cell>
          <cell r="B260">
            <v>42979</v>
          </cell>
          <cell r="D260">
            <v>42979</v>
          </cell>
        </row>
        <row r="261">
          <cell r="A261" t="str">
            <v>Him/timex/tht/0668/1532/26 Sep14</v>
          </cell>
          <cell r="B261">
            <v>69524.73</v>
          </cell>
          <cell r="D261">
            <v>69524.73</v>
          </cell>
        </row>
        <row r="262">
          <cell r="A262" t="str">
            <v>Hulas Power 71-72</v>
          </cell>
        </row>
        <row r="263">
          <cell r="A263" t="str">
            <v>Hulas/kpr/0240/8972/29 Aug14</v>
          </cell>
          <cell r="B263">
            <v>35467.22</v>
          </cell>
          <cell r="D263">
            <v>35467.22</v>
          </cell>
        </row>
        <row r="264">
          <cell r="A264" t="str">
            <v>Hulas/kpr/0612/2753/22 Sep14</v>
          </cell>
          <cell r="B264">
            <v>47975</v>
          </cell>
          <cell r="D264">
            <v>47975</v>
          </cell>
        </row>
        <row r="265">
          <cell r="A265" t="str">
            <v>Hulas/KPR/0614/3271/28 Sep14</v>
          </cell>
          <cell r="B265">
            <v>95951</v>
          </cell>
          <cell r="D265">
            <v>95951</v>
          </cell>
        </row>
        <row r="266">
          <cell r="A266" t="str">
            <v>Hulas/THT/0613/1403/22 Sep14</v>
          </cell>
          <cell r="B266">
            <v>50490</v>
          </cell>
          <cell r="D266">
            <v>50490</v>
          </cell>
        </row>
        <row r="267">
          <cell r="A267" t="str">
            <v>IME 70-71</v>
          </cell>
        </row>
        <row r="268">
          <cell r="A268" t="str">
            <v>IME/nagarik/3138/03/18march014-71</v>
          </cell>
          <cell r="B268">
            <v>25509</v>
          </cell>
          <cell r="D268">
            <v>25509</v>
          </cell>
        </row>
        <row r="269">
          <cell r="A269" t="str">
            <v>Ml/IME No1./national Tv/1jes-29asar71</v>
          </cell>
          <cell r="C269">
            <v>21468.53</v>
          </cell>
          <cell r="D269">
            <v>-21468.53</v>
          </cell>
        </row>
        <row r="270">
          <cell r="A270" t="str">
            <v>IME 71-72</v>
          </cell>
        </row>
        <row r="271">
          <cell r="A271" t="str">
            <v>IME/himal/0052/81/27jul-2aug14</v>
          </cell>
          <cell r="B271">
            <v>5100</v>
          </cell>
          <cell r="D271">
            <v>5100</v>
          </cell>
        </row>
        <row r="272">
          <cell r="A272" t="str">
            <v>IME/himal/0162/157/10aug14</v>
          </cell>
          <cell r="B272">
            <v>5100</v>
          </cell>
          <cell r="D272">
            <v>5100</v>
          </cell>
        </row>
        <row r="273">
          <cell r="A273" t="str">
            <v>IME/himal/0269/237/24aug14</v>
          </cell>
          <cell r="B273">
            <v>5100</v>
          </cell>
          <cell r="D273">
            <v>5100</v>
          </cell>
        </row>
        <row r="274">
          <cell r="A274" t="str">
            <v>IME/himal/0717/310/7-13sep 14</v>
          </cell>
          <cell r="B274">
            <v>23375</v>
          </cell>
          <cell r="D274">
            <v>23375</v>
          </cell>
        </row>
        <row r="275">
          <cell r="A275" t="str">
            <v>IME/karobar/0252/375/22 Aug14</v>
          </cell>
          <cell r="B275">
            <v>22032</v>
          </cell>
          <cell r="D275">
            <v>22032</v>
          </cell>
        </row>
        <row r="276">
          <cell r="A276" t="str">
            <v>IMS 70-71</v>
          </cell>
        </row>
        <row r="277">
          <cell r="A277" t="str">
            <v>IMS/image,News24&amp;MTV/15may-15jun14</v>
          </cell>
          <cell r="C277">
            <v>9914.4</v>
          </cell>
          <cell r="D277">
            <v>-9914.4</v>
          </cell>
        </row>
        <row r="278">
          <cell r="A278" t="str">
            <v>IMS 71-72</v>
          </cell>
        </row>
        <row r="279">
          <cell r="A279" t="str">
            <v>IMS/anti Grey/14aug &amp; 16Sept 14 Reg Pr</v>
          </cell>
          <cell r="B279">
            <v>50400</v>
          </cell>
          <cell r="D279">
            <v>50400</v>
          </cell>
        </row>
        <row r="280">
          <cell r="A280" t="str">
            <v>IMS/kpr/0083/4496/7 Aug 14</v>
          </cell>
          <cell r="B280">
            <v>13463.68</v>
          </cell>
          <cell r="D280">
            <v>13463.68</v>
          </cell>
        </row>
        <row r="281">
          <cell r="A281" t="str">
            <v>IMS Promotinal/13aug -12 Oct 14 Fm</v>
          </cell>
          <cell r="B281">
            <v>61560.05</v>
          </cell>
          <cell r="D281">
            <v>61560.05</v>
          </cell>
        </row>
        <row r="282">
          <cell r="A282" t="str">
            <v>Janaki Technology 70-71</v>
          </cell>
        </row>
        <row r="283">
          <cell r="A283" t="str">
            <v>Janaki Tech/sparrow Sms/13 June Fm</v>
          </cell>
          <cell r="B283">
            <v>289</v>
          </cell>
          <cell r="D283">
            <v>289</v>
          </cell>
        </row>
        <row r="284">
          <cell r="A284" t="str">
            <v>Jay Panchakanya 71-72</v>
          </cell>
        </row>
        <row r="285">
          <cell r="A285" t="str">
            <v>Jay Panch/karobar/0915/1299/7 Nov14</v>
          </cell>
          <cell r="B285">
            <v>8262</v>
          </cell>
          <cell r="D285">
            <v>8262</v>
          </cell>
        </row>
        <row r="286">
          <cell r="A286" t="str">
            <v>Jay Panch/karobar/0916/1322/9 Nov14</v>
          </cell>
          <cell r="B286">
            <v>7573.5</v>
          </cell>
          <cell r="D286">
            <v>7573.5</v>
          </cell>
        </row>
        <row r="287">
          <cell r="A287" t="str">
            <v>Kandel Brother 71-72</v>
          </cell>
        </row>
        <row r="288">
          <cell r="A288" t="str">
            <v>Kandel/kpr/0199/8666/26Aug014</v>
          </cell>
          <cell r="B288">
            <v>38147.760000000002</v>
          </cell>
          <cell r="D288">
            <v>38147.760000000002</v>
          </cell>
        </row>
        <row r="289">
          <cell r="A289" t="str">
            <v>Kandel/kpr/0200/7466/23Aug014</v>
          </cell>
          <cell r="B289">
            <v>32252.19</v>
          </cell>
          <cell r="D289">
            <v>32252.19</v>
          </cell>
        </row>
        <row r="290">
          <cell r="A290" t="str">
            <v>Kandel/kpr/0261/10488/2Sep14</v>
          </cell>
          <cell r="B290">
            <v>35572.57</v>
          </cell>
          <cell r="D290">
            <v>35572.57</v>
          </cell>
        </row>
        <row r="291">
          <cell r="A291" t="str">
            <v>Kandel/kpr/0262/9098/31 Aug14</v>
          </cell>
          <cell r="B291">
            <v>35572.57</v>
          </cell>
          <cell r="D291">
            <v>35572.57</v>
          </cell>
        </row>
        <row r="292">
          <cell r="A292" t="str">
            <v>Life Auto 71-72</v>
          </cell>
        </row>
        <row r="293">
          <cell r="A293" t="str">
            <v>Lifeauto/Ap/0363/1192/10 Sep14</v>
          </cell>
          <cell r="B293">
            <v>104401.25</v>
          </cell>
          <cell r="D293">
            <v>104401.25</v>
          </cell>
        </row>
        <row r="294">
          <cell r="A294" t="str">
            <v>Lifeauto/karobar/0361/620/9 Sep14</v>
          </cell>
          <cell r="B294">
            <v>45900</v>
          </cell>
          <cell r="D294">
            <v>45900</v>
          </cell>
        </row>
        <row r="295">
          <cell r="A295" t="str">
            <v>Life Auto/kpr/0309/10992/6Sep14</v>
          </cell>
          <cell r="B295">
            <v>508639.8</v>
          </cell>
          <cell r="D295">
            <v>508639.8</v>
          </cell>
        </row>
        <row r="296">
          <cell r="A296" t="str">
            <v>Life Auto/nagarik/0308/2246/5 Sep14</v>
          </cell>
          <cell r="B296">
            <v>175046</v>
          </cell>
          <cell r="D296">
            <v>175046</v>
          </cell>
        </row>
        <row r="297">
          <cell r="A297" t="str">
            <v>Life Auto/showroom Opening Activation 2014</v>
          </cell>
          <cell r="B297">
            <v>145360</v>
          </cell>
          <cell r="D297">
            <v>145360</v>
          </cell>
        </row>
        <row r="298">
          <cell r="A298" t="str">
            <v>Life Auto/tht/0307/959,961,960/4sept</v>
          </cell>
          <cell r="B298">
            <v>1146104.6299999999</v>
          </cell>
          <cell r="D298">
            <v>1146104.6299999999</v>
          </cell>
        </row>
        <row r="299">
          <cell r="A299" t="str">
            <v>Lifeauto/THT/0416/1164/12 Sep14</v>
          </cell>
          <cell r="B299">
            <v>119385.9</v>
          </cell>
          <cell r="D299">
            <v>119385.9</v>
          </cell>
        </row>
        <row r="300">
          <cell r="A300" t="str">
            <v>Malika International 71-72</v>
          </cell>
        </row>
        <row r="301">
          <cell r="A301" t="str">
            <v>Trilite Airport Branding/11 Sep - 10jan14</v>
          </cell>
          <cell r="B301">
            <v>58500</v>
          </cell>
          <cell r="D301">
            <v>58500</v>
          </cell>
        </row>
        <row r="302">
          <cell r="A302" t="str">
            <v>Maruti Cement 71-72</v>
          </cell>
        </row>
        <row r="303">
          <cell r="A303" t="str">
            <v>Maruti/kpr/0773/5852/22 Oct14</v>
          </cell>
          <cell r="B303">
            <v>112200</v>
          </cell>
          <cell r="D303">
            <v>112200</v>
          </cell>
        </row>
        <row r="304">
          <cell r="A304" t="str">
            <v>M.A.W. 70-71</v>
          </cell>
        </row>
        <row r="305">
          <cell r="A305" t="str">
            <v>Maw/yamaha/nov 2014/tv</v>
          </cell>
          <cell r="B305">
            <v>288470.34999999998</v>
          </cell>
          <cell r="D305">
            <v>288470.34999999998</v>
          </cell>
        </row>
        <row r="306">
          <cell r="A306" t="str">
            <v>Max L'agance 71-72</v>
          </cell>
        </row>
        <row r="307">
          <cell r="A307" t="str">
            <v>Ml/agni/kpr/0333/10375/1Sep14</v>
          </cell>
          <cell r="B307">
            <v>125663.67999999999</v>
          </cell>
          <cell r="D307">
            <v>125663.67999999999</v>
          </cell>
        </row>
        <row r="308">
          <cell r="A308" t="str">
            <v>Ml/agni/kpr/0358/11006/7Sep14</v>
          </cell>
          <cell r="B308">
            <v>112200</v>
          </cell>
          <cell r="D308">
            <v>112200</v>
          </cell>
        </row>
        <row r="309">
          <cell r="A309" t="str">
            <v>Ml/agni/kpr/0360/12321/8Sep14</v>
          </cell>
          <cell r="B309">
            <v>125663.67999999999</v>
          </cell>
          <cell r="D309">
            <v>125663.67999999999</v>
          </cell>
        </row>
        <row r="310">
          <cell r="A310" t="str">
            <v>Ml/agni/kpr/0383/12460/9Sep14</v>
          </cell>
          <cell r="B310">
            <v>112200</v>
          </cell>
          <cell r="D310">
            <v>112200</v>
          </cell>
        </row>
        <row r="311">
          <cell r="A311" t="str">
            <v>Ml/agni/kpr/0386/120/10 Sep14</v>
          </cell>
          <cell r="B311">
            <v>112200</v>
          </cell>
          <cell r="D311">
            <v>112200</v>
          </cell>
        </row>
        <row r="312">
          <cell r="A312" t="str">
            <v>Ml/agni/kpr/0504/2331/18 Sep14</v>
          </cell>
          <cell r="B312">
            <v>95370</v>
          </cell>
          <cell r="D312">
            <v>95370</v>
          </cell>
        </row>
        <row r="313">
          <cell r="A313" t="str">
            <v>Ml/agni/kpr/0508/2615/21 Sep14</v>
          </cell>
          <cell r="B313">
            <v>95370</v>
          </cell>
          <cell r="D313">
            <v>95370</v>
          </cell>
        </row>
        <row r="314">
          <cell r="A314" t="str">
            <v>Ml/agni/kpr/0816/5853/22 Oct14</v>
          </cell>
          <cell r="B314">
            <v>188139</v>
          </cell>
          <cell r="D314">
            <v>188139</v>
          </cell>
        </row>
        <row r="315">
          <cell r="A315" t="str">
            <v>Ml/agni/kpr/0890/10095/14 Nov14</v>
          </cell>
          <cell r="B315">
            <v>83990</v>
          </cell>
          <cell r="D315">
            <v>83990</v>
          </cell>
        </row>
        <row r="316">
          <cell r="A316" t="str">
            <v>Ml/agni/tht/0331/851/1 Sep14</v>
          </cell>
          <cell r="B316">
            <v>90882</v>
          </cell>
          <cell r="D316">
            <v>90882</v>
          </cell>
        </row>
        <row r="317">
          <cell r="A317" t="str">
            <v>Ml/agni/THT/0510/1370/21 Sep14</v>
          </cell>
          <cell r="B317">
            <v>84272.4</v>
          </cell>
          <cell r="D317">
            <v>84272.4</v>
          </cell>
        </row>
        <row r="318">
          <cell r="A318" t="str">
            <v>Ml/agni/tht/0517/1399/22 Sep14</v>
          </cell>
          <cell r="B318">
            <v>77249.7</v>
          </cell>
          <cell r="D318">
            <v>77249.7</v>
          </cell>
        </row>
        <row r="319">
          <cell r="A319" t="str">
            <v>Ml/agni/THT/0519/1435/23 Sep14</v>
          </cell>
          <cell r="B319">
            <v>77249.7</v>
          </cell>
          <cell r="D319">
            <v>77249.7</v>
          </cell>
        </row>
        <row r="320">
          <cell r="A320" t="str">
            <v>Ml/agni/tht/0761/1864/20 Oct14</v>
          </cell>
          <cell r="B320">
            <v>762913.08</v>
          </cell>
          <cell r="D320">
            <v>762913.08</v>
          </cell>
        </row>
        <row r="321">
          <cell r="A321" t="str">
            <v>Ml/agni/tht/0889/2308/14 Nov14</v>
          </cell>
          <cell r="B321">
            <v>82620</v>
          </cell>
          <cell r="D321">
            <v>82620</v>
          </cell>
        </row>
        <row r="322">
          <cell r="A322" t="str">
            <v>Ml/bajaj/kpr/0249/7532/24 Aug14</v>
          </cell>
          <cell r="B322">
            <v>42835.42</v>
          </cell>
          <cell r="D322">
            <v>42835.42</v>
          </cell>
        </row>
        <row r="323">
          <cell r="A323" t="str">
            <v>Ml/bajaj/kpr/0355/11007/7Sep14</v>
          </cell>
          <cell r="B323">
            <v>42835.42</v>
          </cell>
          <cell r="D323">
            <v>42835.42</v>
          </cell>
        </row>
        <row r="324">
          <cell r="A324" t="str">
            <v>Ml/bajaj/kpr/0387/106/10 Sep14</v>
          </cell>
          <cell r="B324">
            <v>42835.42</v>
          </cell>
          <cell r="D324">
            <v>42835.42</v>
          </cell>
        </row>
        <row r="325">
          <cell r="A325" t="str">
            <v>Ml/bajaj/kpr/0443/560/14 Sep14</v>
          </cell>
          <cell r="B325">
            <v>42835.42</v>
          </cell>
          <cell r="D325">
            <v>42835.42</v>
          </cell>
        </row>
        <row r="326">
          <cell r="A326" t="str">
            <v>Ml/furnex/nagarik/0251/1588/22 Aug14</v>
          </cell>
          <cell r="B326">
            <v>10187</v>
          </cell>
          <cell r="D326">
            <v>10187</v>
          </cell>
        </row>
        <row r="327">
          <cell r="A327" t="str">
            <v>Ml/furnex/rep/0192/1339/17 Aug 14</v>
          </cell>
          <cell r="B327">
            <v>22516</v>
          </cell>
          <cell r="D327">
            <v>22516</v>
          </cell>
        </row>
        <row r="328">
          <cell r="A328" t="str">
            <v>Ml/hama Ek Numbari/cinema/bhadra&amp;Asoj71</v>
          </cell>
          <cell r="B328">
            <v>134837.97</v>
          </cell>
          <cell r="D328">
            <v>134837.97</v>
          </cell>
        </row>
        <row r="329">
          <cell r="A329" t="str">
            <v>Ml/hama Eknumbari/cinema/shrawan 71</v>
          </cell>
          <cell r="B329">
            <v>128632.77</v>
          </cell>
          <cell r="D329">
            <v>128632.77</v>
          </cell>
        </row>
        <row r="330">
          <cell r="A330" t="str">
            <v>Ml/hama/ek Numbari/shrawan,Bhad &amp; Asoj/ Tv 71</v>
          </cell>
          <cell r="B330">
            <v>2014204.05</v>
          </cell>
          <cell r="C330">
            <v>7021.73</v>
          </cell>
          <cell r="D330">
            <v>2007182.32</v>
          </cell>
        </row>
        <row r="331">
          <cell r="A331" t="str">
            <v>Ml/hama Ek Numbari/shrawan-Kartik 71/fm</v>
          </cell>
          <cell r="B331">
            <v>220263.33</v>
          </cell>
          <cell r="D331">
            <v>220263.33</v>
          </cell>
        </row>
        <row r="332">
          <cell r="A332" t="str">
            <v>Ml/hama/karobar/1-31aug 2014 Tag Ad</v>
          </cell>
          <cell r="B332">
            <v>55080</v>
          </cell>
          <cell r="D332">
            <v>55080</v>
          </cell>
        </row>
        <row r="333">
          <cell r="A333" t="str">
            <v>Ml/hama/karobar/17sept-17oct 14</v>
          </cell>
          <cell r="B333">
            <v>43605</v>
          </cell>
          <cell r="D333">
            <v>43605</v>
          </cell>
        </row>
        <row r="334">
          <cell r="A334" t="str">
            <v>Ml/hama/karobar/18oct To16nov14</v>
          </cell>
          <cell r="B334">
            <v>9180</v>
          </cell>
          <cell r="D334">
            <v>9180</v>
          </cell>
        </row>
        <row r="335">
          <cell r="A335" t="str">
            <v>Ml/hama/karobar/tag Ad/16aug-16sep14</v>
          </cell>
          <cell r="B335">
            <v>39015</v>
          </cell>
          <cell r="D335">
            <v>39015</v>
          </cell>
        </row>
        <row r="336">
          <cell r="A336" t="str">
            <v>Ml/hama/karobar/tag Ad/17jul-15aug 14</v>
          </cell>
          <cell r="B336">
            <v>20655</v>
          </cell>
          <cell r="D336">
            <v>20655</v>
          </cell>
        </row>
        <row r="337">
          <cell r="A337" t="str">
            <v>Ml/hama/kpr/0248/8564/25aug14</v>
          </cell>
          <cell r="B337">
            <v>20195.52</v>
          </cell>
          <cell r="D337">
            <v>20195.52</v>
          </cell>
        </row>
        <row r="338">
          <cell r="A338" t="str">
            <v>Ml/hama/kpr/0513/2617/21 Sep14</v>
          </cell>
          <cell r="B338">
            <v>20196</v>
          </cell>
          <cell r="D338">
            <v>20196</v>
          </cell>
        </row>
        <row r="339">
          <cell r="A339" t="str">
            <v>Ml/hama/ktv/####/31/shrawan 71 Uddham Prg</v>
          </cell>
          <cell r="B339">
            <v>11876.63</v>
          </cell>
          <cell r="D339">
            <v>11876.63</v>
          </cell>
        </row>
        <row r="340">
          <cell r="A340" t="str">
            <v>Ml/hama/Nba/####/233/shrawan  71</v>
          </cell>
          <cell r="B340">
            <v>19125</v>
          </cell>
          <cell r="D340">
            <v>19125</v>
          </cell>
        </row>
        <row r="341">
          <cell r="A341" t="str">
            <v>Ml/hama/nsp/tag Ad/17aug - 16sep14</v>
          </cell>
          <cell r="B341">
            <v>45900</v>
          </cell>
          <cell r="C341">
            <v>4590</v>
          </cell>
          <cell r="D341">
            <v>41310</v>
          </cell>
        </row>
        <row r="342">
          <cell r="A342" t="str">
            <v>Ml/hama/nsp/tag Ad/17jul-15aug14</v>
          </cell>
          <cell r="B342">
            <v>44200</v>
          </cell>
          <cell r="C342">
            <v>4420</v>
          </cell>
          <cell r="D342">
            <v>39780</v>
          </cell>
        </row>
        <row r="343">
          <cell r="A343" t="str">
            <v>Ml/hama/nsp/tag Ad/17sept-22oct 2014</v>
          </cell>
          <cell r="B343">
            <v>39100</v>
          </cell>
          <cell r="D343">
            <v>39100</v>
          </cell>
        </row>
        <row r="344">
          <cell r="A344" t="str">
            <v>Ml/hansraj/kpr/0877/8771/2 Nov14</v>
          </cell>
          <cell r="B344">
            <v>142784</v>
          </cell>
          <cell r="D344">
            <v>142784</v>
          </cell>
        </row>
        <row r="345">
          <cell r="A345" t="str">
            <v>Ml/IME/abhiyan/0336/763/3 Sep14</v>
          </cell>
          <cell r="B345">
            <v>40392</v>
          </cell>
          <cell r="D345">
            <v>40392</v>
          </cell>
        </row>
        <row r="346">
          <cell r="A346" t="str">
            <v>Ml/IME/abhiyan/0512/1241/21 Sep14</v>
          </cell>
          <cell r="B346">
            <v>20196</v>
          </cell>
          <cell r="D346">
            <v>20196</v>
          </cell>
        </row>
        <row r="347">
          <cell r="A347" t="str">
            <v>Ml/imea/kpr/0873/9059/4 Nov014</v>
          </cell>
          <cell r="B347">
            <v>112883</v>
          </cell>
          <cell r="D347">
            <v>112883</v>
          </cell>
        </row>
        <row r="348">
          <cell r="A348" t="str">
            <v>Ml/IMEA/kpr/0875/8897/3 Nov14</v>
          </cell>
          <cell r="B348">
            <v>112883</v>
          </cell>
          <cell r="D348">
            <v>112883</v>
          </cell>
        </row>
        <row r="349">
          <cell r="A349" t="str">
            <v>Ml/IMEA/kpr&amp;Tkp/0893/10009,10/11-12nov14</v>
          </cell>
          <cell r="B349">
            <v>105829</v>
          </cell>
          <cell r="D349">
            <v>105829</v>
          </cell>
        </row>
        <row r="350">
          <cell r="A350" t="str">
            <v>Ml/IME/ap/0357/1135/7 Sep14</v>
          </cell>
          <cell r="B350">
            <v>59692.95</v>
          </cell>
          <cell r="D350">
            <v>59692.95</v>
          </cell>
        </row>
        <row r="351">
          <cell r="A351" t="str">
            <v>Ml/IME/AP/0394/1269/12 Sep14</v>
          </cell>
          <cell r="B351">
            <v>35113.5</v>
          </cell>
          <cell r="D351">
            <v>35113.5</v>
          </cell>
        </row>
        <row r="352">
          <cell r="A352" t="str">
            <v>Ml/IME/AP/0516/1503/22 Sep14</v>
          </cell>
          <cell r="B352">
            <v>35113.5</v>
          </cell>
          <cell r="D352">
            <v>35113.5</v>
          </cell>
        </row>
        <row r="353">
          <cell r="A353" t="str">
            <v>Ml/IMEA/republica/0895/4806/11 Nov14</v>
          </cell>
          <cell r="B353">
            <v>73738</v>
          </cell>
          <cell r="D353">
            <v>73738</v>
          </cell>
        </row>
        <row r="354">
          <cell r="A354" t="str">
            <v>Ml/ime Bidesh Ma Pariwar/2sept-5oct14 Reg Pr</v>
          </cell>
          <cell r="B354">
            <v>37026</v>
          </cell>
          <cell r="D354">
            <v>37026</v>
          </cell>
        </row>
        <row r="355">
          <cell r="A355" t="str">
            <v>Ml/ime Bidesh Ma Pariwar Bhet/2sept-5oct 14 Fm</v>
          </cell>
          <cell r="B355">
            <v>108734</v>
          </cell>
          <cell r="D355">
            <v>108734</v>
          </cell>
        </row>
        <row r="356">
          <cell r="A356" t="str">
            <v>Ml/ime/bideshma Pariwar Bhet/2sept-5oct 14 Tv</v>
          </cell>
          <cell r="B356">
            <v>1329866.92</v>
          </cell>
          <cell r="D356">
            <v>1329866.92</v>
          </cell>
        </row>
        <row r="357">
          <cell r="A357" t="str">
            <v>Ml/IME/karobar/0392/647/11 Sep14</v>
          </cell>
          <cell r="B357">
            <v>44064</v>
          </cell>
          <cell r="D357">
            <v>44064</v>
          </cell>
        </row>
        <row r="358">
          <cell r="A358" t="str">
            <v>Ml/IME/karobar/0511/782/21 Sep14</v>
          </cell>
          <cell r="B358">
            <v>22032</v>
          </cell>
          <cell r="D358">
            <v>22032</v>
          </cell>
        </row>
        <row r="359">
          <cell r="A359" t="str">
            <v>Ml/IME/karobar/0679/937/30 Sep14</v>
          </cell>
          <cell r="B359">
            <v>22032</v>
          </cell>
          <cell r="D359">
            <v>22032</v>
          </cell>
        </row>
        <row r="360">
          <cell r="A360" t="str">
            <v>Ml/IME/karobar/0693/992/12 Oct14</v>
          </cell>
          <cell r="B360">
            <v>22032</v>
          </cell>
          <cell r="D360">
            <v>22032</v>
          </cell>
        </row>
        <row r="361">
          <cell r="A361" t="str">
            <v>Ml/IME/kpr/0335/10484/2sept  2014</v>
          </cell>
          <cell r="B361">
            <v>95951.38</v>
          </cell>
          <cell r="D361">
            <v>95951.38</v>
          </cell>
        </row>
        <row r="362">
          <cell r="A362" t="str">
            <v>Ml/IME/kpr/0339/10762/4Sep14</v>
          </cell>
          <cell r="B362">
            <v>112883.16</v>
          </cell>
          <cell r="D362">
            <v>112883.16</v>
          </cell>
        </row>
        <row r="363">
          <cell r="A363" t="str">
            <v>Ml/IME/kpr/0393/274/11 Sep14</v>
          </cell>
          <cell r="B363">
            <v>188138.93</v>
          </cell>
          <cell r="D363">
            <v>188138.93</v>
          </cell>
        </row>
        <row r="364">
          <cell r="A364" t="str">
            <v>Ml/IME/kpr/0878/8765/2 Nov14</v>
          </cell>
          <cell r="B364">
            <v>125664</v>
          </cell>
          <cell r="D364">
            <v>125664</v>
          </cell>
        </row>
        <row r="365">
          <cell r="A365" t="str">
            <v>Ml/IME/nagarik/0332/2056/1 Sep14</v>
          </cell>
          <cell r="B365">
            <v>70229</v>
          </cell>
          <cell r="D365">
            <v>70229</v>
          </cell>
        </row>
        <row r="366">
          <cell r="A366" t="str">
            <v>Ml/IME/nagarik/0381/2312/8 Sep14</v>
          </cell>
          <cell r="B366">
            <v>70233</v>
          </cell>
          <cell r="D366">
            <v>70233</v>
          </cell>
        </row>
        <row r="367">
          <cell r="A367" t="str">
            <v>Ml/IME/nagarik/0441/2700/15 Sep14</v>
          </cell>
          <cell r="B367">
            <v>59693</v>
          </cell>
          <cell r="D367">
            <v>59693</v>
          </cell>
        </row>
        <row r="368">
          <cell r="A368" t="str">
            <v>Ml/IME/nagarik/0677/3443/29 Sep14</v>
          </cell>
          <cell r="B368">
            <v>49159</v>
          </cell>
          <cell r="D368">
            <v>49159</v>
          </cell>
        </row>
        <row r="369">
          <cell r="A369" t="str">
            <v>Ml/IME/rajdhani/0380/376/5 Sep14</v>
          </cell>
          <cell r="B369">
            <v>39657.599999999999</v>
          </cell>
          <cell r="D369">
            <v>39657.599999999999</v>
          </cell>
        </row>
        <row r="370">
          <cell r="A370" t="str">
            <v>Ml/IME/rajdhani/0505/500/18 Sep14</v>
          </cell>
          <cell r="B370">
            <v>19828.8</v>
          </cell>
          <cell r="D370">
            <v>19828.8</v>
          </cell>
        </row>
        <row r="371">
          <cell r="A371" t="str">
            <v>Ml/IME/rep/0355/2247/5 Sep14</v>
          </cell>
          <cell r="B371">
            <v>48351</v>
          </cell>
          <cell r="D371">
            <v>48351</v>
          </cell>
        </row>
        <row r="372">
          <cell r="A372" t="str">
            <v>Ml/IME/rep/0359/2278/7 Sep14</v>
          </cell>
          <cell r="B372">
            <v>28442</v>
          </cell>
          <cell r="D372">
            <v>28442</v>
          </cell>
        </row>
        <row r="373">
          <cell r="A373" t="str">
            <v>Ml/IME/THT/0385/1068/09 Sep14</v>
          </cell>
          <cell r="B373">
            <v>45441</v>
          </cell>
          <cell r="D373">
            <v>45441</v>
          </cell>
        </row>
        <row r="374">
          <cell r="A374" t="str">
            <v>Ml/IME/TKP/0389/614/10 Sep14</v>
          </cell>
          <cell r="B374">
            <v>16127</v>
          </cell>
          <cell r="D374">
            <v>16127</v>
          </cell>
        </row>
        <row r="375">
          <cell r="A375" t="str">
            <v>Ml/IMS/ap/0039/109/23jul14</v>
          </cell>
          <cell r="B375">
            <v>110542.5</v>
          </cell>
          <cell r="C375">
            <v>11054.25</v>
          </cell>
          <cell r="D375">
            <v>99488.25</v>
          </cell>
        </row>
        <row r="376">
          <cell r="A376" t="str">
            <v>Ml/IMS/ap/0182/674/15 Aug14</v>
          </cell>
          <cell r="B376">
            <v>61412.5</v>
          </cell>
          <cell r="C376">
            <v>6141.25</v>
          </cell>
          <cell r="D376">
            <v>55271.25</v>
          </cell>
        </row>
        <row r="377">
          <cell r="A377" t="str">
            <v>Ml/IMS/ap/0187/641/14 Aug14</v>
          </cell>
          <cell r="B377">
            <v>55271.25</v>
          </cell>
          <cell r="C377">
            <v>5527.12</v>
          </cell>
          <cell r="D377">
            <v>49744.13</v>
          </cell>
        </row>
        <row r="378">
          <cell r="A378" t="str">
            <v>Ml/IMS/karobar/0117/180/6 Aug 14</v>
          </cell>
          <cell r="B378">
            <v>36720</v>
          </cell>
          <cell r="D378">
            <v>36720</v>
          </cell>
        </row>
        <row r="379">
          <cell r="A379" t="str">
            <v>Ml/IMS/karobar/0518/1391/22 Sep14</v>
          </cell>
          <cell r="B379">
            <v>22032</v>
          </cell>
          <cell r="D379">
            <v>22032</v>
          </cell>
        </row>
        <row r="380">
          <cell r="A380" t="str">
            <v>Ml/ims/kpr/####/3178/27sept 14</v>
          </cell>
          <cell r="B380">
            <v>5745</v>
          </cell>
          <cell r="D380">
            <v>5745</v>
          </cell>
        </row>
        <row r="381">
          <cell r="A381" t="str">
            <v>Ml/IMS/kpr/0035/670/27jul14</v>
          </cell>
          <cell r="B381">
            <v>285568.2</v>
          </cell>
          <cell r="D381">
            <v>285568.2</v>
          </cell>
        </row>
        <row r="382">
          <cell r="A382" t="str">
            <v>Ml/ims/kpr/0041/399/23jul14</v>
          </cell>
          <cell r="B382">
            <v>188139</v>
          </cell>
          <cell r="D382">
            <v>188139</v>
          </cell>
        </row>
        <row r="383">
          <cell r="A383" t="str">
            <v>Ml/IMS/kpr/0115/4175/3 Aug14</v>
          </cell>
          <cell r="B383">
            <v>188138.93</v>
          </cell>
          <cell r="D383">
            <v>188138.93</v>
          </cell>
        </row>
        <row r="384">
          <cell r="A384" t="str">
            <v>Ml/IMS/kpr/0126/4619/10 Aug14</v>
          </cell>
          <cell r="B384">
            <v>94069.96</v>
          </cell>
          <cell r="D384">
            <v>94069.96</v>
          </cell>
        </row>
        <row r="385">
          <cell r="A385" t="str">
            <v>Ml/IMS/kpr/0128/4747/11 Aug14</v>
          </cell>
          <cell r="B385">
            <v>188138.93</v>
          </cell>
          <cell r="D385">
            <v>188138.93</v>
          </cell>
        </row>
        <row r="386">
          <cell r="A386" t="str">
            <v>Ml/ims/kpr/0129/4834/12 Aug14</v>
          </cell>
          <cell r="B386">
            <v>94069.96</v>
          </cell>
          <cell r="D386">
            <v>94069.96</v>
          </cell>
        </row>
        <row r="387">
          <cell r="A387" t="str">
            <v>Ml/IMS/kpr/0190/5256/17 Aug14</v>
          </cell>
          <cell r="B387">
            <v>107507.96</v>
          </cell>
          <cell r="D387">
            <v>107507.96</v>
          </cell>
        </row>
        <row r="388">
          <cell r="A388" t="str">
            <v>Ml/IMS/kpr/0384/12464/9Sep14</v>
          </cell>
          <cell r="B388">
            <v>374000</v>
          </cell>
          <cell r="D388">
            <v>374000</v>
          </cell>
        </row>
        <row r="389">
          <cell r="A389" t="str">
            <v>Ml/IMS/kpr/0391/281/11 Sep14</v>
          </cell>
          <cell r="B389">
            <v>335962.5</v>
          </cell>
          <cell r="D389">
            <v>335962.5</v>
          </cell>
        </row>
        <row r="390">
          <cell r="A390" t="str">
            <v>Ml/IMS/kpr/0428/890/16 Sep14</v>
          </cell>
          <cell r="B390">
            <v>215015.92</v>
          </cell>
          <cell r="D390">
            <v>215015.92</v>
          </cell>
        </row>
        <row r="391">
          <cell r="A391" t="str">
            <v>Ml/IMS/kpr/0520/2903/23 Sep14</v>
          </cell>
          <cell r="B391">
            <v>94070</v>
          </cell>
          <cell r="D391">
            <v>94070</v>
          </cell>
        </row>
        <row r="392">
          <cell r="A392" t="str">
            <v>Ml/IMS/KPR/0691/4760/10 Oct14</v>
          </cell>
          <cell r="B392">
            <v>94070</v>
          </cell>
          <cell r="D392">
            <v>94070</v>
          </cell>
        </row>
        <row r="393">
          <cell r="A393" t="str">
            <v>Ml/IMS/kpr/0756/5336/16 Oct14</v>
          </cell>
          <cell r="B393">
            <v>430032</v>
          </cell>
          <cell r="D393">
            <v>430032</v>
          </cell>
        </row>
        <row r="394">
          <cell r="A394" t="str">
            <v>Ml/IMS/kpr/0874/9058/4 Nov14</v>
          </cell>
          <cell r="B394">
            <v>94070</v>
          </cell>
          <cell r="D394">
            <v>94070</v>
          </cell>
        </row>
        <row r="395">
          <cell r="A395" t="str">
            <v>Ml/IMS/kpr/0894/9771/11 Nov14</v>
          </cell>
          <cell r="B395">
            <v>107508</v>
          </cell>
          <cell r="D395">
            <v>107508</v>
          </cell>
        </row>
        <row r="396">
          <cell r="A396" t="str">
            <v>Ml/IMS/nagarik/0040/108/23jul14</v>
          </cell>
          <cell r="B396">
            <v>132651</v>
          </cell>
          <cell r="D396">
            <v>132651</v>
          </cell>
        </row>
        <row r="397">
          <cell r="A397" t="str">
            <v>Ml/IMS/nagarik/0116/684/4 Aug14</v>
          </cell>
          <cell r="B397">
            <v>66325</v>
          </cell>
          <cell r="D397">
            <v>66325</v>
          </cell>
        </row>
        <row r="398">
          <cell r="A398" t="str">
            <v>Ml/IMS/nagarik/0123/986/8 Aug14</v>
          </cell>
          <cell r="B398">
            <v>110552</v>
          </cell>
          <cell r="D398">
            <v>110552</v>
          </cell>
        </row>
        <row r="399">
          <cell r="A399" t="str">
            <v>Ml/ims/nagarik/0395/2541/12 Sep14</v>
          </cell>
          <cell r="B399">
            <v>66325</v>
          </cell>
          <cell r="D399">
            <v>66325</v>
          </cell>
        </row>
        <row r="400">
          <cell r="A400" t="str">
            <v>Ml/IMS/nagarik/0425/2733/16 Sep14</v>
          </cell>
          <cell r="B400">
            <v>198976</v>
          </cell>
          <cell r="D400">
            <v>198976</v>
          </cell>
        </row>
        <row r="401">
          <cell r="A401" t="str">
            <v>Ml/IMS/nagarik/0506/2804/18 Sep14</v>
          </cell>
          <cell r="B401">
            <v>55271</v>
          </cell>
          <cell r="D401">
            <v>55271</v>
          </cell>
        </row>
        <row r="402">
          <cell r="A402" t="str">
            <v>Ml/IMS/nagarik/0682/3686/13 Oct14</v>
          </cell>
          <cell r="B402">
            <v>66325</v>
          </cell>
          <cell r="D402">
            <v>66325</v>
          </cell>
        </row>
        <row r="403">
          <cell r="A403" t="str">
            <v>Ml/IMS/nagarik/0690/3544/9 Oct14</v>
          </cell>
          <cell r="B403">
            <v>66325</v>
          </cell>
          <cell r="D403">
            <v>66325</v>
          </cell>
        </row>
        <row r="404">
          <cell r="A404" t="str">
            <v>Ml/IMS/nagarik/0758/3901/19 Oct14</v>
          </cell>
          <cell r="B404">
            <v>66325</v>
          </cell>
          <cell r="D404">
            <v>66325</v>
          </cell>
        </row>
        <row r="405">
          <cell r="A405" t="str">
            <v>Ml/IMS/nsp/0509/449/21 Sep14</v>
          </cell>
          <cell r="B405">
            <v>22950</v>
          </cell>
          <cell r="D405">
            <v>22950</v>
          </cell>
        </row>
        <row r="406">
          <cell r="A406" t="str">
            <v>Ml/IMS/rajdhani/0521/590/24 Sep14</v>
          </cell>
          <cell r="B406">
            <v>22032</v>
          </cell>
          <cell r="D406">
            <v>22032</v>
          </cell>
        </row>
        <row r="407">
          <cell r="A407" t="str">
            <v>Ml/IMS/republica/0442/2706/15 Sep14</v>
          </cell>
          <cell r="B407">
            <v>44769</v>
          </cell>
          <cell r="D407">
            <v>44769</v>
          </cell>
        </row>
        <row r="408">
          <cell r="A408" t="str">
            <v>Ml/IMS Samsung/19 Sept -19 Oct/TV</v>
          </cell>
          <cell r="B408">
            <v>79186</v>
          </cell>
          <cell r="D408">
            <v>79186</v>
          </cell>
        </row>
        <row r="409">
          <cell r="A409" t="str">
            <v>Ml/IMS/sap./0674/5121/22 Sep14</v>
          </cell>
          <cell r="B409">
            <v>28221</v>
          </cell>
          <cell r="D409">
            <v>28221</v>
          </cell>
        </row>
        <row r="410">
          <cell r="A410" t="str">
            <v>Ml/IMS/sukrabar/0507/3012/18 Sep14</v>
          </cell>
          <cell r="B410">
            <v>19898</v>
          </cell>
          <cell r="D410">
            <v>19898</v>
          </cell>
        </row>
        <row r="411">
          <cell r="A411" t="str">
            <v>Ml/ims/teenz/0696/408/sept 2014</v>
          </cell>
          <cell r="B411">
            <v>8500</v>
          </cell>
          <cell r="D411">
            <v>8500</v>
          </cell>
        </row>
        <row r="412">
          <cell r="A412" t="str">
            <v>Ml/ims/teenz/1042/751/oct 14</v>
          </cell>
          <cell r="B412">
            <v>8500</v>
          </cell>
          <cell r="D412">
            <v>8500</v>
          </cell>
        </row>
        <row r="413">
          <cell r="A413" t="str">
            <v>Ml/ims/teenz/1043/980/nov 14</v>
          </cell>
          <cell r="B413">
            <v>8500</v>
          </cell>
          <cell r="D413">
            <v>8500</v>
          </cell>
        </row>
        <row r="414">
          <cell r="A414" t="str">
            <v>Ml/IMS/tht/0036/149/27jul14</v>
          </cell>
          <cell r="B414">
            <v>68161.5</v>
          </cell>
          <cell r="D414">
            <v>68161.5</v>
          </cell>
        </row>
        <row r="415">
          <cell r="A415" t="str">
            <v>Ml/IMS/THT/0189/542/18 Aug14</v>
          </cell>
          <cell r="B415">
            <v>136323</v>
          </cell>
          <cell r="D415">
            <v>136323</v>
          </cell>
        </row>
        <row r="416">
          <cell r="A416" t="str">
            <v>Ml/IMS/tht/0253/629/21 Aug14</v>
          </cell>
          <cell r="B416">
            <v>136323</v>
          </cell>
          <cell r="D416">
            <v>136323</v>
          </cell>
        </row>
        <row r="417">
          <cell r="A417" t="str">
            <v>Ml/IMS/tht/0254/742/27 Aug14</v>
          </cell>
          <cell r="B417">
            <v>74358</v>
          </cell>
          <cell r="D417">
            <v>74358</v>
          </cell>
        </row>
        <row r="418">
          <cell r="A418" t="str">
            <v>Ml/IMS/THT/0388/1099/10 Sep14</v>
          </cell>
          <cell r="B418">
            <v>148716</v>
          </cell>
          <cell r="D418">
            <v>148716</v>
          </cell>
        </row>
        <row r="419">
          <cell r="A419" t="str">
            <v>Ml/IMS/THT/0423/1222/15 Sep14</v>
          </cell>
          <cell r="B419">
            <v>165240</v>
          </cell>
          <cell r="D419">
            <v>165240</v>
          </cell>
        </row>
        <row r="420">
          <cell r="A420" t="str">
            <v>Ml/IMS/THT/0501/1269/17 Sep14</v>
          </cell>
          <cell r="B420">
            <v>74358</v>
          </cell>
          <cell r="D420">
            <v>74358</v>
          </cell>
        </row>
        <row r="421">
          <cell r="A421" t="str">
            <v>Ml/IMS/THT/0683/1727/13 Oct14</v>
          </cell>
          <cell r="B421">
            <v>74358</v>
          </cell>
          <cell r="D421">
            <v>74358</v>
          </cell>
        </row>
        <row r="422">
          <cell r="A422" t="str">
            <v>Ml/IMS/THT/0692/1688/10 Oct14</v>
          </cell>
          <cell r="B422">
            <v>245381.4</v>
          </cell>
          <cell r="D422">
            <v>245381.4</v>
          </cell>
        </row>
        <row r="423">
          <cell r="A423" t="str">
            <v>Ml/IMS/THT/0695/1765/15 Oct14</v>
          </cell>
          <cell r="B423">
            <v>74358</v>
          </cell>
          <cell r="D423">
            <v>74358</v>
          </cell>
        </row>
        <row r="424">
          <cell r="A424" t="str">
            <v>Ml/IMS/THT/0757/1816/17 Oct14</v>
          </cell>
          <cell r="B424">
            <v>267688.8</v>
          </cell>
          <cell r="D424">
            <v>267688.8</v>
          </cell>
        </row>
        <row r="425">
          <cell r="A425" t="str">
            <v>Ml/IMS/tht/0869/2109/5 Nov14</v>
          </cell>
          <cell r="B425">
            <v>74358</v>
          </cell>
          <cell r="D425">
            <v>74358</v>
          </cell>
        </row>
        <row r="426">
          <cell r="A426" t="str">
            <v>Ml/IMS/THT/0896/2231/11 Nov14</v>
          </cell>
          <cell r="B426">
            <v>134959.76999999999</v>
          </cell>
          <cell r="D426">
            <v>134959.76999999999</v>
          </cell>
        </row>
        <row r="427">
          <cell r="A427" t="str">
            <v>Ml/IMS/THT/0897/2252/12 Nov14</v>
          </cell>
          <cell r="B427">
            <v>80554.5</v>
          </cell>
          <cell r="D427">
            <v>80554.5</v>
          </cell>
        </row>
        <row r="428">
          <cell r="A428" t="str">
            <v>Ml/IMS/tht/118/322/6 Aug14</v>
          </cell>
          <cell r="B428">
            <v>22032</v>
          </cell>
          <cell r="D428">
            <v>22032</v>
          </cell>
        </row>
        <row r="429">
          <cell r="A429" t="str">
            <v>Ml/IMS/tkp/0124/4685/8 Aug14</v>
          </cell>
          <cell r="B429">
            <v>63239.8</v>
          </cell>
          <cell r="D429">
            <v>63239.8</v>
          </cell>
        </row>
        <row r="430">
          <cell r="A430" t="str">
            <v>Ml/IMS/TKP/0424/5095/16 Sep14</v>
          </cell>
          <cell r="B430">
            <v>31620</v>
          </cell>
          <cell r="D430">
            <v>31620</v>
          </cell>
        </row>
        <row r="431">
          <cell r="A431" t="str">
            <v>Ml/kpr/0672/3178/24-26 Sep14</v>
          </cell>
          <cell r="B431">
            <v>17235</v>
          </cell>
          <cell r="D431">
            <v>17235</v>
          </cell>
        </row>
        <row r="432">
          <cell r="A432" t="str">
            <v>Ml/laxmi/abhiyan/0125/277/8 Aug14</v>
          </cell>
          <cell r="B432">
            <v>2587.6999999999998</v>
          </cell>
          <cell r="D432">
            <v>2587.6999999999998</v>
          </cell>
        </row>
        <row r="433">
          <cell r="A433" t="str">
            <v>Ml/laxmi/abhiyan/0186/418/15 Aug14</v>
          </cell>
          <cell r="B433">
            <v>7160.4</v>
          </cell>
          <cell r="D433">
            <v>7160.4</v>
          </cell>
        </row>
        <row r="434">
          <cell r="A434" t="str">
            <v>Ml/laxmi/abhiyan/0188/542/20 Aug14</v>
          </cell>
          <cell r="B434">
            <v>3855.6</v>
          </cell>
          <cell r="D434">
            <v>3855.6</v>
          </cell>
        </row>
        <row r="435">
          <cell r="A435" t="str">
            <v>Ml/laxmi/abhiyan/0880/1851/7 Nov14</v>
          </cell>
          <cell r="B435">
            <v>15422.4</v>
          </cell>
          <cell r="D435">
            <v>15422.4</v>
          </cell>
        </row>
        <row r="436">
          <cell r="A436" t="str">
            <v>Ml/laxmi/abhiyan/1017/2041/14 Nov14</v>
          </cell>
          <cell r="B436">
            <v>1101.5999999999999</v>
          </cell>
          <cell r="D436">
            <v>1101.5999999999999</v>
          </cell>
        </row>
        <row r="437">
          <cell r="A437" t="str">
            <v>Ml/laxmi/abhiyan/127/277/8 Aug14</v>
          </cell>
          <cell r="B437">
            <v>1191.4000000000001</v>
          </cell>
          <cell r="D437">
            <v>1191.4000000000001</v>
          </cell>
        </row>
        <row r="438">
          <cell r="A438" t="str">
            <v>Ml/laxmi/ap/0191/733/18 Aug14</v>
          </cell>
          <cell r="B438">
            <v>14152.5</v>
          </cell>
          <cell r="C438">
            <v>1415.25</v>
          </cell>
          <cell r="D438">
            <v>12737.25</v>
          </cell>
        </row>
        <row r="439">
          <cell r="A439" t="str">
            <v>Ml/laxmi/karobar/0503/743/17 Sep14</v>
          </cell>
          <cell r="B439">
            <v>4284</v>
          </cell>
          <cell r="D439">
            <v>4284</v>
          </cell>
        </row>
        <row r="440">
          <cell r="A440" t="str">
            <v>Ml/laxmi/karobar/0681/938/30 Sep14</v>
          </cell>
          <cell r="B440">
            <v>1836</v>
          </cell>
          <cell r="D440">
            <v>1836</v>
          </cell>
        </row>
        <row r="441">
          <cell r="A441" t="str">
            <v>Ml/laxmi/kpr&amp;Tkp/0892/10007,8/11-12nov14</v>
          </cell>
          <cell r="B441">
            <v>207507</v>
          </cell>
          <cell r="D441">
            <v>207507</v>
          </cell>
        </row>
        <row r="442">
          <cell r="A442" t="str">
            <v>Ml/laxmi/nagarik/0439/2701/15 Sep14</v>
          </cell>
          <cell r="B442">
            <v>6242</v>
          </cell>
          <cell r="D442">
            <v>6242</v>
          </cell>
        </row>
        <row r="443">
          <cell r="A443" t="str">
            <v>Ml/laxmi/nagarik/0694/3604,6/12oct 14</v>
          </cell>
          <cell r="B443">
            <v>7346</v>
          </cell>
          <cell r="D443">
            <v>7346</v>
          </cell>
        </row>
        <row r="444">
          <cell r="A444" t="str">
            <v>Ml/laxmi/nagarik/0816/4199/22 Oct14</v>
          </cell>
          <cell r="B444">
            <v>17444</v>
          </cell>
          <cell r="D444">
            <v>17444</v>
          </cell>
        </row>
        <row r="445">
          <cell r="A445" t="str">
            <v>Ml/laxmi/nagarik/0876/4399/3 Nov14</v>
          </cell>
          <cell r="B445">
            <v>3673</v>
          </cell>
          <cell r="D445">
            <v>3673</v>
          </cell>
        </row>
        <row r="446">
          <cell r="A446" t="str">
            <v>Ml/laxmi/tht/0502/1261/17 Sep14</v>
          </cell>
          <cell r="B446">
            <v>57834</v>
          </cell>
          <cell r="D446">
            <v>57834</v>
          </cell>
        </row>
        <row r="447">
          <cell r="A447" t="str">
            <v>Ml/laxmi/tht/0899/2251/12 Nov14</v>
          </cell>
          <cell r="B447">
            <v>28090.799999999999</v>
          </cell>
          <cell r="D447">
            <v>28090.799999999999</v>
          </cell>
        </row>
        <row r="448">
          <cell r="A448" t="str">
            <v>Ml/maria/kpr/0684/4810/12 Oct14</v>
          </cell>
          <cell r="B448">
            <v>34334</v>
          </cell>
          <cell r="D448">
            <v>34334</v>
          </cell>
        </row>
        <row r="449">
          <cell r="A449" t="str">
            <v>Ml/marie/AP/0686/1822/12 Oct14</v>
          </cell>
          <cell r="B449">
            <v>23213.919999999998</v>
          </cell>
          <cell r="D449">
            <v>23213.919999999998</v>
          </cell>
        </row>
        <row r="450">
          <cell r="A450" t="str">
            <v>Ml/marie/nagarik/0685/3605/12 Oct14</v>
          </cell>
          <cell r="B450">
            <v>23877</v>
          </cell>
          <cell r="D450">
            <v>23877</v>
          </cell>
        </row>
        <row r="451">
          <cell r="A451" t="str">
            <v>Ml/marie/rep/0689/3590/12 Oct14</v>
          </cell>
          <cell r="B451">
            <v>16590</v>
          </cell>
          <cell r="D451">
            <v>16590</v>
          </cell>
        </row>
        <row r="452">
          <cell r="A452" t="str">
            <v>Ml/marie/THT/0688/1712/12 Oct14</v>
          </cell>
          <cell r="B452">
            <v>27540</v>
          </cell>
          <cell r="D452">
            <v>27540</v>
          </cell>
        </row>
        <row r="453">
          <cell r="A453" t="str">
            <v>Ml/marie/tkp/0687/5164#/12 Oct14</v>
          </cell>
          <cell r="B453">
            <v>10672</v>
          </cell>
          <cell r="D453">
            <v>10672</v>
          </cell>
        </row>
        <row r="454">
          <cell r="A454" t="str">
            <v>Ml/mnepal/abhiyan/0038/107/23jul14</v>
          </cell>
          <cell r="B454">
            <v>5385.6</v>
          </cell>
          <cell r="D454">
            <v>5385.6</v>
          </cell>
        </row>
        <row r="455">
          <cell r="A455" t="str">
            <v>Ml/mnepal/karobar/0043/48/22jul14</v>
          </cell>
          <cell r="B455">
            <v>4896</v>
          </cell>
          <cell r="D455">
            <v>4896</v>
          </cell>
        </row>
        <row r="456">
          <cell r="A456" t="str">
            <v>Ml/nibl/abhiyan/0500/1183/16 Sep14</v>
          </cell>
          <cell r="B456">
            <v>2570.4</v>
          </cell>
          <cell r="D456">
            <v>2570.4</v>
          </cell>
        </row>
        <row r="457">
          <cell r="A457" t="str">
            <v>Ml/nibl/abhiyan/0597/1438/29 Sep14</v>
          </cell>
          <cell r="B457">
            <v>2570.4</v>
          </cell>
          <cell r="D457">
            <v>2570.4</v>
          </cell>
        </row>
        <row r="458">
          <cell r="A458" t="str">
            <v>Ml/samsung/cash Back Offer/sept to Nov14 Cinema Hal</v>
          </cell>
          <cell r="B458">
            <v>148360.29999999999</v>
          </cell>
          <cell r="D458">
            <v>148360.29999999999</v>
          </cell>
        </row>
        <row r="459">
          <cell r="A459" t="str">
            <v>Ml/samsung/cash Back/sept &amp; Oct14 Reg Tv</v>
          </cell>
          <cell r="B459">
            <v>13500</v>
          </cell>
          <cell r="D459">
            <v>13500</v>
          </cell>
        </row>
        <row r="460">
          <cell r="A460" t="str">
            <v>Ml/samsung/cash Back/sept,Oct &amp; Nov 14 Tv</v>
          </cell>
          <cell r="B460">
            <v>189022.46</v>
          </cell>
          <cell r="D460">
            <v>189022.46</v>
          </cell>
        </row>
        <row r="461">
          <cell r="A461" t="str">
            <v>Ml/samsung/dashain Promotinal /fm 14</v>
          </cell>
          <cell r="B461">
            <v>66169.33</v>
          </cell>
          <cell r="D461">
            <v>66169.33</v>
          </cell>
        </row>
        <row r="462">
          <cell r="A462" t="str">
            <v>Ml/samsung/friday/####/715/25sept 14</v>
          </cell>
          <cell r="B462">
            <v>21250</v>
          </cell>
          <cell r="D462">
            <v>21250</v>
          </cell>
        </row>
        <row r="463">
          <cell r="A463" t="str">
            <v>Ml/samsung Promotional/19sept-25oct 14 Reg Tv</v>
          </cell>
          <cell r="B463">
            <v>9250</v>
          </cell>
          <cell r="D463">
            <v>9250</v>
          </cell>
        </row>
        <row r="464">
          <cell r="A464" t="str">
            <v>Ml/samsung S5/cinemas/15jul-14aug14</v>
          </cell>
          <cell r="B464">
            <v>133553.72</v>
          </cell>
          <cell r="D464">
            <v>133553.72</v>
          </cell>
        </row>
        <row r="465">
          <cell r="A465" t="str">
            <v>Ml/samsung/teenz/####/215/aug 14</v>
          </cell>
          <cell r="B465">
            <v>8500</v>
          </cell>
          <cell r="D465">
            <v>8500</v>
          </cell>
        </row>
        <row r="466">
          <cell r="A466" t="str">
            <v>Ml/scbnl/abhiyan/0891/2039/14 Nov14</v>
          </cell>
          <cell r="B466">
            <v>4773.6000000000004</v>
          </cell>
          <cell r="D466">
            <v>4773.6000000000004</v>
          </cell>
        </row>
        <row r="467">
          <cell r="A467" t="str">
            <v>Ml/scbnl/abhiyan/0898/1994/11 Nov14</v>
          </cell>
          <cell r="B467">
            <v>12943.8</v>
          </cell>
          <cell r="D467">
            <v>12943.8</v>
          </cell>
        </row>
        <row r="468">
          <cell r="A468" t="str">
            <v>Ml/scbnl/ap/0185/672/15 Aug14</v>
          </cell>
          <cell r="B468">
            <v>51000</v>
          </cell>
          <cell r="C468">
            <v>5100</v>
          </cell>
          <cell r="D468">
            <v>45900</v>
          </cell>
        </row>
        <row r="469">
          <cell r="A469" t="str">
            <v>Ml/scbnl/karobar/0114/132/1 Aug14</v>
          </cell>
          <cell r="B469">
            <v>17595</v>
          </cell>
          <cell r="D469">
            <v>17595</v>
          </cell>
        </row>
        <row r="470">
          <cell r="A470" t="str">
            <v>Ml/scbnl/karobar/0184/298/15 Aug14</v>
          </cell>
          <cell r="B470">
            <v>14022.45</v>
          </cell>
          <cell r="D470">
            <v>14022.45</v>
          </cell>
        </row>
        <row r="471">
          <cell r="A471" t="str">
            <v>Ml/scbnl/karobar/0334/530/1 Sep14</v>
          </cell>
          <cell r="B471">
            <v>2142</v>
          </cell>
          <cell r="D471">
            <v>2142</v>
          </cell>
        </row>
        <row r="472">
          <cell r="A472" t="str">
            <v>Ml/scbnl/karobar/0340/564/4 Sep14</v>
          </cell>
          <cell r="B472">
            <v>7344</v>
          </cell>
          <cell r="D472">
            <v>7344</v>
          </cell>
        </row>
        <row r="473">
          <cell r="A473" t="str">
            <v>Ml/scbnl/karobar/0438/688/14 Sep14</v>
          </cell>
          <cell r="B473">
            <v>1530</v>
          </cell>
          <cell r="D473">
            <v>1530</v>
          </cell>
        </row>
        <row r="474">
          <cell r="A474" t="str">
            <v>Ml/scbnl/karobar/0680/939/30 Sep14</v>
          </cell>
          <cell r="B474">
            <v>6885</v>
          </cell>
          <cell r="D474">
            <v>6885</v>
          </cell>
        </row>
        <row r="475">
          <cell r="A475" t="str">
            <v>Ml/scbnl/karobar/0759/1112/19 Oct14</v>
          </cell>
          <cell r="B475">
            <v>1836</v>
          </cell>
          <cell r="D475">
            <v>1836</v>
          </cell>
        </row>
        <row r="476">
          <cell r="A476" t="str">
            <v>Ml/SCBNL/kpr/0119/4439/6 Aug14</v>
          </cell>
          <cell r="B476">
            <v>12806.21</v>
          </cell>
          <cell r="D476">
            <v>12806.21</v>
          </cell>
        </row>
        <row r="477">
          <cell r="A477" t="str">
            <v>Ml/scbnl/kpr/0762/5702/20 Oct14</v>
          </cell>
          <cell r="B477">
            <v>19209</v>
          </cell>
          <cell r="D477">
            <v>19209</v>
          </cell>
        </row>
        <row r="478">
          <cell r="A478" t="str">
            <v>Ml/scbnl/kpr/0879/8777/1 Nov14</v>
          </cell>
          <cell r="B478">
            <v>25612</v>
          </cell>
          <cell r="D478">
            <v>25612</v>
          </cell>
        </row>
        <row r="479">
          <cell r="A479" t="str">
            <v>Ml/scbnl/kpr/0881/9373/7 Nov14</v>
          </cell>
          <cell r="B479">
            <v>15367</v>
          </cell>
          <cell r="D479">
            <v>15367</v>
          </cell>
        </row>
        <row r="480">
          <cell r="A480" t="str">
            <v>Ml/scbnl/kpr/0882/9375/07 Nov14</v>
          </cell>
          <cell r="B480">
            <v>21771</v>
          </cell>
          <cell r="D480">
            <v>21771</v>
          </cell>
        </row>
        <row r="481">
          <cell r="A481" t="str">
            <v>Ml/scbnl/nagarik/0250/1640/24 Aug14</v>
          </cell>
          <cell r="B481">
            <v>3672</v>
          </cell>
          <cell r="D481">
            <v>3672</v>
          </cell>
        </row>
        <row r="482">
          <cell r="A482" t="str">
            <v>Ml/scbnl/nagarik/0382/2315/8 Sep14</v>
          </cell>
          <cell r="B482">
            <v>3672</v>
          </cell>
          <cell r="D482">
            <v>3672</v>
          </cell>
        </row>
        <row r="483">
          <cell r="A483" t="str">
            <v>Ml/SCBNL/nagarik/0444/2616/13 Sep14</v>
          </cell>
          <cell r="B483">
            <v>38556</v>
          </cell>
          <cell r="D483">
            <v>38556</v>
          </cell>
        </row>
        <row r="484">
          <cell r="A484" t="str">
            <v>Ml/scbnl/nagarik/0522/3179/24 Sep14</v>
          </cell>
          <cell r="B484">
            <v>3672</v>
          </cell>
          <cell r="D484">
            <v>3672</v>
          </cell>
        </row>
        <row r="485">
          <cell r="A485" t="str">
            <v>Ml/scbnl/nagarik/0676/3374/27 Sep14</v>
          </cell>
          <cell r="B485">
            <v>4896</v>
          </cell>
          <cell r="D485">
            <v>4896</v>
          </cell>
        </row>
        <row r="486">
          <cell r="A486" t="str">
            <v>Ml/scbnl/nagarik/0869/4758/8 Nov14</v>
          </cell>
          <cell r="B486">
            <v>33966</v>
          </cell>
          <cell r="D486">
            <v>33966</v>
          </cell>
        </row>
        <row r="487">
          <cell r="A487" t="str">
            <v>Ml/scbnl/nagarik/0871/4648/5 Nov14</v>
          </cell>
          <cell r="B487">
            <v>32130</v>
          </cell>
          <cell r="D487">
            <v>32130</v>
          </cell>
        </row>
        <row r="488">
          <cell r="A488" t="str">
            <v>Ml/scbnl/nagarik/0872/4646/5nov14</v>
          </cell>
          <cell r="B488">
            <v>3672</v>
          </cell>
          <cell r="D488">
            <v>3672</v>
          </cell>
        </row>
        <row r="489">
          <cell r="A489" t="str">
            <v>Ml/scbnl/nagarik/0900/5001/13 Nov14</v>
          </cell>
          <cell r="B489">
            <v>23868</v>
          </cell>
          <cell r="D489">
            <v>23868</v>
          </cell>
        </row>
        <row r="490">
          <cell r="A490" t="str">
            <v>Ml/SCBNL/rajdhani/0037/22/24jul14</v>
          </cell>
          <cell r="B490">
            <v>1224</v>
          </cell>
          <cell r="D490">
            <v>1224</v>
          </cell>
        </row>
        <row r="491">
          <cell r="A491" t="str">
            <v>Ml/scbnl/rajdhani/0042/21/22jul14</v>
          </cell>
          <cell r="B491">
            <v>1224</v>
          </cell>
          <cell r="D491">
            <v>1224</v>
          </cell>
        </row>
        <row r="492">
          <cell r="A492" t="str">
            <v>Ml/servo/automobile/0698/17/aug 14</v>
          </cell>
          <cell r="B492">
            <v>12000</v>
          </cell>
          <cell r="D492">
            <v>12000</v>
          </cell>
        </row>
        <row r="493">
          <cell r="A493" t="str">
            <v>Ml/servo/naya Auto Nepal/0697/56/sept 14</v>
          </cell>
          <cell r="B493">
            <v>17000</v>
          </cell>
          <cell r="D493">
            <v>17000</v>
          </cell>
        </row>
        <row r="494">
          <cell r="A494" t="str">
            <v>Ml/servo/nba/####/1386/asoj 71</v>
          </cell>
          <cell r="B494">
            <v>21037.5</v>
          </cell>
          <cell r="D494">
            <v>21037.5</v>
          </cell>
        </row>
        <row r="495">
          <cell r="A495" t="str">
            <v>Ml/servo/Nba/0699/268/shrawn 71</v>
          </cell>
          <cell r="B495">
            <v>21037.5</v>
          </cell>
          <cell r="D495">
            <v>21037.5</v>
          </cell>
        </row>
        <row r="496">
          <cell r="A496" t="str">
            <v>Ml/servo/ntv/0703/july 2014 Promotinal</v>
          </cell>
          <cell r="B496">
            <v>146098</v>
          </cell>
          <cell r="D496">
            <v>146098</v>
          </cell>
        </row>
        <row r="497">
          <cell r="A497" t="str">
            <v>Ml/servo/ntv/0704/aug 2014 Tv</v>
          </cell>
          <cell r="B497">
            <v>316450.75</v>
          </cell>
          <cell r="D497">
            <v>316450.75</v>
          </cell>
        </row>
        <row r="498">
          <cell r="A498" t="str">
            <v>Ml/servo/ntv/0705/sept  2014</v>
          </cell>
          <cell r="B498">
            <v>87422.5</v>
          </cell>
          <cell r="D498">
            <v>87422.5</v>
          </cell>
        </row>
        <row r="499">
          <cell r="A499" t="str">
            <v>Ml/sujal/bulbul Fun Promotional/23asoj-23kar 71 Fm</v>
          </cell>
          <cell r="B499">
            <v>12431.25</v>
          </cell>
          <cell r="D499">
            <v>12431.25</v>
          </cell>
        </row>
        <row r="500">
          <cell r="A500" t="str">
            <v>Ml/sujal/chocofun/asoj &amp; Kartik 71 Fm</v>
          </cell>
          <cell r="B500">
            <v>59092</v>
          </cell>
          <cell r="D500">
            <v>59092</v>
          </cell>
        </row>
        <row r="501">
          <cell r="A501" t="str">
            <v>Ml/sujal/chocofun/asoj &amp; Kartik 71 Tv</v>
          </cell>
          <cell r="B501">
            <v>1110949.8</v>
          </cell>
          <cell r="D501">
            <v>1110949.8</v>
          </cell>
        </row>
        <row r="502">
          <cell r="A502" t="str">
            <v>Ml/sujal/kpr/####/10376/1sept 14 Cond</v>
          </cell>
          <cell r="B502">
            <v>12094.7</v>
          </cell>
          <cell r="D502">
            <v>12094.7</v>
          </cell>
        </row>
        <row r="503">
          <cell r="A503" t="str">
            <v>Ml/sujal/kpr/0121/4498/7 Aug14</v>
          </cell>
          <cell r="B503">
            <v>209439.8</v>
          </cell>
          <cell r="D503">
            <v>209439.8</v>
          </cell>
        </row>
        <row r="504">
          <cell r="A504" t="str">
            <v>Ml/sujal/kpr/0678/3322/29 Sep14</v>
          </cell>
          <cell r="B504">
            <v>376278</v>
          </cell>
          <cell r="D504">
            <v>376278</v>
          </cell>
        </row>
        <row r="505">
          <cell r="A505" t="str">
            <v>Ml/sujal/nagarik/0122/984/8 Aug14</v>
          </cell>
          <cell r="B505">
            <v>117045</v>
          </cell>
          <cell r="D505">
            <v>117045</v>
          </cell>
        </row>
        <row r="506">
          <cell r="A506" t="str">
            <v>Ml/usaid/kpr/0514/2614/21 Sep14</v>
          </cell>
          <cell r="B506">
            <v>72930</v>
          </cell>
          <cell r="D506">
            <v>72930</v>
          </cell>
        </row>
        <row r="507">
          <cell r="A507" t="str">
            <v>Ml/vac/tht/120/321/6aug 14</v>
          </cell>
          <cell r="B507">
            <v>26438.400000000001</v>
          </cell>
          <cell r="D507">
            <v>26438.400000000001</v>
          </cell>
        </row>
        <row r="508">
          <cell r="A508" t="str">
            <v>Ml/versik/tht/0338/918/3 Sep 14</v>
          </cell>
          <cell r="B508">
            <v>82620</v>
          </cell>
          <cell r="D508">
            <v>82620</v>
          </cell>
        </row>
        <row r="509">
          <cell r="A509" t="str">
            <v>Ml/versik/tht/0390/1102/10sep14</v>
          </cell>
          <cell r="B509">
            <v>82620</v>
          </cell>
          <cell r="D509">
            <v>82620</v>
          </cell>
        </row>
        <row r="510">
          <cell r="A510" t="str">
            <v>Ml/ZETS/kpr/0815/6018/28 Oct14</v>
          </cell>
          <cell r="B510">
            <v>13464</v>
          </cell>
          <cell r="D510">
            <v>13464</v>
          </cell>
        </row>
        <row r="511">
          <cell r="A511" t="str">
            <v>Sujal/food &amp; Wine/0485/09/mid July-Mid Aug Lov Bird</v>
          </cell>
          <cell r="B511">
            <v>11333</v>
          </cell>
          <cell r="D511">
            <v>11333</v>
          </cell>
        </row>
        <row r="512">
          <cell r="A512" t="str">
            <v>Sujal/food &amp; Wine/lov Bird/0486/25/mid Aug-Sep</v>
          </cell>
          <cell r="B512">
            <v>11333</v>
          </cell>
          <cell r="D512">
            <v>11333</v>
          </cell>
        </row>
        <row r="513">
          <cell r="A513" t="str">
            <v>Sujal/healthylife/0484/161/aug 14</v>
          </cell>
          <cell r="B513">
            <v>11200</v>
          </cell>
          <cell r="D513">
            <v>11200</v>
          </cell>
        </row>
        <row r="514">
          <cell r="A514" t="str">
            <v>Max Lagence 70-71</v>
          </cell>
        </row>
        <row r="515">
          <cell r="A515" t="str">
            <v>Ml/hama Ek Numbari/asar 2071/FM</v>
          </cell>
          <cell r="B515">
            <v>24820</v>
          </cell>
          <cell r="D515">
            <v>24820</v>
          </cell>
        </row>
        <row r="516">
          <cell r="A516" t="str">
            <v>Ml/ime/edu Pay/11magh-31asar 71/fm</v>
          </cell>
          <cell r="B516">
            <v>3060</v>
          </cell>
          <cell r="D516">
            <v>3060</v>
          </cell>
        </row>
        <row r="517">
          <cell r="A517" t="str">
            <v>Ml/ime No1/regional Pr/19may-16jun 2014</v>
          </cell>
          <cell r="B517">
            <v>2400</v>
          </cell>
          <cell r="C517">
            <v>8495.58</v>
          </cell>
          <cell r="D517">
            <v>-6095.58</v>
          </cell>
        </row>
        <row r="518">
          <cell r="A518" t="str">
            <v>Ml/samsung/anti Grey/reg Pr May14</v>
          </cell>
          <cell r="C518">
            <v>16991.14</v>
          </cell>
          <cell r="D518">
            <v>-16991.14</v>
          </cell>
        </row>
        <row r="519">
          <cell r="A519" t="str">
            <v>Ml/samsung/promotional/11may-9june14</v>
          </cell>
          <cell r="B519">
            <v>1530</v>
          </cell>
          <cell r="D519">
            <v>1530</v>
          </cell>
        </row>
        <row r="520">
          <cell r="A520" t="str">
            <v>Ml/servo/kfm&amp;Image/17mar14-16mar15</v>
          </cell>
          <cell r="B520">
            <v>342992</v>
          </cell>
          <cell r="D520">
            <v>342992</v>
          </cell>
        </row>
        <row r="521">
          <cell r="A521" t="str">
            <v>Merojob.Com 71-72</v>
          </cell>
        </row>
        <row r="522">
          <cell r="A522" t="str">
            <v>Merojob/Kpr/0198/8572/25Aug014</v>
          </cell>
          <cell r="B522">
            <v>22215.97</v>
          </cell>
          <cell r="D522">
            <v>22215.97</v>
          </cell>
        </row>
        <row r="523">
          <cell r="A523" t="str">
            <v>Merojob/kpr/0478/3219/21 Sep14</v>
          </cell>
          <cell r="B523">
            <v>32313</v>
          </cell>
          <cell r="D523">
            <v>32313</v>
          </cell>
        </row>
        <row r="524">
          <cell r="A524" t="str">
            <v>Merojob/kpr/0843/9257/6 Nov14</v>
          </cell>
          <cell r="B524">
            <v>10771</v>
          </cell>
          <cell r="D524">
            <v>10771</v>
          </cell>
        </row>
        <row r="525">
          <cell r="A525" t="str">
            <v>Merojob/tht/0180/447/13 Aug14</v>
          </cell>
          <cell r="B525">
            <v>24786</v>
          </cell>
          <cell r="D525">
            <v>24786</v>
          </cell>
        </row>
        <row r="526">
          <cell r="A526" t="str">
            <v>Merojob/tht/0235/741/27 Aug14</v>
          </cell>
          <cell r="B526">
            <v>13219.2</v>
          </cell>
          <cell r="D526">
            <v>13219.2</v>
          </cell>
        </row>
        <row r="527">
          <cell r="A527" t="str">
            <v>Mind Share 71-72</v>
          </cell>
        </row>
        <row r="528">
          <cell r="A528" t="str">
            <v>Mindshare/kpr/0059/846/30 Jul14</v>
          </cell>
          <cell r="B528">
            <v>28050.5</v>
          </cell>
          <cell r="D528">
            <v>28050.5</v>
          </cell>
        </row>
        <row r="529">
          <cell r="A529" t="str">
            <v>Mindshare/kpr/0060/4329/5aug14</v>
          </cell>
          <cell r="B529">
            <v>18700</v>
          </cell>
          <cell r="D529">
            <v>18700</v>
          </cell>
        </row>
        <row r="530">
          <cell r="A530" t="str">
            <v>Mindshare/kpr/0076/4490/7 Aug14</v>
          </cell>
          <cell r="B530">
            <v>12715.92</v>
          </cell>
          <cell r="D530">
            <v>12715.92</v>
          </cell>
        </row>
        <row r="531">
          <cell r="A531" t="str">
            <v>Mindshare/kpr/0092/4749/11aug14</v>
          </cell>
          <cell r="B531">
            <v>18700</v>
          </cell>
          <cell r="D531">
            <v>18700</v>
          </cell>
        </row>
        <row r="532">
          <cell r="A532" t="str">
            <v>Mindshare/kpr/0144/5078/14 Aug14</v>
          </cell>
          <cell r="B532">
            <v>12715.92</v>
          </cell>
          <cell r="D532">
            <v>12715.92</v>
          </cell>
        </row>
        <row r="533">
          <cell r="A533" t="str">
            <v>Mindshare/sap/0143/5291/14 Aug14</v>
          </cell>
          <cell r="B533">
            <v>20195.52</v>
          </cell>
          <cell r="D533">
            <v>20195.52</v>
          </cell>
        </row>
        <row r="534">
          <cell r="A534" t="str">
            <v>Miscellaneous 71-72</v>
          </cell>
        </row>
        <row r="535">
          <cell r="A535" t="str">
            <v>Ads Market/kpr/0615/3073/25 Sep14</v>
          </cell>
          <cell r="B535">
            <v>56100</v>
          </cell>
          <cell r="D535">
            <v>56100</v>
          </cell>
        </row>
        <row r="536">
          <cell r="A536" t="str">
            <v>Bidhyalaya/nsp/0232/03/18july 14</v>
          </cell>
          <cell r="B536">
            <v>13440</v>
          </cell>
          <cell r="C536">
            <v>1344</v>
          </cell>
          <cell r="D536">
            <v>12096</v>
          </cell>
        </row>
        <row r="537">
          <cell r="A537" t="str">
            <v>Cityexpress/national Dailies/11sep14</v>
          </cell>
          <cell r="B537">
            <v>209405.5</v>
          </cell>
          <cell r="C537">
            <v>1156.97</v>
          </cell>
          <cell r="D537">
            <v>208248.53</v>
          </cell>
        </row>
        <row r="538">
          <cell r="A538" t="str">
            <v>Cotton Nepal/scrolling/13-27aug14</v>
          </cell>
          <cell r="B538">
            <v>15000</v>
          </cell>
          <cell r="D538">
            <v>15000</v>
          </cell>
        </row>
        <row r="539">
          <cell r="A539" t="str">
            <v>Dinesh/kpr/0818/5917/23 Oct14</v>
          </cell>
          <cell r="B539">
            <v>12095</v>
          </cell>
          <cell r="D539">
            <v>12095</v>
          </cell>
        </row>
        <row r="540">
          <cell r="A540" t="str">
            <v>Dipenman/kpr/0449/743/15 Sep14</v>
          </cell>
          <cell r="B540">
            <v>36284.089999999997</v>
          </cell>
          <cell r="D540">
            <v>36284.089999999997</v>
          </cell>
        </row>
        <row r="541">
          <cell r="A541" t="str">
            <v>Election/saujanya Media/2071</v>
          </cell>
          <cell r="B541">
            <v>15850.8</v>
          </cell>
          <cell r="D541">
            <v>15850.8</v>
          </cell>
        </row>
        <row r="542">
          <cell r="A542" t="str">
            <v>Garud/kpr/0064/4327/5 Aug14</v>
          </cell>
          <cell r="B542">
            <v>104720.4</v>
          </cell>
          <cell r="D542">
            <v>104720.4</v>
          </cell>
        </row>
        <row r="543">
          <cell r="A543" t="str">
            <v>Homefunish/tht/0448/1196/14 Sep14</v>
          </cell>
          <cell r="B543">
            <v>30600</v>
          </cell>
          <cell r="D543">
            <v>30600</v>
          </cell>
        </row>
        <row r="544">
          <cell r="A544" t="str">
            <v>Jaypancha/karobar/0666/940/30 Sep14</v>
          </cell>
          <cell r="B544">
            <v>8262</v>
          </cell>
          <cell r="D544">
            <v>8262</v>
          </cell>
        </row>
        <row r="545">
          <cell r="A545" t="str">
            <v>Jaypanch/nagarik/145/1299/15 Aug14</v>
          </cell>
          <cell r="B545">
            <v>18360</v>
          </cell>
          <cell r="D545">
            <v>18360</v>
          </cell>
        </row>
        <row r="546">
          <cell r="A546" t="str">
            <v>Jaypanha/karobar/0665/899/28 Sep14</v>
          </cell>
          <cell r="B546">
            <v>8262</v>
          </cell>
          <cell r="D546">
            <v>8262</v>
          </cell>
        </row>
        <row r="547">
          <cell r="A547" t="str">
            <v>Micro/kpr/0016/565/25 July14</v>
          </cell>
          <cell r="B547">
            <v>12094.7</v>
          </cell>
          <cell r="D547">
            <v>12094.7</v>
          </cell>
        </row>
        <row r="548">
          <cell r="A548" t="str">
            <v>Midvalley Col/16-19 July 2014 Fm</v>
          </cell>
          <cell r="B548">
            <v>595</v>
          </cell>
          <cell r="D548">
            <v>595</v>
          </cell>
        </row>
        <row r="549">
          <cell r="A549" t="str">
            <v>Midvalley College/0942/reg Pr17,148 July 14</v>
          </cell>
          <cell r="B549">
            <v>5400</v>
          </cell>
          <cell r="D549">
            <v>5400</v>
          </cell>
        </row>
        <row r="550">
          <cell r="A550" t="str">
            <v>Priyanka/nagarik/0293/2277/07 Sep14</v>
          </cell>
          <cell r="B550">
            <v>8323</v>
          </cell>
          <cell r="D550">
            <v>8323</v>
          </cell>
        </row>
        <row r="551">
          <cell r="A551" t="str">
            <v>Ramderura/lux Baba/oct 14 Tv</v>
          </cell>
          <cell r="B551">
            <v>70307.320000000007</v>
          </cell>
          <cell r="D551">
            <v>70307.320000000007</v>
          </cell>
        </row>
        <row r="552">
          <cell r="A552" t="str">
            <v>Ramdeura/lux Iniferno/oct &amp; Nov Tv 14</v>
          </cell>
          <cell r="B552">
            <v>188732.56</v>
          </cell>
          <cell r="D552">
            <v>188732.56</v>
          </cell>
        </row>
        <row r="553">
          <cell r="A553" t="str">
            <v>Ranjan/nagarik/0819/4050/21 Oct14</v>
          </cell>
          <cell r="B553">
            <v>27540</v>
          </cell>
          <cell r="D553">
            <v>27540</v>
          </cell>
        </row>
        <row r="554">
          <cell r="A554" t="str">
            <v>Realtors/kpr/0082/4441/6 Aug14</v>
          </cell>
          <cell r="B554">
            <v>37400</v>
          </cell>
          <cell r="D554">
            <v>37400</v>
          </cell>
        </row>
        <row r="555">
          <cell r="A555" t="str">
            <v>Redefiningmoods/kpr/####/5701/20oct</v>
          </cell>
          <cell r="B555">
            <v>34334</v>
          </cell>
          <cell r="D555">
            <v>34334</v>
          </cell>
        </row>
        <row r="556">
          <cell r="A556" t="str">
            <v>Redefiningmoods/tht/####/1908/22oct</v>
          </cell>
          <cell r="B556">
            <v>28090.799999999999</v>
          </cell>
          <cell r="D556">
            <v>28090.799999999999</v>
          </cell>
        </row>
        <row r="557">
          <cell r="A557" t="str">
            <v>Salima/kpr/0146/5222/16 Aug14</v>
          </cell>
          <cell r="B557">
            <v>11220.4</v>
          </cell>
          <cell r="D557">
            <v>11220.4</v>
          </cell>
        </row>
        <row r="558">
          <cell r="A558" t="str">
            <v>Sanghiya Mamil/gp/765/1197/15oct 14</v>
          </cell>
          <cell r="B558">
            <v>41453.5</v>
          </cell>
          <cell r="D558">
            <v>41453.5</v>
          </cell>
        </row>
        <row r="559">
          <cell r="A559" t="str">
            <v>Sprout/tht/0081/325/6aug14</v>
          </cell>
          <cell r="B559">
            <v>7711.2</v>
          </cell>
          <cell r="D559">
            <v>7711.2</v>
          </cell>
        </row>
        <row r="560">
          <cell r="A560" t="str">
            <v>Sprout/tkp/0080/4682/6aug14</v>
          </cell>
          <cell r="B560">
            <v>4269.07</v>
          </cell>
          <cell r="D560">
            <v>4269.07</v>
          </cell>
        </row>
        <row r="561">
          <cell r="A561" t="str">
            <v>Sprout/TKP/0636/5172/10 Oct14</v>
          </cell>
          <cell r="B561">
            <v>4743</v>
          </cell>
          <cell r="D561">
            <v>4743</v>
          </cell>
        </row>
        <row r="562">
          <cell r="A562" t="str">
            <v>Teyal Bro./ap/0079/509/6aug14</v>
          </cell>
          <cell r="B562">
            <v>2528.75</v>
          </cell>
          <cell r="C562">
            <v>252.88</v>
          </cell>
          <cell r="D562">
            <v>2275.87</v>
          </cell>
        </row>
        <row r="563">
          <cell r="A563" t="str">
            <v>United Traders/rav4 Printing</v>
          </cell>
          <cell r="B563">
            <v>16500</v>
          </cell>
          <cell r="D563">
            <v>16500</v>
          </cell>
        </row>
        <row r="564">
          <cell r="A564" t="str">
            <v>Universal/comander/0444/515/6 Nov14</v>
          </cell>
          <cell r="B564">
            <v>1683</v>
          </cell>
          <cell r="D564">
            <v>1683</v>
          </cell>
        </row>
        <row r="565">
          <cell r="A565" t="str">
            <v>Universal/kpr/0348/104/10 Sep14</v>
          </cell>
          <cell r="B565">
            <v>13463.68</v>
          </cell>
          <cell r="D565">
            <v>13463.68</v>
          </cell>
        </row>
        <row r="566">
          <cell r="A566" t="str">
            <v>Vatsal Implex/videocon/bhadra-Karti71fm</v>
          </cell>
          <cell r="B566">
            <v>370152.45</v>
          </cell>
          <cell r="D566">
            <v>370152.45</v>
          </cell>
        </row>
        <row r="567">
          <cell r="A567" t="str">
            <v>Wakaba/kpr/0239/535/19-21aug14/class</v>
          </cell>
          <cell r="B567">
            <v>7650</v>
          </cell>
          <cell r="D567">
            <v>7650</v>
          </cell>
        </row>
        <row r="568">
          <cell r="A568" t="str">
            <v>Watersup/disaster Risk/7-31 Bhadra/71</v>
          </cell>
          <cell r="B568">
            <v>107524.5</v>
          </cell>
          <cell r="D568">
            <v>107524.5</v>
          </cell>
        </row>
        <row r="569">
          <cell r="A569" t="str">
            <v>Narc 71-72</v>
          </cell>
        </row>
        <row r="570">
          <cell r="A570" t="str">
            <v>Narc/GP/0049/252/31july14</v>
          </cell>
          <cell r="B570">
            <v>10241</v>
          </cell>
          <cell r="D570">
            <v>10241</v>
          </cell>
        </row>
        <row r="571">
          <cell r="A571" t="str">
            <v>Narc/GP/0050/251/31july14/27cc</v>
          </cell>
          <cell r="B571">
            <v>13167</v>
          </cell>
          <cell r="D571">
            <v>13167</v>
          </cell>
        </row>
        <row r="572">
          <cell r="A572" t="str">
            <v>NARC/GP/0554/1003/28 Sep14/33cc</v>
          </cell>
          <cell r="B572">
            <v>16093.5</v>
          </cell>
          <cell r="D572">
            <v>16093.5</v>
          </cell>
        </row>
        <row r="573">
          <cell r="A573" t="str">
            <v>NARC/GP/0577/1004/28 Sep14</v>
          </cell>
          <cell r="B573">
            <v>11704</v>
          </cell>
          <cell r="D573">
            <v>11704</v>
          </cell>
        </row>
        <row r="574">
          <cell r="A574" t="str">
            <v>Ncell Maxmedia 70-71</v>
          </cell>
        </row>
        <row r="575">
          <cell r="A575" t="str">
            <v>Ncell to Be Billed 70/71</v>
          </cell>
          <cell r="B575">
            <v>131138.95000000001</v>
          </cell>
          <cell r="D575">
            <v>131138.95000000001</v>
          </cell>
        </row>
        <row r="576">
          <cell r="A576" t="str">
            <v>Ncell/200 Ma 200/10 Jun - 11jul14/FM</v>
          </cell>
          <cell r="B576">
            <v>69054.820000000007</v>
          </cell>
          <cell r="D576">
            <v>69054.820000000007</v>
          </cell>
        </row>
        <row r="577">
          <cell r="A577" t="str">
            <v>Ncell/200 Ma 200 Bonus/30may-13july 14reg Pr</v>
          </cell>
          <cell r="B577">
            <v>8550</v>
          </cell>
          <cell r="D577">
            <v>8550</v>
          </cell>
        </row>
        <row r="578">
          <cell r="A578" t="str">
            <v>Ncell/6 Month Program Lose/70-71 Fm</v>
          </cell>
          <cell r="B578">
            <v>5100</v>
          </cell>
          <cell r="D578">
            <v>5100</v>
          </cell>
        </row>
        <row r="579">
          <cell r="A579" t="str">
            <v>Ncell/6mth Prog Spons/outside Fm 71</v>
          </cell>
          <cell r="B579">
            <v>24480</v>
          </cell>
          <cell r="D579">
            <v>24480</v>
          </cell>
        </row>
        <row r="580">
          <cell r="A580" t="str">
            <v>Ncell/6 Mth Sponsorship New/fm</v>
          </cell>
          <cell r="B580">
            <v>215259.68</v>
          </cell>
          <cell r="D580">
            <v>215259.68</v>
          </cell>
        </row>
        <row r="581">
          <cell r="A581" t="str">
            <v>Ncell/colors Loaded/17apr-9jun 14/fm</v>
          </cell>
          <cell r="B581">
            <v>11322</v>
          </cell>
          <cell r="D581">
            <v>11322</v>
          </cell>
        </row>
        <row r="582">
          <cell r="A582" t="str">
            <v>Ncell/comic Stripe/reg Pr</v>
          </cell>
          <cell r="B582">
            <v>14400</v>
          </cell>
          <cell r="D582">
            <v>14400</v>
          </cell>
        </row>
        <row r="583">
          <cell r="A583" t="str">
            <v>Ncell/dashain &amp; Tihar Wishes/70</v>
          </cell>
          <cell r="B583">
            <v>4250</v>
          </cell>
          <cell r="D583">
            <v>4250</v>
          </cell>
        </row>
        <row r="584">
          <cell r="A584" t="str">
            <v>Ncell/eu Calling/8july-8aug 14/fm</v>
          </cell>
          <cell r="B584">
            <v>441854.26</v>
          </cell>
          <cell r="D584">
            <v>441854.26</v>
          </cell>
        </row>
        <row r="585">
          <cell r="A585" t="str">
            <v>NcellGoogle Nexus5/ 13may-26june 14 Fm</v>
          </cell>
          <cell r="B585">
            <v>4105.5</v>
          </cell>
          <cell r="D585">
            <v>4105.5</v>
          </cell>
        </row>
        <row r="586">
          <cell r="A586" t="str">
            <v>Ncell/literature Festival/23-28oct013/pr</v>
          </cell>
          <cell r="B586">
            <v>39015</v>
          </cell>
          <cell r="D586">
            <v>39015</v>
          </cell>
        </row>
        <row r="587">
          <cell r="A587" t="str">
            <v>Ncell/magazine/july Issue 2014</v>
          </cell>
          <cell r="B587">
            <v>28815.040000000001</v>
          </cell>
          <cell r="D587">
            <v>28815.040000000001</v>
          </cell>
        </row>
        <row r="588">
          <cell r="A588" t="str">
            <v>Ncell/magazine/june Issue 2014</v>
          </cell>
          <cell r="B588">
            <v>20000</v>
          </cell>
          <cell r="D588">
            <v>20000</v>
          </cell>
        </row>
        <row r="589">
          <cell r="A589" t="str">
            <v>Ncell/mela/1sept-3oct 2013 Reg Pr</v>
          </cell>
          <cell r="B589">
            <v>191410</v>
          </cell>
          <cell r="D589">
            <v>191410</v>
          </cell>
        </row>
        <row r="590">
          <cell r="A590" t="str">
            <v>Ncell/npl/6-10 May 2014 Tv</v>
          </cell>
          <cell r="C590">
            <v>1434.38</v>
          </cell>
          <cell r="D590">
            <v>-1434.38</v>
          </cell>
        </row>
        <row r="591">
          <cell r="A591" t="str">
            <v>Ncell/sajilo Bachat Pack/17feb-31mar14 Regpr</v>
          </cell>
          <cell r="B591">
            <v>2500</v>
          </cell>
          <cell r="D591">
            <v>2500</v>
          </cell>
        </row>
        <row r="592">
          <cell r="A592" t="str">
            <v>Ncell/sajilo Bonus Sim/1apr-30may 14 Fm</v>
          </cell>
          <cell r="B592">
            <v>20337.57</v>
          </cell>
          <cell r="D592">
            <v>20337.57</v>
          </cell>
        </row>
        <row r="593">
          <cell r="A593" t="str">
            <v>Ncell/unlimited Sms/17june-17sept 14 Pr</v>
          </cell>
          <cell r="B593">
            <v>193004.11</v>
          </cell>
          <cell r="C593">
            <v>3132.04</v>
          </cell>
          <cell r="D593">
            <v>189872.06999999998</v>
          </cell>
        </row>
        <row r="594">
          <cell r="A594" t="str">
            <v>Ncell/wikipedia/7may-6july 14 Fm</v>
          </cell>
          <cell r="B594">
            <v>9596.9500000000007</v>
          </cell>
          <cell r="D594">
            <v>9596.9500000000007</v>
          </cell>
        </row>
        <row r="595">
          <cell r="A595" t="str">
            <v>Ncell/wikipedia Free/13-06jun 14 Tv</v>
          </cell>
          <cell r="C595">
            <v>8277.7199999999993</v>
          </cell>
          <cell r="D595">
            <v>-8277.7199999999993</v>
          </cell>
        </row>
        <row r="596">
          <cell r="A596" t="str">
            <v>Ncell/world Cup Fifa/19-29may 14 Fm</v>
          </cell>
          <cell r="B596">
            <v>5610</v>
          </cell>
          <cell r="D596">
            <v>5610</v>
          </cell>
        </row>
        <row r="597">
          <cell r="A597" t="str">
            <v>Ncell Maxmedia 71-72</v>
          </cell>
        </row>
        <row r="598">
          <cell r="A598" t="str">
            <v>Ncell/abhiyan/0283/183/3aug 14 Vac</v>
          </cell>
          <cell r="B598">
            <v>15904.35</v>
          </cell>
          <cell r="D598">
            <v>15904.35</v>
          </cell>
        </row>
        <row r="599">
          <cell r="A599" t="str">
            <v>Ncell/app Camp/13aug-19sep 14 Pr</v>
          </cell>
          <cell r="B599">
            <v>1036031.12</v>
          </cell>
          <cell r="C599">
            <v>15837.67</v>
          </cell>
          <cell r="D599">
            <v>1020193.45</v>
          </cell>
        </row>
        <row r="600">
          <cell r="A600" t="str">
            <v>Ncell/app Camp2/4 Nov - 15dec14/PR</v>
          </cell>
          <cell r="B600">
            <v>797821.56</v>
          </cell>
          <cell r="D600">
            <v>797821.56</v>
          </cell>
        </row>
        <row r="601">
          <cell r="A601" t="str">
            <v>Ncell/app Idea/21oct 14 Pr</v>
          </cell>
          <cell r="B601">
            <v>106550.9</v>
          </cell>
          <cell r="D601">
            <v>106550.9</v>
          </cell>
        </row>
        <row r="602">
          <cell r="A602" t="str">
            <v>Ncell/aus/new Zealand/5nov-3dec14/FM</v>
          </cell>
          <cell r="B602">
            <v>14229</v>
          </cell>
          <cell r="D602">
            <v>14229</v>
          </cell>
        </row>
        <row r="603">
          <cell r="A603" t="str">
            <v>Ncell/B 2 B/ 4aug-4oct 14/pr</v>
          </cell>
          <cell r="B603">
            <v>1454992.92</v>
          </cell>
          <cell r="C603">
            <v>4792.0200000000004</v>
          </cell>
          <cell r="D603">
            <v>1450200.9</v>
          </cell>
        </row>
        <row r="604">
          <cell r="A604" t="str">
            <v>Ncell/caal Aayao Paisa Aayo/22july-31aug 14 Pr</v>
          </cell>
          <cell r="B604">
            <v>1572628.87</v>
          </cell>
          <cell r="C604">
            <v>4335</v>
          </cell>
          <cell r="D604">
            <v>1568293.87</v>
          </cell>
        </row>
        <row r="605">
          <cell r="A605" t="str">
            <v>Ncell/caal Aayo Paisa Aayo/22july-31aug Fm</v>
          </cell>
          <cell r="B605">
            <v>1122607.93</v>
          </cell>
          <cell r="D605">
            <v>1122607.93</v>
          </cell>
        </row>
        <row r="606">
          <cell r="A606" t="str">
            <v>Ncell/caal Aayo Paisa Aayo/22july-31aug Internat Pr</v>
          </cell>
          <cell r="B606">
            <v>82167</v>
          </cell>
          <cell r="D606">
            <v>82167</v>
          </cell>
        </row>
        <row r="607">
          <cell r="A607" t="str">
            <v>Ncell/caal Aayo Paisa Ayo/22july-31aug 14 Reg Pr</v>
          </cell>
          <cell r="B607">
            <v>474708.64</v>
          </cell>
          <cell r="C607">
            <v>23166.639999999999</v>
          </cell>
          <cell r="D607">
            <v>451542</v>
          </cell>
        </row>
        <row r="608">
          <cell r="A608" t="str">
            <v>Ncell/caal Aayo Paisa Ayo/22july -31aug Reg Tv</v>
          </cell>
          <cell r="B608">
            <v>95650</v>
          </cell>
          <cell r="D608">
            <v>95650</v>
          </cell>
        </row>
        <row r="609">
          <cell r="A609" t="str">
            <v>Ncell/dashain&amp;Tihar/26-29 Sep014/pr</v>
          </cell>
          <cell r="B609">
            <v>583466.18000000005</v>
          </cell>
          <cell r="D609">
            <v>583466.18000000005</v>
          </cell>
        </row>
        <row r="610">
          <cell r="A610" t="str">
            <v>Ncell/dashin &amp; Tihar Wishes/2071 Local Pr</v>
          </cell>
          <cell r="B610">
            <v>670002.16</v>
          </cell>
          <cell r="D610">
            <v>670002.16</v>
          </cell>
        </row>
        <row r="611">
          <cell r="A611" t="str">
            <v>Ncell/eu Calling/17july-8aug 2014 Pr</v>
          </cell>
          <cell r="B611">
            <v>492763.41</v>
          </cell>
          <cell r="C611">
            <v>5637.67</v>
          </cell>
          <cell r="D611">
            <v>487125.74</v>
          </cell>
        </row>
        <row r="612">
          <cell r="A612" t="str">
            <v>Ncell/facebook Pack/6aug-5sep Reg Pr 2nd Ph</v>
          </cell>
          <cell r="B612">
            <v>93389.38</v>
          </cell>
          <cell r="D612">
            <v>93389.38</v>
          </cell>
        </row>
        <row r="613">
          <cell r="A613" t="str">
            <v>Ncell Facebook Pack/6aug-5sept 14pr 2nd Ph</v>
          </cell>
          <cell r="B613">
            <v>884738.8</v>
          </cell>
          <cell r="D613">
            <v>884738.8</v>
          </cell>
        </row>
        <row r="614">
          <cell r="A614" t="str">
            <v>Ncell/google Nexus/7aug-6sept 2014 Pr</v>
          </cell>
          <cell r="B614">
            <v>440346.86</v>
          </cell>
          <cell r="D614">
            <v>440346.86</v>
          </cell>
        </row>
        <row r="615">
          <cell r="A615" t="str">
            <v>Ncell/how to Make Video/1june-13aug 14 Pr</v>
          </cell>
          <cell r="B615">
            <v>435389.96</v>
          </cell>
          <cell r="D615">
            <v>435389.96</v>
          </cell>
        </row>
        <row r="616">
          <cell r="A616" t="str">
            <v>Ncell/literature Festival/13-20sep14/PR</v>
          </cell>
          <cell r="B616">
            <v>495750.15</v>
          </cell>
          <cell r="C616">
            <v>4335</v>
          </cell>
          <cell r="D616">
            <v>491415.15</v>
          </cell>
        </row>
        <row r="617">
          <cell r="A617" t="str">
            <v>Ncell/literature Festival/13-20sept Local Pr</v>
          </cell>
          <cell r="B617">
            <v>274911.95</v>
          </cell>
          <cell r="D617">
            <v>274911.95</v>
          </cell>
        </row>
        <row r="618">
          <cell r="A618" t="str">
            <v>Ncell/loaded Samsung Tab S/17-28sep14/pr</v>
          </cell>
          <cell r="B618">
            <v>201761</v>
          </cell>
          <cell r="D618">
            <v>201761</v>
          </cell>
        </row>
        <row r="619">
          <cell r="A619" t="str">
            <v>Ncell/magazine Aug Issue/2014</v>
          </cell>
          <cell r="B619">
            <v>157493.25</v>
          </cell>
          <cell r="D619">
            <v>157493.25</v>
          </cell>
        </row>
        <row r="620">
          <cell r="A620" t="str">
            <v>Ncell/magazine /nov Issue 2014</v>
          </cell>
          <cell r="B620">
            <v>94168.25</v>
          </cell>
          <cell r="D620">
            <v>94168.25</v>
          </cell>
        </row>
        <row r="621">
          <cell r="A621" t="str">
            <v>Ncell/magazine/oct Issue 2014</v>
          </cell>
          <cell r="B621">
            <v>75468.25</v>
          </cell>
          <cell r="D621">
            <v>75468.25</v>
          </cell>
        </row>
        <row r="622">
          <cell r="A622" t="str">
            <v>Ncell/magazine/sept  Issue 2014</v>
          </cell>
          <cell r="B622">
            <v>127378.52</v>
          </cell>
          <cell r="D622">
            <v>127378.52</v>
          </cell>
        </row>
        <row r="623">
          <cell r="A623" t="str">
            <v>Ncell/mela/1-30sept  14 Fm</v>
          </cell>
          <cell r="B623">
            <v>185817.77</v>
          </cell>
          <cell r="D623">
            <v>185817.77</v>
          </cell>
        </row>
        <row r="624">
          <cell r="A624" t="str">
            <v>Ncell/Mela/21-27 Sep14/pr</v>
          </cell>
          <cell r="B624">
            <v>1016917.55</v>
          </cell>
          <cell r="D624">
            <v>1016917.55</v>
          </cell>
        </row>
        <row r="625">
          <cell r="A625" t="str">
            <v>Ncell/my5/3-31aug 14/fm</v>
          </cell>
          <cell r="B625">
            <v>260282.43</v>
          </cell>
          <cell r="D625">
            <v>260282.43</v>
          </cell>
        </row>
        <row r="626">
          <cell r="A626" t="str">
            <v>Ncell/my5/3-31aug 14/pr</v>
          </cell>
          <cell r="B626">
            <v>919121.4</v>
          </cell>
          <cell r="C626">
            <v>12308.91</v>
          </cell>
          <cell r="D626">
            <v>906812.49</v>
          </cell>
        </row>
        <row r="627">
          <cell r="A627" t="str">
            <v>Ncell/my5/3-31aug Reg Pr 14</v>
          </cell>
          <cell r="B627">
            <v>135073.01</v>
          </cell>
          <cell r="D627">
            <v>135073.01</v>
          </cell>
        </row>
        <row r="628">
          <cell r="A628" t="str">
            <v>Ncell/nagarik/0281/1079/12 Aug14</v>
          </cell>
          <cell r="B628">
            <v>37307</v>
          </cell>
          <cell r="D628">
            <v>37307</v>
          </cell>
        </row>
        <row r="629">
          <cell r="A629" t="str">
            <v>Ncell/paisa Back/11sept-5nov14 Pr</v>
          </cell>
          <cell r="B629">
            <v>2291595.33</v>
          </cell>
          <cell r="D629">
            <v>2291595.33</v>
          </cell>
        </row>
        <row r="630">
          <cell r="A630" t="str">
            <v>Ncell/paisa Back/2ndph/3nov-1dec 14/pr</v>
          </cell>
          <cell r="B630">
            <v>144108.22</v>
          </cell>
          <cell r="D630">
            <v>144108.22</v>
          </cell>
        </row>
        <row r="631">
          <cell r="A631" t="str">
            <v>Ncell/paisa Back Offer/11sept-5nov14 Fm</v>
          </cell>
          <cell r="B631">
            <v>370137.37</v>
          </cell>
          <cell r="D631">
            <v>370137.37</v>
          </cell>
        </row>
        <row r="632">
          <cell r="A632" t="str">
            <v>Ncell/samsung Loaded/12sept-11nov 14 Pr</v>
          </cell>
          <cell r="B632">
            <v>1148793.6499999999</v>
          </cell>
          <cell r="D632">
            <v>1148793.6499999999</v>
          </cell>
        </row>
        <row r="633">
          <cell r="A633" t="str">
            <v>Ncell/supernet/11sept-5nov 14 Reg Pr</v>
          </cell>
          <cell r="B633">
            <v>161510.98000000001</v>
          </cell>
          <cell r="D633">
            <v>161510.98000000001</v>
          </cell>
        </row>
        <row r="634">
          <cell r="A634" t="str">
            <v>Ncell/supernet/3sept-3oct 14/pr</v>
          </cell>
          <cell r="B634">
            <v>1062871.31</v>
          </cell>
          <cell r="D634">
            <v>1062871.31</v>
          </cell>
        </row>
        <row r="635">
          <cell r="A635" t="str">
            <v>Ncell Teej Ad/national Dailies/28aug14</v>
          </cell>
          <cell r="B635">
            <v>331229.75</v>
          </cell>
          <cell r="C635">
            <v>11364.08</v>
          </cell>
          <cell r="D635">
            <v>319865.67</v>
          </cell>
        </row>
        <row r="636">
          <cell r="A636" t="str">
            <v>Ncell/tht/0282/96/23 July 14 Vac</v>
          </cell>
          <cell r="B636">
            <v>32831.120000000003</v>
          </cell>
          <cell r="D636">
            <v>32831.120000000003</v>
          </cell>
        </row>
        <row r="637">
          <cell r="A637" t="str">
            <v>Ncell/THT/0657/917/3 Sep14</v>
          </cell>
          <cell r="B637">
            <v>32831.120000000003</v>
          </cell>
          <cell r="D637">
            <v>32831.120000000003</v>
          </cell>
        </row>
        <row r="638">
          <cell r="A638" t="str">
            <v>Ncell/tv Package/1-31aug 2014</v>
          </cell>
          <cell r="B638">
            <v>5188722.18</v>
          </cell>
          <cell r="C638">
            <v>13716.45</v>
          </cell>
          <cell r="D638">
            <v>5175005.7299999995</v>
          </cell>
        </row>
        <row r="639">
          <cell r="A639" t="str">
            <v>Ncell/TV Package/17 - 31 July14</v>
          </cell>
          <cell r="B639">
            <v>2625414.9700000002</v>
          </cell>
          <cell r="D639">
            <v>2625414.9700000002</v>
          </cell>
        </row>
        <row r="640">
          <cell r="A640" t="str">
            <v>Ncell/ TV Package/ OCT 2014</v>
          </cell>
          <cell r="B640">
            <v>4041211.29</v>
          </cell>
          <cell r="D640">
            <v>4041211.29</v>
          </cell>
        </row>
        <row r="641">
          <cell r="A641" t="str">
            <v>Ncell/tv Package/sept 2014</v>
          </cell>
          <cell r="B641">
            <v>4473925.22</v>
          </cell>
          <cell r="D641">
            <v>4473925.22</v>
          </cell>
        </row>
        <row r="642">
          <cell r="A642" t="str">
            <v>Ncell/tv Packatge/nov 2014</v>
          </cell>
          <cell r="B642">
            <v>1885887.56</v>
          </cell>
          <cell r="D642">
            <v>1885887.56</v>
          </cell>
        </row>
        <row r="643">
          <cell r="A643" t="str">
            <v>Ncell/zonal Campaign/31jul-8sep14/FM</v>
          </cell>
          <cell r="B643">
            <v>107696</v>
          </cell>
          <cell r="D643">
            <v>107696</v>
          </cell>
        </row>
        <row r="644">
          <cell r="A644" t="str">
            <v>Ncell/zonal Campaign/31july-8sept 14 Reg Pr</v>
          </cell>
          <cell r="B644">
            <v>18000</v>
          </cell>
          <cell r="D644">
            <v>18000</v>
          </cell>
        </row>
        <row r="645">
          <cell r="A645" t="str">
            <v>Ncell to Be Billed 71-72</v>
          </cell>
        </row>
        <row r="646">
          <cell r="A646" t="str">
            <v>Ncell/abhiyan/anniversary/####/1002/14sept 14</v>
          </cell>
          <cell r="B646">
            <v>106029</v>
          </cell>
          <cell r="D646">
            <v>106029</v>
          </cell>
        </row>
        <row r="647">
          <cell r="A647" t="str">
            <v>Ncell/abhiyan/anniversary/####/726/3sept</v>
          </cell>
          <cell r="B647">
            <v>30041.55</v>
          </cell>
          <cell r="D647">
            <v>30041.55</v>
          </cell>
        </row>
        <row r="648">
          <cell r="A648" t="str">
            <v>Ncell/aus.New Zealand/4nov-3dec14/PR</v>
          </cell>
          <cell r="B648">
            <v>389840.25</v>
          </cell>
          <cell r="D648">
            <v>389840.25</v>
          </cell>
        </row>
        <row r="649">
          <cell r="A649" t="str">
            <v>Ncell/ B 2 B/4aug-4oct 14/fm</v>
          </cell>
          <cell r="B649">
            <v>212412.96</v>
          </cell>
          <cell r="D649">
            <v>212412.96</v>
          </cell>
        </row>
        <row r="650">
          <cell r="A650" t="str">
            <v>Ncell/B 2 B/4aug-4oct 14/reg Pr</v>
          </cell>
          <cell r="B650">
            <v>395458.68</v>
          </cell>
          <cell r="D650">
            <v>395458.68</v>
          </cell>
        </row>
        <row r="651">
          <cell r="A651" t="str">
            <v>Ncell/eu Calling/17july-8aug 14/reg Pr</v>
          </cell>
          <cell r="B651">
            <v>161777.26</v>
          </cell>
          <cell r="D651">
            <v>161777.26</v>
          </cell>
        </row>
        <row r="652">
          <cell r="A652" t="str">
            <v>Ncell/generic Campaign/13nov-15dec14/PR</v>
          </cell>
          <cell r="B652">
            <v>63892.800000000003</v>
          </cell>
          <cell r="D652">
            <v>63892.800000000003</v>
          </cell>
        </row>
        <row r="653">
          <cell r="A653" t="str">
            <v>Ncell/happy Hour/5aug-15sept 14 Fm</v>
          </cell>
          <cell r="B653">
            <v>261709.16</v>
          </cell>
          <cell r="D653">
            <v>261709.16</v>
          </cell>
        </row>
        <row r="654">
          <cell r="A654" t="str">
            <v>Ncell/happy Hour/5aug-15sept 14/pr</v>
          </cell>
          <cell r="B654">
            <v>1529745.71</v>
          </cell>
          <cell r="C654">
            <v>12628.43</v>
          </cell>
          <cell r="D654">
            <v>1517117.28</v>
          </cell>
        </row>
        <row r="655">
          <cell r="A655" t="str">
            <v>Ncell/happy Hour/5aug-15sept 14/reg Pr</v>
          </cell>
          <cell r="B655">
            <v>221540.27</v>
          </cell>
          <cell r="D655">
            <v>221540.27</v>
          </cell>
        </row>
        <row r="656">
          <cell r="A656" t="str">
            <v>Ncell/happy Hour/5aug-15sept 14/reg Tv</v>
          </cell>
          <cell r="B656">
            <v>81000</v>
          </cell>
          <cell r="D656">
            <v>81000</v>
          </cell>
        </row>
        <row r="657">
          <cell r="A657" t="str">
            <v>Ncell/kpr/####/5081/14 Aug 14 Notice</v>
          </cell>
          <cell r="B657">
            <v>30841.63</v>
          </cell>
          <cell r="D657">
            <v>30841.63</v>
          </cell>
        </row>
        <row r="658">
          <cell r="A658" t="str">
            <v>Ncell/kpr/####/5154/15aug Notice Ad</v>
          </cell>
          <cell r="B658">
            <v>30841.63</v>
          </cell>
          <cell r="D658">
            <v>30841.63</v>
          </cell>
        </row>
        <row r="659">
          <cell r="A659" t="str">
            <v>Ncell/loaded Samsung Tabs/17sep-22oct 14/fm</v>
          </cell>
          <cell r="B659">
            <v>285787.46999999997</v>
          </cell>
          <cell r="D659">
            <v>285787.46999999997</v>
          </cell>
        </row>
        <row r="660">
          <cell r="A660" t="str">
            <v>Ncell/notice Ad/14,15 Aug</v>
          </cell>
          <cell r="B660">
            <v>47754</v>
          </cell>
          <cell r="D660">
            <v>47754</v>
          </cell>
        </row>
        <row r="661">
          <cell r="A661" t="str">
            <v>Ncell/pro Plan/2014 Pr</v>
          </cell>
          <cell r="C661">
            <v>5058.24</v>
          </cell>
          <cell r="D661">
            <v>-5058.24</v>
          </cell>
        </row>
        <row r="662">
          <cell r="A662" t="str">
            <v>Ncell/purple Fest/pr</v>
          </cell>
          <cell r="B662">
            <v>744385.43</v>
          </cell>
          <cell r="D662">
            <v>744385.43</v>
          </cell>
        </row>
        <row r="663">
          <cell r="A663" t="str">
            <v>Ncell/sponsorhip/purple Fest Fm</v>
          </cell>
          <cell r="B663">
            <v>54697.5</v>
          </cell>
          <cell r="D663">
            <v>54697.5</v>
          </cell>
        </row>
        <row r="664">
          <cell r="A664" t="str">
            <v>Ncell/sponsorsip/1 July to 2014</v>
          </cell>
          <cell r="B664">
            <v>96815</v>
          </cell>
          <cell r="D664">
            <v>96815</v>
          </cell>
        </row>
        <row r="665">
          <cell r="A665" t="str">
            <v>Ncell/supernet/5sept-3oct 14 Fm</v>
          </cell>
          <cell r="B665">
            <v>198471.35</v>
          </cell>
          <cell r="D665">
            <v>198471.35</v>
          </cell>
        </row>
        <row r="666">
          <cell r="A666" t="str">
            <v>Ncell/tht/#####/744/27aug 14 Vac</v>
          </cell>
          <cell r="B666">
            <v>32831.120000000003</v>
          </cell>
          <cell r="D666">
            <v>32831.120000000003</v>
          </cell>
        </row>
        <row r="667">
          <cell r="A667" t="str">
            <v>Ncell/tht/####/1100/10sept 14</v>
          </cell>
          <cell r="B667">
            <v>32831.120000000003</v>
          </cell>
          <cell r="D667">
            <v>32831.120000000003</v>
          </cell>
        </row>
        <row r="668">
          <cell r="A668" t="str">
            <v>Ncell/world Cup/reg Pr 14</v>
          </cell>
          <cell r="B668">
            <v>26500</v>
          </cell>
          <cell r="D668">
            <v>26500</v>
          </cell>
        </row>
        <row r="669">
          <cell r="A669" t="str">
            <v>Ncell/zonal Campaign/2aug-8sept 14 Reg Tv</v>
          </cell>
          <cell r="B669">
            <v>39610</v>
          </cell>
          <cell r="D669">
            <v>39610</v>
          </cell>
        </row>
        <row r="670">
          <cell r="A670" t="str">
            <v>Nepahima 71-72</v>
          </cell>
        </row>
        <row r="671">
          <cell r="A671" t="str">
            <v>Nepahima/abhiyan/0349/866/3 Sep14</v>
          </cell>
          <cell r="B671">
            <v>20196</v>
          </cell>
          <cell r="D671">
            <v>20196</v>
          </cell>
        </row>
        <row r="672">
          <cell r="A672" t="str">
            <v>Nepahima/comander/0026/068/27jul14</v>
          </cell>
          <cell r="B672">
            <v>3060</v>
          </cell>
          <cell r="D672">
            <v>3060</v>
          </cell>
        </row>
        <row r="673">
          <cell r="A673" t="str">
            <v>Nepahima/comander/0031/51/25jul14</v>
          </cell>
          <cell r="B673">
            <v>1071</v>
          </cell>
          <cell r="D673">
            <v>1071</v>
          </cell>
        </row>
        <row r="674">
          <cell r="A674" t="str">
            <v>Nepahima/comander/0088/135/8aug14</v>
          </cell>
          <cell r="B674">
            <v>918</v>
          </cell>
          <cell r="D674">
            <v>918</v>
          </cell>
        </row>
        <row r="675">
          <cell r="A675" t="str">
            <v>Nepahima/comander/0499/329/19 Sep14</v>
          </cell>
          <cell r="B675">
            <v>2142</v>
          </cell>
          <cell r="D675">
            <v>2142</v>
          </cell>
        </row>
        <row r="676">
          <cell r="A676" t="str">
            <v>Nepa Hima/commander/####/280/8sept 14</v>
          </cell>
          <cell r="B676">
            <v>765</v>
          </cell>
          <cell r="D676">
            <v>765</v>
          </cell>
        </row>
        <row r="677">
          <cell r="A677" t="str">
            <v>Nepahima/kpr/0087/4440/6aug14</v>
          </cell>
          <cell r="B677">
            <v>12117.71</v>
          </cell>
          <cell r="D677">
            <v>12117.71</v>
          </cell>
        </row>
        <row r="678">
          <cell r="A678" t="str">
            <v>Nepahima/kpr/0259/8571/25 Aug14</v>
          </cell>
          <cell r="B678">
            <v>72930.100000000006</v>
          </cell>
          <cell r="D678">
            <v>72930.100000000006</v>
          </cell>
        </row>
        <row r="679">
          <cell r="A679" t="str">
            <v>Nepahima/kpr/0480/5433/17Oct14</v>
          </cell>
          <cell r="B679">
            <v>207570</v>
          </cell>
          <cell r="D679">
            <v>207570</v>
          </cell>
        </row>
        <row r="680">
          <cell r="A680" t="str">
            <v>Nepahima/kpr/0497/2333/18 Sep14</v>
          </cell>
          <cell r="B680">
            <v>185130</v>
          </cell>
          <cell r="D680">
            <v>185130</v>
          </cell>
        </row>
        <row r="681">
          <cell r="A681" t="str">
            <v>Nepahima/kpr/0745/3272/28 Sep14</v>
          </cell>
          <cell r="B681">
            <v>185130</v>
          </cell>
          <cell r="D681">
            <v>185130</v>
          </cell>
        </row>
        <row r="682">
          <cell r="A682" t="str">
            <v>Nepahima/kpr/0748/3274/28 Sep14</v>
          </cell>
          <cell r="B682">
            <v>82280</v>
          </cell>
          <cell r="D682">
            <v>82280</v>
          </cell>
        </row>
        <row r="683">
          <cell r="A683" t="str">
            <v>Nepahima/kpr/0749/5020/14 Oct14</v>
          </cell>
          <cell r="B683">
            <v>185130</v>
          </cell>
          <cell r="D683">
            <v>185130</v>
          </cell>
        </row>
        <row r="684">
          <cell r="A684" t="str">
            <v>Nepahima/kpr/0751/5441/17 Oct14</v>
          </cell>
          <cell r="B684">
            <v>187000</v>
          </cell>
          <cell r="D684">
            <v>187000</v>
          </cell>
        </row>
        <row r="685">
          <cell r="A685" t="str">
            <v>Nepahima/nagarik/0746/3177/24 Sep14</v>
          </cell>
          <cell r="B685">
            <v>179487</v>
          </cell>
          <cell r="D685">
            <v>179487</v>
          </cell>
        </row>
        <row r="686">
          <cell r="A686" t="str">
            <v>Nepahima/sony Festival Offer/sept &amp; Oct 14</v>
          </cell>
          <cell r="B686">
            <v>10080</v>
          </cell>
          <cell r="D686">
            <v>10080</v>
          </cell>
        </row>
        <row r="687">
          <cell r="A687" t="str">
            <v>Nepa Hima/sony Invitation Card Print/14</v>
          </cell>
          <cell r="B687">
            <v>6000</v>
          </cell>
          <cell r="D687">
            <v>6000</v>
          </cell>
        </row>
        <row r="688">
          <cell r="A688" t="str">
            <v>Nepahima/tht/0496/1219/15 Sep14</v>
          </cell>
          <cell r="B688">
            <v>74052</v>
          </cell>
          <cell r="D688">
            <v>74052</v>
          </cell>
        </row>
        <row r="689">
          <cell r="A689" t="str">
            <v>Nepahima/THT/0747/1469/24 Sep14</v>
          </cell>
          <cell r="B689">
            <v>143896.5</v>
          </cell>
          <cell r="D689">
            <v>143896.5</v>
          </cell>
        </row>
        <row r="690">
          <cell r="A690" t="str">
            <v>Nepahima//tkp/0934/8113/20oct14</v>
          </cell>
          <cell r="B690">
            <v>31620</v>
          </cell>
          <cell r="D690">
            <v>31620</v>
          </cell>
        </row>
        <row r="691">
          <cell r="A691" t="str">
            <v>Nepahima/whirpool Scracth Card</v>
          </cell>
          <cell r="B691">
            <v>11000</v>
          </cell>
          <cell r="D691">
            <v>11000</v>
          </cell>
        </row>
        <row r="692">
          <cell r="A692" t="str">
            <v>Nepal Redcross 71-72</v>
          </cell>
        </row>
        <row r="693">
          <cell r="A693" t="str">
            <v>B.Redcross/THT/0030/29/18 Jul 14</v>
          </cell>
          <cell r="B693">
            <v>16524</v>
          </cell>
          <cell r="D693">
            <v>16524</v>
          </cell>
        </row>
        <row r="694">
          <cell r="A694" t="str">
            <v>NRCS/abhiyan/0838/1833/3 Nov14</v>
          </cell>
          <cell r="B694">
            <v>2448</v>
          </cell>
          <cell r="D694">
            <v>2448</v>
          </cell>
        </row>
        <row r="695">
          <cell r="A695" t="str">
            <v>NRCS/AP/0837/2151/03 Nov14</v>
          </cell>
          <cell r="B695">
            <v>21848.400000000001</v>
          </cell>
          <cell r="D695">
            <v>21848.400000000001</v>
          </cell>
        </row>
        <row r="696">
          <cell r="A696" t="str">
            <v>Redcross/AP/0022/199/24jul14</v>
          </cell>
          <cell r="B696">
            <v>19117.349999999999</v>
          </cell>
          <cell r="C696">
            <v>1911.74</v>
          </cell>
          <cell r="D696">
            <v>17205.609999999997</v>
          </cell>
        </row>
        <row r="697">
          <cell r="A697" t="str">
            <v>Redcross/ap/0179/814/20 Aug14</v>
          </cell>
          <cell r="B697">
            <v>27310.5</v>
          </cell>
          <cell r="C697">
            <v>2731.05</v>
          </cell>
          <cell r="D697">
            <v>24579.45</v>
          </cell>
        </row>
        <row r="698">
          <cell r="A698" t="str">
            <v>Redcross/AP/0260/918/25 Aug14</v>
          </cell>
          <cell r="B698">
            <v>17751.82</v>
          </cell>
          <cell r="C698">
            <v>1775.18</v>
          </cell>
          <cell r="D698">
            <v>15976.64</v>
          </cell>
        </row>
        <row r="699">
          <cell r="A699" t="str">
            <v>Redcross/ap/0713/1837/13oct14</v>
          </cell>
          <cell r="B699">
            <v>17751.82</v>
          </cell>
          <cell r="D699">
            <v>17751.82</v>
          </cell>
        </row>
        <row r="700">
          <cell r="A700" t="str">
            <v>Redcross/GP/0021/139/24jul14</v>
          </cell>
          <cell r="B700">
            <v>5527</v>
          </cell>
          <cell r="D700">
            <v>5527</v>
          </cell>
        </row>
        <row r="701">
          <cell r="A701" t="str">
            <v>Redcross/GP/0471/872/16 Sep14</v>
          </cell>
          <cell r="B701">
            <v>9949</v>
          </cell>
          <cell r="D701">
            <v>9949</v>
          </cell>
        </row>
        <row r="702">
          <cell r="A702" t="str">
            <v>Redcross/GP/0472/892/18 Sep14</v>
          </cell>
          <cell r="B702">
            <v>12160</v>
          </cell>
          <cell r="D702">
            <v>12160</v>
          </cell>
        </row>
        <row r="703">
          <cell r="A703" t="str">
            <v>Redcross/GP/0711/1006/29 Sep14</v>
          </cell>
          <cell r="B703">
            <v>24871</v>
          </cell>
          <cell r="D703">
            <v>24871</v>
          </cell>
        </row>
        <row r="704">
          <cell r="A704" t="str">
            <v>Redcross/GP/0715/1164/13 Oct14</v>
          </cell>
          <cell r="B704">
            <v>5527</v>
          </cell>
          <cell r="D704">
            <v>5527</v>
          </cell>
        </row>
        <row r="705">
          <cell r="A705" t="str">
            <v>Redcross/GP/0738/1314/18 Oct14</v>
          </cell>
          <cell r="B705">
            <v>23214</v>
          </cell>
          <cell r="D705">
            <v>23214</v>
          </cell>
        </row>
        <row r="706">
          <cell r="A706" t="str">
            <v>Redcross/kpr/####/8135/31oct 14</v>
          </cell>
          <cell r="B706">
            <v>24235</v>
          </cell>
          <cell r="D706">
            <v>24235</v>
          </cell>
        </row>
        <row r="707">
          <cell r="A707" t="str">
            <v>Redcross/kpr/0017/05/18jul14</v>
          </cell>
          <cell r="B707">
            <v>6732</v>
          </cell>
          <cell r="D707">
            <v>6732</v>
          </cell>
        </row>
        <row r="708">
          <cell r="A708" t="str">
            <v>Redcross/kpr/0025/07/18jul14</v>
          </cell>
          <cell r="B708">
            <v>18176</v>
          </cell>
          <cell r="D708">
            <v>18176</v>
          </cell>
        </row>
        <row r="709">
          <cell r="A709" t="str">
            <v>Redcross/kpr/0178/7136/20 Aug14</v>
          </cell>
          <cell r="B709">
            <v>38372.589999999997</v>
          </cell>
          <cell r="D709">
            <v>38372.589999999997</v>
          </cell>
        </row>
        <row r="710">
          <cell r="A710" t="str">
            <v>Redcross/kpr/0470/891/16 Sep14</v>
          </cell>
          <cell r="B710">
            <v>12117.71</v>
          </cell>
          <cell r="D710">
            <v>12117.71</v>
          </cell>
        </row>
        <row r="711">
          <cell r="A711" t="str">
            <v>Redcross/kpr/0714/4811/12 Oct14</v>
          </cell>
          <cell r="B711">
            <v>8079</v>
          </cell>
          <cell r="D711">
            <v>8079</v>
          </cell>
        </row>
        <row r="712">
          <cell r="A712" t="str">
            <v>Redcross/kpr/0947/9879/12 Nov14</v>
          </cell>
          <cell r="B712">
            <v>8079</v>
          </cell>
          <cell r="D712">
            <v>8079</v>
          </cell>
        </row>
        <row r="713">
          <cell r="A713" t="str">
            <v>Redcross/nagarik/138/22jul14</v>
          </cell>
          <cell r="B713">
            <v>8427</v>
          </cell>
          <cell r="D713">
            <v>8427</v>
          </cell>
        </row>
        <row r="714">
          <cell r="A714" t="str">
            <v>Redcross/NP/0176/217/19 Aug14</v>
          </cell>
          <cell r="B714">
            <v>13942.13</v>
          </cell>
          <cell r="D714">
            <v>13942.13</v>
          </cell>
        </row>
        <row r="715">
          <cell r="A715" t="str">
            <v>Redcross/NP/0377/434/11 Sep14</v>
          </cell>
          <cell r="B715">
            <v>10456.6</v>
          </cell>
          <cell r="D715">
            <v>10456.6</v>
          </cell>
        </row>
        <row r="716">
          <cell r="A716" t="str">
            <v>Redcross/NP/0475/514/19 Sep14</v>
          </cell>
          <cell r="B716">
            <v>8520.19</v>
          </cell>
          <cell r="D716">
            <v>8520.19</v>
          </cell>
        </row>
        <row r="717">
          <cell r="A717" t="str">
            <v>Redcross/nsp/0018/019/21jul14</v>
          </cell>
          <cell r="B717">
            <v>14344</v>
          </cell>
          <cell r="C717">
            <v>1434.4</v>
          </cell>
          <cell r="D717">
            <v>12909.6</v>
          </cell>
        </row>
        <row r="718">
          <cell r="A718" t="str">
            <v>Redcross/nsp/0351/357/10 Sep14</v>
          </cell>
          <cell r="B718">
            <v>8606</v>
          </cell>
          <cell r="C718">
            <v>860.6</v>
          </cell>
          <cell r="D718">
            <v>7745.4</v>
          </cell>
        </row>
        <row r="719">
          <cell r="A719" t="str">
            <v>Redcross/nsp/0473/428/18 Sep14</v>
          </cell>
          <cell r="B719">
            <v>15300</v>
          </cell>
          <cell r="C719">
            <v>1530</v>
          </cell>
          <cell r="D719">
            <v>13770</v>
          </cell>
        </row>
        <row r="720">
          <cell r="A720" t="str">
            <v>Redcross/nsp/0712/568/12 Oct14</v>
          </cell>
          <cell r="B720">
            <v>12431</v>
          </cell>
          <cell r="D720">
            <v>12431</v>
          </cell>
        </row>
        <row r="721">
          <cell r="A721" t="str">
            <v>Redcross/rajdhani/0020/87/24jul14</v>
          </cell>
          <cell r="B721">
            <v>2685.15</v>
          </cell>
          <cell r="D721">
            <v>2685.15</v>
          </cell>
        </row>
        <row r="722">
          <cell r="A722" t="str">
            <v>Redcross/rajdhani/0474/505/19 Sep14</v>
          </cell>
          <cell r="B722">
            <v>12888.72</v>
          </cell>
          <cell r="D722">
            <v>12888.72</v>
          </cell>
        </row>
        <row r="723">
          <cell r="A723" t="str">
            <v>Outbox 71-72</v>
          </cell>
        </row>
        <row r="724">
          <cell r="A724" t="str">
            <v>Outbox/kpr/####/4090/28july &amp; 4aug 14</v>
          </cell>
          <cell r="B724">
            <v>9962.85</v>
          </cell>
          <cell r="D724">
            <v>9962.85</v>
          </cell>
        </row>
        <row r="725">
          <cell r="A725" t="str">
            <v>Outbox/kpr/####/4712/11aug</v>
          </cell>
          <cell r="B725">
            <v>5116.1499999999996</v>
          </cell>
          <cell r="D725">
            <v>5116.1499999999996</v>
          </cell>
        </row>
        <row r="726">
          <cell r="A726" t="str">
            <v>Outbox/kpr/0243/4090/21 Jul14</v>
          </cell>
          <cell r="B726">
            <v>5385.6</v>
          </cell>
          <cell r="D726">
            <v>5385.6</v>
          </cell>
        </row>
        <row r="727">
          <cell r="A727" t="str">
            <v>Outbox/kpr/0946/9166/5 Nov14</v>
          </cell>
          <cell r="B727">
            <v>20196</v>
          </cell>
          <cell r="D727">
            <v>20196</v>
          </cell>
        </row>
        <row r="728">
          <cell r="A728" t="str">
            <v>Panas 71-72</v>
          </cell>
        </row>
        <row r="729">
          <cell r="A729" t="str">
            <v>Panas/Bonus Noodle/TV</v>
          </cell>
          <cell r="B729">
            <v>27744</v>
          </cell>
          <cell r="D729">
            <v>27744</v>
          </cell>
        </row>
        <row r="730">
          <cell r="A730" t="str">
            <v>Panas/Fly Mobile/#####</v>
          </cell>
          <cell r="B730">
            <v>216605.5</v>
          </cell>
          <cell r="D730">
            <v>216605.5</v>
          </cell>
        </row>
        <row r="731">
          <cell r="A731" t="str">
            <v>Panas/kpr/####/9870/12nov 14</v>
          </cell>
          <cell r="B731">
            <v>83776</v>
          </cell>
          <cell r="D731">
            <v>83776</v>
          </cell>
        </row>
        <row r="732">
          <cell r="A732" t="str">
            <v>Panas/kpr/0842/9457/8 Nov14</v>
          </cell>
          <cell r="B732">
            <v>13464</v>
          </cell>
          <cell r="D732">
            <v>13464</v>
          </cell>
        </row>
        <row r="733">
          <cell r="A733" t="str">
            <v>Panas/tht/jd Group/####/2253/12nov 14</v>
          </cell>
          <cell r="B733">
            <v>60588</v>
          </cell>
          <cell r="D733">
            <v>60588</v>
          </cell>
        </row>
        <row r="734">
          <cell r="A734" t="str">
            <v>Panas\milestonecolleg Notice Ad\</v>
          </cell>
          <cell r="B734">
            <v>14045.4</v>
          </cell>
          <cell r="D734">
            <v>14045.4</v>
          </cell>
        </row>
        <row r="735">
          <cell r="A735" t="str">
            <v>PSI 71-72</v>
          </cell>
        </row>
        <row r="736">
          <cell r="A736" t="str">
            <v>PSI/KPR/0583/2985/24 Sep14</v>
          </cell>
          <cell r="B736">
            <v>28274</v>
          </cell>
          <cell r="D736">
            <v>28274</v>
          </cell>
        </row>
        <row r="737">
          <cell r="A737" t="str">
            <v>PSI/kpr/0584/2900/23 Sep14</v>
          </cell>
          <cell r="B737">
            <v>34334</v>
          </cell>
          <cell r="D737">
            <v>34334</v>
          </cell>
        </row>
        <row r="738">
          <cell r="A738" t="str">
            <v>PSI/tht/0137/184/30 Jul14</v>
          </cell>
          <cell r="B738">
            <v>39657.599999999999</v>
          </cell>
          <cell r="D738">
            <v>39657.599999999999</v>
          </cell>
        </row>
        <row r="739">
          <cell r="A739" t="str">
            <v>PSI/THT/0138/443/13 Aug14</v>
          </cell>
          <cell r="B739">
            <v>39657.599999999999</v>
          </cell>
          <cell r="D739">
            <v>39657.599999999999</v>
          </cell>
        </row>
        <row r="740">
          <cell r="A740" t="str">
            <v>Qatar 71-72</v>
          </cell>
        </row>
        <row r="741">
          <cell r="A741" t="str">
            <v>Qatar/gsp/kfm,Image&amp;Hits/1-10nov14</v>
          </cell>
          <cell r="B741">
            <v>97364.83</v>
          </cell>
          <cell r="D741">
            <v>97364.83</v>
          </cell>
        </row>
        <row r="742">
          <cell r="A742" t="str">
            <v>Qatar/GSP/kfm,Image&amp;Hits Fm/15-18sep14</v>
          </cell>
          <cell r="B742">
            <v>57350.25</v>
          </cell>
          <cell r="D742">
            <v>57350.25</v>
          </cell>
        </row>
        <row r="743">
          <cell r="A743" t="str">
            <v>Qatar/karobar/0305/297/15 Aug14</v>
          </cell>
          <cell r="B743">
            <v>35802</v>
          </cell>
          <cell r="D743">
            <v>35802</v>
          </cell>
        </row>
        <row r="744">
          <cell r="A744" t="str">
            <v>Qatar/karobar/0462/694/15sep14</v>
          </cell>
          <cell r="B744">
            <v>35802</v>
          </cell>
          <cell r="D744">
            <v>35802</v>
          </cell>
        </row>
        <row r="745">
          <cell r="A745" t="str">
            <v>Qatar/kpr/0304/5073/14 Aug14</v>
          </cell>
          <cell r="B745">
            <v>62831.839999999997</v>
          </cell>
          <cell r="D745">
            <v>62831.839999999997</v>
          </cell>
        </row>
        <row r="746">
          <cell r="A746" t="str">
            <v>Qatar/kpr/0466/977/17 Sep14</v>
          </cell>
          <cell r="B746">
            <v>112200</v>
          </cell>
          <cell r="D746">
            <v>112200</v>
          </cell>
        </row>
        <row r="747">
          <cell r="A747" t="str">
            <v>QATAR/mass Sms/15 &amp; 18 Sep 2014</v>
          </cell>
          <cell r="B747">
            <v>4600</v>
          </cell>
          <cell r="D747">
            <v>4600</v>
          </cell>
        </row>
        <row r="748">
          <cell r="A748" t="str">
            <v>Qatar/nagarik/0302/1055/12 Aug14</v>
          </cell>
          <cell r="B748">
            <v>59692.93</v>
          </cell>
          <cell r="D748">
            <v>59692.93</v>
          </cell>
        </row>
        <row r="749">
          <cell r="A749" t="str">
            <v>Qatar/nagarik/0465/2734/16 Sep14</v>
          </cell>
          <cell r="B749">
            <v>59692.95</v>
          </cell>
          <cell r="D749">
            <v>59692.95</v>
          </cell>
        </row>
        <row r="750">
          <cell r="A750" t="str">
            <v>Qatar/nagarik/0469/2803/18 Sep14</v>
          </cell>
          <cell r="B750">
            <v>59692.95</v>
          </cell>
          <cell r="D750">
            <v>59692.95</v>
          </cell>
        </row>
        <row r="751">
          <cell r="A751" t="str">
            <v>Qatar/nagarik/0901/4413/3 Nov14</v>
          </cell>
          <cell r="B751">
            <v>59692.95</v>
          </cell>
          <cell r="D751">
            <v>59692.95</v>
          </cell>
        </row>
        <row r="752">
          <cell r="A752" t="str">
            <v>Qatar/nagarik/0904/4765/6 Nov14</v>
          </cell>
          <cell r="B752">
            <v>59692.95</v>
          </cell>
          <cell r="D752">
            <v>59692.95</v>
          </cell>
        </row>
        <row r="753">
          <cell r="A753" t="str">
            <v>Qatar/nagarik/0913/4337/31 Oct14</v>
          </cell>
          <cell r="B753">
            <v>70227</v>
          </cell>
          <cell r="D753">
            <v>70227</v>
          </cell>
        </row>
        <row r="754">
          <cell r="A754" t="str">
            <v>Qatar/rep/####/4765/10nov 14</v>
          </cell>
          <cell r="B754">
            <v>41784.949999999997</v>
          </cell>
          <cell r="D754">
            <v>41784.949999999997</v>
          </cell>
        </row>
        <row r="755">
          <cell r="A755" t="str">
            <v>Qatar/republica/0301/1055/11 Aug14</v>
          </cell>
          <cell r="B755">
            <v>41785.07</v>
          </cell>
          <cell r="D755">
            <v>41785.07</v>
          </cell>
        </row>
        <row r="756">
          <cell r="A756" t="str">
            <v>Qatar/republica/0464/2734/16 Sep14</v>
          </cell>
          <cell r="B756">
            <v>41785.050000000003</v>
          </cell>
          <cell r="D756">
            <v>41785.050000000003</v>
          </cell>
        </row>
        <row r="757">
          <cell r="A757" t="str">
            <v>Qatar/republica/0468/2803/18 Sep14</v>
          </cell>
          <cell r="B757">
            <v>41784.949999999997</v>
          </cell>
          <cell r="D757">
            <v>41784.949999999997</v>
          </cell>
        </row>
        <row r="758">
          <cell r="A758" t="str">
            <v>Qatar/republica/0902/4413/4 Nov14</v>
          </cell>
          <cell r="B758">
            <v>41784.949999999997</v>
          </cell>
          <cell r="D758">
            <v>41784.949999999997</v>
          </cell>
        </row>
        <row r="759">
          <cell r="A759" t="str">
            <v>QATAR/RSP/kfm,Image,Hits/17-22nov14</v>
          </cell>
          <cell r="B759">
            <v>75571.210000000006</v>
          </cell>
          <cell r="D759">
            <v>75571.210000000006</v>
          </cell>
        </row>
        <row r="760">
          <cell r="A760" t="str">
            <v>Qatar/sms Credit/</v>
          </cell>
          <cell r="B760">
            <v>3200</v>
          </cell>
          <cell r="D760">
            <v>3200</v>
          </cell>
        </row>
        <row r="761">
          <cell r="A761" t="str">
            <v>Qatar/THT/0463/1218/15 Sep14</v>
          </cell>
          <cell r="B761">
            <v>69768</v>
          </cell>
          <cell r="D761">
            <v>69768</v>
          </cell>
        </row>
        <row r="762">
          <cell r="A762" t="str">
            <v>Qatar/THT/0467/1265/17 Sep14</v>
          </cell>
          <cell r="B762">
            <v>62791.199999999997</v>
          </cell>
          <cell r="D762">
            <v>62791.199999999997</v>
          </cell>
        </row>
        <row r="763">
          <cell r="A763" t="str">
            <v>Qatar/THT/0903/2106/5 Nov 14</v>
          </cell>
          <cell r="B763">
            <v>62791.199999999997</v>
          </cell>
          <cell r="D763">
            <v>62791.199999999997</v>
          </cell>
        </row>
        <row r="764">
          <cell r="A764" t="str">
            <v>Qatar/THT/0905/2169/7 Nov14</v>
          </cell>
          <cell r="B764">
            <v>43168.95</v>
          </cell>
          <cell r="D764">
            <v>43168.95</v>
          </cell>
        </row>
        <row r="765">
          <cell r="A765" t="str">
            <v>Qatar/tht/0907/2212/10 Nov14</v>
          </cell>
          <cell r="B765">
            <v>43168.95</v>
          </cell>
          <cell r="D765">
            <v>43168.95</v>
          </cell>
        </row>
        <row r="766">
          <cell r="A766" t="str">
            <v>Qatar/tht/0911/1966/29 Oct14</v>
          </cell>
          <cell r="B766">
            <v>62791.199999999997</v>
          </cell>
          <cell r="D766">
            <v>62791.199999999997</v>
          </cell>
        </row>
        <row r="767">
          <cell r="A767" t="str">
            <v>Qater Airways</v>
          </cell>
        </row>
        <row r="768">
          <cell r="A768" t="str">
            <v>Qater/tht/0303/446/13aug</v>
          </cell>
          <cell r="B768">
            <v>62791.199999999997</v>
          </cell>
          <cell r="D768">
            <v>62791.199999999997</v>
          </cell>
        </row>
        <row r="769">
          <cell r="A769" t="str">
            <v>Realtors 71-72</v>
          </cell>
        </row>
        <row r="770">
          <cell r="A770" t="str">
            <v>Realtors/kpr/0155/7134/20 Aug14</v>
          </cell>
          <cell r="B770">
            <v>37400</v>
          </cell>
          <cell r="D770">
            <v>37400</v>
          </cell>
        </row>
        <row r="771">
          <cell r="A771" t="str">
            <v>Realtors/kpr/0328/10617/3Sep14</v>
          </cell>
          <cell r="B771">
            <v>36464.550000000003</v>
          </cell>
          <cell r="D771">
            <v>36464.550000000003</v>
          </cell>
        </row>
        <row r="772">
          <cell r="A772" t="str">
            <v>Royal Footwear 71-72</v>
          </cell>
        </row>
        <row r="773">
          <cell r="A773" t="str">
            <v>Royalfoot/kpr/0477/2334/18 Sep14</v>
          </cell>
          <cell r="B773">
            <v>112200</v>
          </cell>
          <cell r="D773">
            <v>112200</v>
          </cell>
        </row>
        <row r="774">
          <cell r="A774" t="str">
            <v>Royalfootwear/tv Channel/18bhadra-Mangsir 71</v>
          </cell>
          <cell r="B774">
            <v>1144913.8700000001</v>
          </cell>
          <cell r="D774">
            <v>1144913.8700000001</v>
          </cell>
        </row>
        <row r="775">
          <cell r="A775" t="str">
            <v>Royal/nagarik/0722/3162/23 Sep14</v>
          </cell>
          <cell r="B775">
            <v>100073</v>
          </cell>
          <cell r="D775">
            <v>100073</v>
          </cell>
        </row>
        <row r="776">
          <cell r="A776" t="str">
            <v>Royal Singhi 71-72</v>
          </cell>
        </row>
        <row r="777">
          <cell r="A777" t="str">
            <v>Royalsinghi/tht/0476/1268/17 Sep14</v>
          </cell>
          <cell r="B777">
            <v>17625.599999999999</v>
          </cell>
          <cell r="D777">
            <v>17625.599999999999</v>
          </cell>
        </row>
        <row r="778">
          <cell r="A778" t="str">
            <v>Save the Children 71-72</v>
          </cell>
        </row>
        <row r="779">
          <cell r="A779" t="str">
            <v>Stc/kpr/####/10299/16nov 14</v>
          </cell>
          <cell r="B779">
            <v>35006</v>
          </cell>
          <cell r="D779">
            <v>35006</v>
          </cell>
        </row>
        <row r="780">
          <cell r="A780" t="str">
            <v>STC/kpr/0447/276/11 Sep14</v>
          </cell>
          <cell r="B780">
            <v>36353.14</v>
          </cell>
          <cell r="D780">
            <v>36353.14</v>
          </cell>
        </row>
        <row r="781">
          <cell r="A781" t="str">
            <v>STC/THT/0475/1097/10 Sep14</v>
          </cell>
          <cell r="B781">
            <v>29743.200000000001</v>
          </cell>
          <cell r="D781">
            <v>29743.200000000001</v>
          </cell>
        </row>
        <row r="782">
          <cell r="A782" t="str">
            <v>Siddhartha Bank 71-72</v>
          </cell>
        </row>
        <row r="783">
          <cell r="A783" t="str">
            <v>Sidartha/karobar/0671/873/26 Sep14</v>
          </cell>
          <cell r="B783">
            <v>22032</v>
          </cell>
          <cell r="D783">
            <v>22032</v>
          </cell>
        </row>
        <row r="784">
          <cell r="A784" t="str">
            <v>Siddhartha/nagarik/0670/3251/26 Sep14</v>
          </cell>
          <cell r="B784">
            <v>35113</v>
          </cell>
          <cell r="D784">
            <v>35113</v>
          </cell>
        </row>
        <row r="785">
          <cell r="A785" t="str">
            <v>SNV 71-72</v>
          </cell>
        </row>
        <row r="786">
          <cell r="A786" t="str">
            <v>SNV/kpr/0563/979/17 Sep14</v>
          </cell>
          <cell r="B786">
            <v>34333.68</v>
          </cell>
          <cell r="D786">
            <v>34333.68</v>
          </cell>
        </row>
        <row r="787">
          <cell r="A787" t="str">
            <v>SNV/kpr/0780/5806/21 Oct14</v>
          </cell>
          <cell r="B787">
            <v>32313</v>
          </cell>
          <cell r="D787">
            <v>32313</v>
          </cell>
        </row>
        <row r="788">
          <cell r="A788" t="str">
            <v>SNV/kpr/1000/10093/14 Nov14</v>
          </cell>
          <cell r="B788">
            <v>14137</v>
          </cell>
          <cell r="D788">
            <v>14137</v>
          </cell>
        </row>
        <row r="789">
          <cell r="A789" t="str">
            <v>SNV/THT/0564/1262/17 Sep14</v>
          </cell>
          <cell r="B789">
            <v>31212</v>
          </cell>
          <cell r="D789">
            <v>31212</v>
          </cell>
        </row>
        <row r="790">
          <cell r="A790" t="str">
            <v>SNV/THT/0781/1879/21 Oct14</v>
          </cell>
          <cell r="B790">
            <v>29376</v>
          </cell>
          <cell r="D790">
            <v>29376</v>
          </cell>
        </row>
        <row r="791">
          <cell r="A791" t="str">
            <v>Suaahara 70-71</v>
          </cell>
        </row>
        <row r="792">
          <cell r="A792" t="str">
            <v>Suaahara/bhanchin Ama/fm</v>
          </cell>
          <cell r="B792">
            <v>738424.05</v>
          </cell>
          <cell r="D792">
            <v>738424.05</v>
          </cell>
        </row>
        <row r="793">
          <cell r="A793" t="str">
            <v>Suaahara/promotional/21aug-7sept 14</v>
          </cell>
          <cell r="B793">
            <v>102000</v>
          </cell>
          <cell r="D793">
            <v>102000</v>
          </cell>
        </row>
        <row r="794">
          <cell r="A794" t="str">
            <v>Suaahara/promotional/30june-17july 2014</v>
          </cell>
          <cell r="B794">
            <v>285090</v>
          </cell>
          <cell r="D794">
            <v>285090</v>
          </cell>
        </row>
        <row r="795">
          <cell r="A795" t="str">
            <v>Suaahara/radio Nepal/52exp</v>
          </cell>
          <cell r="B795">
            <v>789000</v>
          </cell>
          <cell r="D795">
            <v>789000</v>
          </cell>
        </row>
        <row r="796">
          <cell r="A796" t="str">
            <v>Suaahar/hello Bhanchin Aama/fm</v>
          </cell>
          <cell r="B796">
            <v>749027.5</v>
          </cell>
          <cell r="D796">
            <v>749027.5</v>
          </cell>
        </row>
        <row r="797">
          <cell r="A797" t="str">
            <v>Sujal 71-72</v>
          </cell>
        </row>
        <row r="798">
          <cell r="A798" t="str">
            <v>Sujal/abhiyan/0369/980/9 Sep14</v>
          </cell>
          <cell r="B798">
            <v>18360</v>
          </cell>
          <cell r="D798">
            <v>18360</v>
          </cell>
        </row>
        <row r="799">
          <cell r="A799" t="str">
            <v>Sujal/AP/0367/1134/7 Sep14</v>
          </cell>
          <cell r="B799">
            <v>49744.12</v>
          </cell>
          <cell r="D799">
            <v>49744.12</v>
          </cell>
        </row>
        <row r="800">
          <cell r="A800" t="str">
            <v>Sujal/karobar/0371/648/11 Sep14</v>
          </cell>
          <cell r="B800">
            <v>18360</v>
          </cell>
          <cell r="D800">
            <v>18360</v>
          </cell>
        </row>
        <row r="801">
          <cell r="A801" t="str">
            <v>Sujal/kpr/0365/10760/4Sep14</v>
          </cell>
          <cell r="B801">
            <v>140250.5</v>
          </cell>
          <cell r="D801">
            <v>140250.5</v>
          </cell>
        </row>
        <row r="802">
          <cell r="A802" t="str">
            <v>Sujal/kpr/0479/628/12 Sep14</v>
          </cell>
          <cell r="B802">
            <v>141104</v>
          </cell>
          <cell r="D802">
            <v>141104</v>
          </cell>
        </row>
        <row r="803">
          <cell r="A803" t="str">
            <v>Sujal/kpr/0481/738/15 Sep14</v>
          </cell>
          <cell r="B803">
            <v>83990.21</v>
          </cell>
          <cell r="D803">
            <v>83990.21</v>
          </cell>
        </row>
        <row r="804">
          <cell r="A804" t="str">
            <v>Sujal/kpr/0525/2750/22 Sep14</v>
          </cell>
          <cell r="B804">
            <v>56442</v>
          </cell>
          <cell r="D804">
            <v>56442</v>
          </cell>
        </row>
        <row r="805">
          <cell r="A805" t="str">
            <v>Sujal/nagarik/0368/2313/8 Sep14</v>
          </cell>
          <cell r="B805">
            <v>58524</v>
          </cell>
          <cell r="D805">
            <v>58524</v>
          </cell>
        </row>
        <row r="806">
          <cell r="A806" t="str">
            <v>Sujal/nagarik/0483/2775/17 Sep14</v>
          </cell>
          <cell r="B806">
            <v>35114</v>
          </cell>
          <cell r="D806">
            <v>35114</v>
          </cell>
        </row>
        <row r="807">
          <cell r="A807" t="str">
            <v>Sujal/NP/0480/487/14 Sep 14</v>
          </cell>
          <cell r="B807">
            <v>20655</v>
          </cell>
          <cell r="D807">
            <v>20655</v>
          </cell>
        </row>
        <row r="808">
          <cell r="A808" t="str">
            <v>Sujal/NSP/0481/403/16 Sep14</v>
          </cell>
          <cell r="B808">
            <v>22950</v>
          </cell>
          <cell r="C808">
            <v>2295</v>
          </cell>
          <cell r="D808">
            <v>20655</v>
          </cell>
        </row>
        <row r="809">
          <cell r="A809" t="str">
            <v>Sujal/rajdhani/0370/412/10 Sep14</v>
          </cell>
          <cell r="B809">
            <v>22032</v>
          </cell>
          <cell r="D809">
            <v>22032</v>
          </cell>
        </row>
        <row r="810">
          <cell r="A810" t="str">
            <v>Sujal/rasilo Candy/19bhadra-16kartik 71/fm</v>
          </cell>
          <cell r="B810">
            <v>40800</v>
          </cell>
          <cell r="D810">
            <v>40800</v>
          </cell>
        </row>
        <row r="811">
          <cell r="A811" t="str">
            <v>Sujal/THT/0366/991/5 Sep14</v>
          </cell>
          <cell r="B811">
            <v>71948.25</v>
          </cell>
          <cell r="D811">
            <v>71948.25</v>
          </cell>
        </row>
        <row r="812">
          <cell r="A812" t="str">
            <v>Suvidha Sewa 71-72</v>
          </cell>
        </row>
        <row r="813">
          <cell r="A813" t="str">
            <v>Suvidha/kpr/0354/119/10 Sep14</v>
          </cell>
          <cell r="B813">
            <v>39912.400000000001</v>
          </cell>
          <cell r="D813">
            <v>39912.400000000001</v>
          </cell>
        </row>
        <row r="814">
          <cell r="A814" t="str">
            <v>Swastha 70-71</v>
          </cell>
        </row>
        <row r="815">
          <cell r="A815" t="str">
            <v>Swastha/ncd Message/tv</v>
          </cell>
          <cell r="C815">
            <v>11980.67</v>
          </cell>
          <cell r="D815">
            <v>-11980.67</v>
          </cell>
        </row>
        <row r="816">
          <cell r="A816" t="str">
            <v>Teletalk 71-72</v>
          </cell>
        </row>
        <row r="817">
          <cell r="A817" t="str">
            <v>Realtors/kpr/0154/4935/13 Aug14</v>
          </cell>
          <cell r="B817">
            <v>37400</v>
          </cell>
          <cell r="D817">
            <v>37400</v>
          </cell>
        </row>
        <row r="818">
          <cell r="A818" t="str">
            <v>Teletalk/abhiyan/0561/1282/25 Sep14</v>
          </cell>
          <cell r="B818">
            <v>34333.199999999997</v>
          </cell>
          <cell r="D818">
            <v>34333.199999999997</v>
          </cell>
        </row>
        <row r="819">
          <cell r="A819" t="str">
            <v>Teletalk/AP/0494/1470/21 Sep14</v>
          </cell>
          <cell r="B819">
            <v>81746.17</v>
          </cell>
          <cell r="D819">
            <v>81746.17</v>
          </cell>
        </row>
        <row r="820">
          <cell r="A820" t="str">
            <v>Teletalk/AP/0553/1544/24 Sep14</v>
          </cell>
          <cell r="B820">
            <v>40873.089999999997</v>
          </cell>
          <cell r="D820">
            <v>40873.089999999997</v>
          </cell>
        </row>
        <row r="821">
          <cell r="A821" t="str">
            <v>Teletalk/colors 3g/10-30sep14/reg Pr</v>
          </cell>
          <cell r="B821">
            <v>195278.76</v>
          </cell>
          <cell r="D821">
            <v>195278.76</v>
          </cell>
        </row>
        <row r="822">
          <cell r="A822" t="str">
            <v>Teletalk/colors 3g/12sep-11oct14/fm</v>
          </cell>
          <cell r="B822">
            <v>96485.8</v>
          </cell>
          <cell r="D822">
            <v>96485.8</v>
          </cell>
        </row>
        <row r="823">
          <cell r="A823" t="str">
            <v>Teletalk/colors/ap/0234/985/28 Aug14</v>
          </cell>
          <cell r="B823">
            <v>45414.54</v>
          </cell>
          <cell r="C823">
            <v>4541.45</v>
          </cell>
          <cell r="D823">
            <v>40873.090000000004</v>
          </cell>
        </row>
        <row r="824">
          <cell r="A824" t="str">
            <v>Teletalk/colors/kpr/0233/7223/21 Aug14</v>
          </cell>
          <cell r="B824">
            <v>42835.42</v>
          </cell>
          <cell r="D824">
            <v>42835.42</v>
          </cell>
        </row>
        <row r="825">
          <cell r="A825" t="str">
            <v>Teletalk/geetanjali/kpr/054/####/20-25jul14</v>
          </cell>
          <cell r="B825">
            <v>251327.12</v>
          </cell>
          <cell r="D825">
            <v>251327.12</v>
          </cell>
        </row>
        <row r="826">
          <cell r="A826" t="str">
            <v>Teletalk/gitanjali/kpr/0160/5255/17aug14</v>
          </cell>
          <cell r="B826">
            <v>71807.960000000006</v>
          </cell>
          <cell r="D826">
            <v>71807.960000000006</v>
          </cell>
        </row>
        <row r="827">
          <cell r="A827" t="str">
            <v>Teletalk/gitanjali/KPR/0194/8566/25Aug014</v>
          </cell>
          <cell r="B827">
            <v>62831.839999999997</v>
          </cell>
          <cell r="D827">
            <v>62831.839999999997</v>
          </cell>
        </row>
        <row r="828">
          <cell r="A828" t="str">
            <v>Teletalk/gitanjali/kpr/0195/7533/24Aug014</v>
          </cell>
          <cell r="B828">
            <v>112200</v>
          </cell>
          <cell r="D828">
            <v>112200</v>
          </cell>
        </row>
        <row r="829">
          <cell r="A829" t="str">
            <v>Teletalk/gitanjali/kpr/0197/7227/21Aug014</v>
          </cell>
          <cell r="B829">
            <v>112200</v>
          </cell>
          <cell r="D829">
            <v>112200</v>
          </cell>
        </row>
        <row r="830">
          <cell r="A830" t="str">
            <v>Teletalk/gitanjali/kpr/0585/3324/29 Sep14</v>
          </cell>
          <cell r="B830">
            <v>85671</v>
          </cell>
          <cell r="D830">
            <v>85671</v>
          </cell>
        </row>
        <row r="831">
          <cell r="A831" t="str">
            <v>Teletalk/gitanjali/kpr/0586/3163/26 Sep14</v>
          </cell>
          <cell r="B831">
            <v>112200</v>
          </cell>
          <cell r="D831">
            <v>112200</v>
          </cell>
        </row>
        <row r="832">
          <cell r="A832" t="str">
            <v>Teletalk/gitanjali/kpr/0587/3205/27 Sep14</v>
          </cell>
          <cell r="B832">
            <v>85671</v>
          </cell>
          <cell r="D832">
            <v>85671</v>
          </cell>
        </row>
        <row r="833">
          <cell r="A833" t="str">
            <v>Teletalk/gitanjali/kpr/0588/3270/28 Sep14</v>
          </cell>
          <cell r="B833">
            <v>85671</v>
          </cell>
          <cell r="D833">
            <v>85671</v>
          </cell>
        </row>
        <row r="834">
          <cell r="A834" t="str">
            <v>Teletalk/gitanjali/kpr/161/5459/19 Aug14</v>
          </cell>
          <cell r="B834">
            <v>112200</v>
          </cell>
          <cell r="D834">
            <v>112200</v>
          </cell>
        </row>
        <row r="835">
          <cell r="A835" t="str">
            <v>Teletalk/gitanjali/nagarik/0159/1348/16aug14</v>
          </cell>
          <cell r="B835">
            <v>60044</v>
          </cell>
          <cell r="D835">
            <v>60044</v>
          </cell>
        </row>
        <row r="836">
          <cell r="A836" t="str">
            <v>Teletalk/Gitanjali/nagarik/0196/1638/23Aug014</v>
          </cell>
          <cell r="B836">
            <v>60044</v>
          </cell>
          <cell r="D836">
            <v>60044</v>
          </cell>
        </row>
        <row r="837">
          <cell r="A837" t="str">
            <v>Teletalk/gitanjali/tht/0771/1883/21 Oct14</v>
          </cell>
          <cell r="B837">
            <v>66096</v>
          </cell>
          <cell r="D837">
            <v>66096</v>
          </cell>
        </row>
        <row r="838">
          <cell r="A838" t="str">
            <v>Teletalk/karobar/0452/731/16 Sep14</v>
          </cell>
          <cell r="B838">
            <v>18727.2</v>
          </cell>
          <cell r="D838">
            <v>18727.2</v>
          </cell>
        </row>
        <row r="839">
          <cell r="A839" t="str">
            <v>Teletalk/karobar/0594/911/29 Sep14</v>
          </cell>
          <cell r="B839">
            <v>31836.240000000002</v>
          </cell>
          <cell r="D839">
            <v>31836.240000000002</v>
          </cell>
        </row>
        <row r="840">
          <cell r="A840" t="str">
            <v>Teletalk/kpr/0055/477/24jul14</v>
          </cell>
          <cell r="B840">
            <v>228454.92</v>
          </cell>
          <cell r="D840">
            <v>228454.92</v>
          </cell>
        </row>
        <row r="841">
          <cell r="A841" t="str">
            <v>Teletalk/kpr/0056/567/25 July14</v>
          </cell>
          <cell r="B841">
            <v>56441.58</v>
          </cell>
          <cell r="D841">
            <v>56441.58</v>
          </cell>
        </row>
        <row r="842">
          <cell r="A842" t="str">
            <v>Teletalk/kpr/0057/4224/4 Aug14</v>
          </cell>
          <cell r="B842">
            <v>188138.93</v>
          </cell>
          <cell r="D842">
            <v>188138.93</v>
          </cell>
        </row>
        <row r="843">
          <cell r="A843" t="str">
            <v>Teletalk/kpr/0156/4866/12 Aug14</v>
          </cell>
          <cell r="B843">
            <v>181419.43</v>
          </cell>
          <cell r="D843">
            <v>181419.43</v>
          </cell>
        </row>
        <row r="844">
          <cell r="A844" t="str">
            <v>Teletalk/kpr/0157/5133/14 Aug14</v>
          </cell>
          <cell r="B844">
            <v>191487.56</v>
          </cell>
          <cell r="D844">
            <v>191487.56</v>
          </cell>
        </row>
        <row r="845">
          <cell r="A845" t="str">
            <v>Teletalk/kpr/0158/5170/15 Aug14</v>
          </cell>
          <cell r="B845">
            <v>112200</v>
          </cell>
          <cell r="D845">
            <v>112200</v>
          </cell>
        </row>
        <row r="846">
          <cell r="A846" t="str">
            <v>Teletalk/kpr/0344/9093/31 Aug14</v>
          </cell>
          <cell r="B846">
            <v>194186.78</v>
          </cell>
          <cell r="D846">
            <v>194186.78</v>
          </cell>
        </row>
        <row r="847">
          <cell r="A847" t="str">
            <v>Teletalk/kpr/0453/892/16 Sep14</v>
          </cell>
          <cell r="B847">
            <v>142784.07</v>
          </cell>
          <cell r="D847">
            <v>142784.07</v>
          </cell>
        </row>
        <row r="848">
          <cell r="A848" t="str">
            <v>Teletalk/kpr/0454/980/17 Sep14</v>
          </cell>
          <cell r="B848">
            <v>142784.07</v>
          </cell>
          <cell r="D848">
            <v>142784.07</v>
          </cell>
        </row>
        <row r="849">
          <cell r="A849" t="str">
            <v>Teletalk/kpr/0495/2640/21 Sep14</v>
          </cell>
          <cell r="B849">
            <v>142784</v>
          </cell>
          <cell r="D849">
            <v>142784</v>
          </cell>
        </row>
        <row r="850">
          <cell r="A850" t="str">
            <v>Teletalk/kpr/0558/2984/24 Sep14</v>
          </cell>
          <cell r="B850">
            <v>142784</v>
          </cell>
          <cell r="D850">
            <v>142784</v>
          </cell>
        </row>
        <row r="851">
          <cell r="A851" t="str">
            <v>Teletalk/kpr/0590/3269/28 Sep14</v>
          </cell>
          <cell r="B851">
            <v>388373</v>
          </cell>
          <cell r="D851">
            <v>388373</v>
          </cell>
        </row>
        <row r="852">
          <cell r="A852" t="str">
            <v>Teletalk/kpr/0596/3397/30 Sep14</v>
          </cell>
          <cell r="B852">
            <v>159919</v>
          </cell>
          <cell r="D852">
            <v>159919</v>
          </cell>
        </row>
        <row r="853">
          <cell r="A853" t="str">
            <v>Teletalk/kpr/0752/5556/19 Oct14</v>
          </cell>
          <cell r="B853">
            <v>365527</v>
          </cell>
          <cell r="D853">
            <v>365527</v>
          </cell>
        </row>
        <row r="854">
          <cell r="A854" t="str">
            <v>Teletalk/kpr/0753/5341/16 Oct14</v>
          </cell>
          <cell r="B854">
            <v>142784</v>
          </cell>
          <cell r="D854">
            <v>142784</v>
          </cell>
        </row>
        <row r="855">
          <cell r="A855" t="str">
            <v>Teletalk/kpr/0769/5805/21 Oct14</v>
          </cell>
          <cell r="B855">
            <v>182764</v>
          </cell>
          <cell r="D855">
            <v>182764</v>
          </cell>
        </row>
        <row r="856">
          <cell r="A856" t="str">
            <v>Teletalk/kpr/0770/5854/22 Oct14</v>
          </cell>
          <cell r="B856">
            <v>182763.6</v>
          </cell>
          <cell r="D856">
            <v>182763.6</v>
          </cell>
        </row>
        <row r="857">
          <cell r="A857" t="str">
            <v>Teletalk/nagarik/0342/2054/1 Sep14</v>
          </cell>
          <cell r="B857">
            <v>70227</v>
          </cell>
          <cell r="D857">
            <v>70227</v>
          </cell>
        </row>
        <row r="858">
          <cell r="A858" t="str">
            <v>Teletalk/nagarik/0552/3175/24 Sep14</v>
          </cell>
          <cell r="B858">
            <v>63204</v>
          </cell>
          <cell r="D858">
            <v>63204</v>
          </cell>
        </row>
        <row r="859">
          <cell r="A859" t="str">
            <v>Teletalk/nagarik/0557/3168/23 Sep14</v>
          </cell>
          <cell r="B859">
            <v>107115</v>
          </cell>
          <cell r="D859">
            <v>107115</v>
          </cell>
        </row>
        <row r="860">
          <cell r="A860" t="str">
            <v>Teletalk/nagarik/0592/3464/29 Sep14</v>
          </cell>
          <cell r="B860">
            <v>107115</v>
          </cell>
          <cell r="D860">
            <v>107115</v>
          </cell>
        </row>
        <row r="861">
          <cell r="A861" t="str">
            <v>Teletalk/nagarik/0985/4048/21oct14</v>
          </cell>
          <cell r="B861">
            <v>124968</v>
          </cell>
          <cell r="D861">
            <v>124968</v>
          </cell>
        </row>
        <row r="862">
          <cell r="A862" t="str">
            <v>Teletalk/NP/0772/729/20 Oct14</v>
          </cell>
          <cell r="B862">
            <v>25245</v>
          </cell>
          <cell r="D862">
            <v>25245</v>
          </cell>
        </row>
        <row r="863">
          <cell r="A863" t="str">
            <v>Teletalk/nsp/0451/401/16 Sep14</v>
          </cell>
          <cell r="B863">
            <v>42500</v>
          </cell>
          <cell r="C863">
            <v>4250</v>
          </cell>
          <cell r="D863">
            <v>38250</v>
          </cell>
        </row>
        <row r="864">
          <cell r="A864" t="str">
            <v>Teletalk/nsp/0493/450/21 Sep14</v>
          </cell>
          <cell r="B864">
            <v>39015</v>
          </cell>
          <cell r="D864">
            <v>39015</v>
          </cell>
        </row>
        <row r="865">
          <cell r="A865" t="str">
            <v>Teletalk/rajdhani/0378/411/10 Sep14</v>
          </cell>
          <cell r="B865">
            <v>37179</v>
          </cell>
          <cell r="D865">
            <v>37179</v>
          </cell>
        </row>
        <row r="866">
          <cell r="A866" t="str">
            <v>Teletalk/rajdhani/0595/643/30 Sep14</v>
          </cell>
          <cell r="B866">
            <v>15863.04</v>
          </cell>
          <cell r="D866">
            <v>15863.04</v>
          </cell>
        </row>
        <row r="867">
          <cell r="A867" t="str">
            <v>Teletalk/republica/0754/4027/17 Oct14</v>
          </cell>
          <cell r="B867">
            <v>72304</v>
          </cell>
          <cell r="D867">
            <v>72304</v>
          </cell>
        </row>
        <row r="868">
          <cell r="A868" t="str">
            <v>Teletalk/tht/####/1623/30sept 14</v>
          </cell>
          <cell r="B868">
            <v>143705.25</v>
          </cell>
          <cell r="D868">
            <v>143705.25</v>
          </cell>
        </row>
        <row r="869">
          <cell r="A869" t="str">
            <v>Teletalk/tht/####/1676/9oct 14</v>
          </cell>
          <cell r="B869">
            <v>119385.9</v>
          </cell>
          <cell r="D869">
            <v>119385.9</v>
          </cell>
        </row>
        <row r="870">
          <cell r="A870" t="str">
            <v>Teletalk/tht/####/1726/13oct 14</v>
          </cell>
          <cell r="B870">
            <v>119385.9</v>
          </cell>
          <cell r="D870">
            <v>119385.9</v>
          </cell>
        </row>
        <row r="871">
          <cell r="A871" t="str">
            <v>Teletalk/tht/####/1793/16oct 14</v>
          </cell>
          <cell r="B871">
            <v>119385.9</v>
          </cell>
          <cell r="D871">
            <v>119385.9</v>
          </cell>
        </row>
        <row r="872">
          <cell r="A872" t="str">
            <v>Teletalk/THT/0343/1032/7 Sep14</v>
          </cell>
          <cell r="B872">
            <v>119385.9</v>
          </cell>
          <cell r="D872">
            <v>119385.9</v>
          </cell>
        </row>
        <row r="873">
          <cell r="A873" t="str">
            <v>Teletalk/THT/0379/1098/10 Sep14</v>
          </cell>
          <cell r="B873">
            <v>39795.300000000003</v>
          </cell>
          <cell r="D873">
            <v>39795.300000000003</v>
          </cell>
        </row>
        <row r="874">
          <cell r="A874" t="str">
            <v>Teletalk/THT/0450/1220/15 Sep14</v>
          </cell>
          <cell r="B874">
            <v>91197.56</v>
          </cell>
          <cell r="D874">
            <v>91197.56</v>
          </cell>
        </row>
        <row r="875">
          <cell r="A875" t="str">
            <v>Teletalk/THT/0455/1301/18 Sep14</v>
          </cell>
          <cell r="B875">
            <v>119385.9</v>
          </cell>
          <cell r="D875">
            <v>119385.9</v>
          </cell>
        </row>
        <row r="876">
          <cell r="A876" t="str">
            <v>Teletalk/THT/0456/1324/19 Sep14</v>
          </cell>
          <cell r="B876">
            <v>119385.9</v>
          </cell>
          <cell r="D876">
            <v>119385.9</v>
          </cell>
        </row>
        <row r="877">
          <cell r="A877" t="str">
            <v>Teletalk/THT/0492/1371/21 Sep14</v>
          </cell>
          <cell r="B877">
            <v>129334.72</v>
          </cell>
          <cell r="D877">
            <v>129334.72</v>
          </cell>
        </row>
        <row r="878">
          <cell r="A878" t="str">
            <v>Teletalk/THT/0554/1402/22 Sep14</v>
          </cell>
          <cell r="B878">
            <v>238771.8</v>
          </cell>
          <cell r="D878">
            <v>238771.8</v>
          </cell>
        </row>
        <row r="879">
          <cell r="A879" t="str">
            <v>Teletalk/THT/0556/1437/23 Sep14</v>
          </cell>
          <cell r="B879">
            <v>129334.72</v>
          </cell>
          <cell r="D879">
            <v>129334.72</v>
          </cell>
        </row>
        <row r="880">
          <cell r="A880" t="str">
            <v>Teletalk/THT/0562/1506/25 Sep14</v>
          </cell>
          <cell r="B880">
            <v>129334.72</v>
          </cell>
          <cell r="D880">
            <v>129334.72</v>
          </cell>
        </row>
        <row r="881">
          <cell r="A881" t="str">
            <v>Teletalk/THT/0591/1578/28 Sep14</v>
          </cell>
          <cell r="B881">
            <v>143705.25</v>
          </cell>
          <cell r="D881">
            <v>143705.25</v>
          </cell>
        </row>
        <row r="882">
          <cell r="A882" t="str">
            <v>Teletalk/TKP/0589/5126/26 Sep14</v>
          </cell>
          <cell r="B882">
            <v>32258</v>
          </cell>
          <cell r="D882">
            <v>32258</v>
          </cell>
        </row>
        <row r="883">
          <cell r="A883" t="str">
            <v>Teltalk/rajdhani/0559/587/24 Sep14</v>
          </cell>
          <cell r="B883">
            <v>33708.959999999999</v>
          </cell>
          <cell r="D883">
            <v>33708.959999999999</v>
          </cell>
        </row>
        <row r="884">
          <cell r="A884" t="str">
            <v>UNDP 71-72</v>
          </cell>
        </row>
        <row r="885">
          <cell r="A885" t="str">
            <v>FAO/kpr/0778/5558/18 Oct14</v>
          </cell>
          <cell r="B885">
            <v>32313</v>
          </cell>
          <cell r="D885">
            <v>32313</v>
          </cell>
        </row>
        <row r="886">
          <cell r="A886" t="str">
            <v>FAO/THT/0779/1839/18 Oct14</v>
          </cell>
          <cell r="B886">
            <v>29376</v>
          </cell>
          <cell r="D886">
            <v>29376</v>
          </cell>
        </row>
        <row r="887">
          <cell r="A887" t="str">
            <v>UMWFP/AP/0567/1546/24 Sep14</v>
          </cell>
          <cell r="B887">
            <v>7282.8</v>
          </cell>
          <cell r="D887">
            <v>7282.8</v>
          </cell>
        </row>
        <row r="888">
          <cell r="A888" t="str">
            <v>Undp/gp/####/1578/11nov 14</v>
          </cell>
          <cell r="B888">
            <v>19897</v>
          </cell>
          <cell r="D888">
            <v>19897</v>
          </cell>
        </row>
        <row r="889">
          <cell r="A889" t="str">
            <v>UNDP/GP/0616/1090/8 Oct14</v>
          </cell>
          <cell r="B889">
            <v>24871.5</v>
          </cell>
          <cell r="D889">
            <v>24871.5</v>
          </cell>
        </row>
        <row r="890">
          <cell r="A890" t="str">
            <v>UNDP/ict/kpr/0867/9458/9 Nov14</v>
          </cell>
          <cell r="B890">
            <v>12118</v>
          </cell>
          <cell r="D890">
            <v>12118</v>
          </cell>
        </row>
        <row r="891">
          <cell r="A891" t="str">
            <v>UNDP/ICT/THT/0868/2213/10 Nov14</v>
          </cell>
          <cell r="B891">
            <v>11016</v>
          </cell>
          <cell r="D891">
            <v>11016</v>
          </cell>
        </row>
        <row r="892">
          <cell r="A892" t="str">
            <v>Undp/kpr/0223/672/26 July 14</v>
          </cell>
          <cell r="B892">
            <v>24235.42</v>
          </cell>
          <cell r="D892">
            <v>24235.42</v>
          </cell>
        </row>
        <row r="893">
          <cell r="A893" t="str">
            <v>UNDP/KPR/0224/1061/2 Aug14</v>
          </cell>
          <cell r="B893">
            <v>26254.880000000001</v>
          </cell>
          <cell r="D893">
            <v>26254.880000000001</v>
          </cell>
        </row>
        <row r="894">
          <cell r="A894" t="str">
            <v>UNDP/kpr/0229/5082/14 Aug 14</v>
          </cell>
          <cell r="B894">
            <v>36353.14</v>
          </cell>
          <cell r="D894">
            <v>36353.14</v>
          </cell>
        </row>
        <row r="895">
          <cell r="A895" t="str">
            <v>UNDP/KPR/0230/4746/11 Aug14</v>
          </cell>
          <cell r="B895">
            <v>58568.11</v>
          </cell>
          <cell r="D895">
            <v>58568.11</v>
          </cell>
        </row>
        <row r="896">
          <cell r="A896" t="str">
            <v>UNDP/kpr/0230/5221/16 Aug14</v>
          </cell>
          <cell r="B896">
            <v>34333.879999999997</v>
          </cell>
          <cell r="D896">
            <v>34333.879999999997</v>
          </cell>
        </row>
        <row r="897">
          <cell r="A897" t="str">
            <v>Undp/kpr/0277/034/17 July 14</v>
          </cell>
          <cell r="B897">
            <v>14137.2</v>
          </cell>
          <cell r="D897">
            <v>14137.2</v>
          </cell>
        </row>
        <row r="898">
          <cell r="A898" t="str">
            <v>Undp/kpr/0279/948/31 July 14</v>
          </cell>
          <cell r="B898">
            <v>18176.07</v>
          </cell>
          <cell r="D898">
            <v>18176.07</v>
          </cell>
        </row>
        <row r="899">
          <cell r="A899" t="str">
            <v>UNDP/kpr/0399/4324/5 Aug14</v>
          </cell>
          <cell r="B899">
            <v>14137.16</v>
          </cell>
          <cell r="D899">
            <v>14137.16</v>
          </cell>
        </row>
        <row r="900">
          <cell r="A900" t="str">
            <v>UNDP/kpr/0401/4494/7 Aug14</v>
          </cell>
          <cell r="B900">
            <v>18176.07</v>
          </cell>
          <cell r="D900">
            <v>18176.07</v>
          </cell>
        </row>
        <row r="901">
          <cell r="A901" t="str">
            <v>UNDP/kpr/0402/5083/14 Aug14</v>
          </cell>
          <cell r="B901">
            <v>22215.97</v>
          </cell>
          <cell r="D901">
            <v>22215.97</v>
          </cell>
        </row>
        <row r="902">
          <cell r="A902" t="str">
            <v>UNDP/kpr/0405/5460/19 Aug14</v>
          </cell>
          <cell r="B902">
            <v>18176.07</v>
          </cell>
          <cell r="D902">
            <v>18176.07</v>
          </cell>
        </row>
        <row r="903">
          <cell r="A903" t="str">
            <v>UNDP/kpr/0406/8663/26 Aug14</v>
          </cell>
          <cell r="B903">
            <v>20195.52</v>
          </cell>
          <cell r="D903">
            <v>20195.52</v>
          </cell>
        </row>
        <row r="904">
          <cell r="A904" t="str">
            <v>UNDP/kpr/0408/8919/28 Aug14</v>
          </cell>
          <cell r="B904">
            <v>14137.2</v>
          </cell>
          <cell r="D904">
            <v>14137.2</v>
          </cell>
        </row>
        <row r="905">
          <cell r="A905" t="str">
            <v>UNDP/kpr/0410/10861/5 Sep14</v>
          </cell>
          <cell r="B905">
            <v>36353.14</v>
          </cell>
          <cell r="D905">
            <v>36353.14</v>
          </cell>
        </row>
        <row r="906">
          <cell r="A906" t="str">
            <v>UNDP/kpr/0412/9096/30 Aug14</v>
          </cell>
          <cell r="B906">
            <v>28274.33</v>
          </cell>
          <cell r="D906">
            <v>28274.33</v>
          </cell>
        </row>
        <row r="907">
          <cell r="A907" t="str">
            <v>UNDP/KPR/0413/9099/30 Aug14</v>
          </cell>
          <cell r="B907">
            <v>24235.42</v>
          </cell>
          <cell r="D907">
            <v>24235.42</v>
          </cell>
        </row>
        <row r="908">
          <cell r="A908" t="str">
            <v>UNDP/KPR/0433/361/22 July14</v>
          </cell>
          <cell r="B908">
            <v>36352.800000000003</v>
          </cell>
          <cell r="D908">
            <v>36352.800000000003</v>
          </cell>
        </row>
        <row r="909">
          <cell r="A909" t="str">
            <v>UNDP/KPR/0569/469/13 Sep14</v>
          </cell>
          <cell r="B909">
            <v>26254.880000000001</v>
          </cell>
          <cell r="D909">
            <v>26254.880000000001</v>
          </cell>
        </row>
        <row r="910">
          <cell r="A910" t="str">
            <v>UNDP/kpr/0570/468/13 Sep14</v>
          </cell>
          <cell r="B910">
            <v>24235.42</v>
          </cell>
          <cell r="D910">
            <v>24235.42</v>
          </cell>
        </row>
        <row r="911">
          <cell r="A911" t="str">
            <v>UNDP/kpr/0574/2557/20 Sep14</v>
          </cell>
          <cell r="B911">
            <v>28274</v>
          </cell>
          <cell r="D911">
            <v>28274</v>
          </cell>
        </row>
        <row r="912">
          <cell r="A912" t="str">
            <v>UNDP/kpr/0683/5601/18 Oct14</v>
          </cell>
          <cell r="B912">
            <v>24235</v>
          </cell>
          <cell r="D912">
            <v>24235</v>
          </cell>
        </row>
        <row r="913">
          <cell r="A913" t="str">
            <v>Undp/kpr/0826/2352/18sept 2014</v>
          </cell>
          <cell r="B913">
            <v>10771</v>
          </cell>
          <cell r="D913">
            <v>10771</v>
          </cell>
        </row>
        <row r="914">
          <cell r="A914" t="str">
            <v>Undp/kpr/0858/3208/27sept 14</v>
          </cell>
          <cell r="B914">
            <v>38373</v>
          </cell>
          <cell r="D914">
            <v>38373</v>
          </cell>
        </row>
        <row r="915">
          <cell r="A915" t="str">
            <v>UNDP/kpr/0859/3207/27 Sep14</v>
          </cell>
          <cell r="B915">
            <v>24235</v>
          </cell>
          <cell r="D915">
            <v>24235</v>
          </cell>
        </row>
        <row r="916">
          <cell r="A916" t="str">
            <v>UNDP/kpr/0862/5600/18 Oct14</v>
          </cell>
          <cell r="B916">
            <v>26254.799999999999</v>
          </cell>
          <cell r="D916">
            <v>26254.799999999999</v>
          </cell>
        </row>
        <row r="917">
          <cell r="A917" t="str">
            <v>UNDP/kpr/0866/8778/1 Nov14</v>
          </cell>
          <cell r="B917">
            <v>38373</v>
          </cell>
          <cell r="D917">
            <v>38373</v>
          </cell>
        </row>
        <row r="918">
          <cell r="A918" t="str">
            <v>Undp/kpr/1134/279/11sept 14</v>
          </cell>
          <cell r="B918">
            <v>14137.16</v>
          </cell>
          <cell r="D918">
            <v>14137.16</v>
          </cell>
        </row>
        <row r="919">
          <cell r="A919" t="str">
            <v>Undp/kpr/1138/2916/23sept 14</v>
          </cell>
          <cell r="B919">
            <v>16157</v>
          </cell>
          <cell r="D919">
            <v>16157</v>
          </cell>
        </row>
        <row r="920">
          <cell r="A920" t="str">
            <v>Undp/kpr/1140/3087/25sept 14</v>
          </cell>
          <cell r="B920">
            <v>16157</v>
          </cell>
          <cell r="D920">
            <v>16157</v>
          </cell>
        </row>
        <row r="921">
          <cell r="A921" t="str">
            <v>Undp/kpr/1144/5070/14oct 14</v>
          </cell>
          <cell r="B921">
            <v>14137</v>
          </cell>
          <cell r="D921">
            <v>14137</v>
          </cell>
        </row>
        <row r="922">
          <cell r="A922" t="str">
            <v>Undp/kpr/1159/5808/21oct 14</v>
          </cell>
          <cell r="B922">
            <v>16157</v>
          </cell>
          <cell r="D922">
            <v>16157</v>
          </cell>
        </row>
        <row r="923">
          <cell r="A923" t="str">
            <v>Undp/kripa Daily/####/39/4aug 14</v>
          </cell>
          <cell r="B923">
            <v>3030</v>
          </cell>
          <cell r="D923">
            <v>3030</v>
          </cell>
        </row>
        <row r="924">
          <cell r="A924" t="str">
            <v>Undp/tht/0220/92/23 July 14 (54)</v>
          </cell>
          <cell r="B924">
            <v>29743.200000000001</v>
          </cell>
          <cell r="D924">
            <v>29743.200000000001</v>
          </cell>
        </row>
        <row r="925">
          <cell r="A925" t="str">
            <v>Undp/tht/0221/93/23 July 14(39)</v>
          </cell>
          <cell r="B925">
            <v>21481.200000000001</v>
          </cell>
          <cell r="D925">
            <v>21481.200000000001</v>
          </cell>
        </row>
        <row r="926">
          <cell r="A926" t="str">
            <v>Undp/tht/0222/91/23 July 14</v>
          </cell>
          <cell r="B926">
            <v>13219.2</v>
          </cell>
          <cell r="D926">
            <v>13219.2</v>
          </cell>
        </row>
        <row r="927">
          <cell r="A927" t="str">
            <v>UNDP/THT/0225/318/6 Aug14</v>
          </cell>
          <cell r="B927">
            <v>21481.200000000001</v>
          </cell>
          <cell r="D927">
            <v>21481.200000000001</v>
          </cell>
        </row>
        <row r="928">
          <cell r="A928" t="str">
            <v>UNDP/THT/0227/445/13 Aug14</v>
          </cell>
          <cell r="B928">
            <v>47919.6</v>
          </cell>
          <cell r="D928">
            <v>47919.6</v>
          </cell>
        </row>
        <row r="929">
          <cell r="A929" t="str">
            <v>UNDP/THT/0228/444/13 Aug14</v>
          </cell>
          <cell r="B929">
            <v>28090.799999999999</v>
          </cell>
          <cell r="D929">
            <v>28090.799999999999</v>
          </cell>
        </row>
        <row r="930">
          <cell r="A930" t="str">
            <v>Undp/tht/0278/08/17july 14(21cc)</v>
          </cell>
          <cell r="B930">
            <v>12852</v>
          </cell>
          <cell r="D930">
            <v>12852</v>
          </cell>
        </row>
        <row r="931">
          <cell r="A931" t="str">
            <v>Undp/tht/0280/224/31 July 14</v>
          </cell>
          <cell r="B931">
            <v>16524</v>
          </cell>
          <cell r="D931">
            <v>16524</v>
          </cell>
        </row>
        <row r="932">
          <cell r="A932" t="str">
            <v>Undp/tht/0398/292/5aug 14</v>
          </cell>
          <cell r="B932">
            <v>12852</v>
          </cell>
          <cell r="D932">
            <v>12852</v>
          </cell>
        </row>
        <row r="933">
          <cell r="A933" t="str">
            <v>Undp/tht/0400/356/7aug 14</v>
          </cell>
          <cell r="B933">
            <v>16524</v>
          </cell>
          <cell r="D933">
            <v>16524</v>
          </cell>
        </row>
        <row r="934">
          <cell r="A934" t="str">
            <v>Undp/tht/0403/498/14aug 14</v>
          </cell>
          <cell r="B934">
            <v>20196</v>
          </cell>
          <cell r="D934">
            <v>20196</v>
          </cell>
        </row>
        <row r="935">
          <cell r="A935" t="str">
            <v>Undp/tht/0404/553/19aug 14</v>
          </cell>
          <cell r="B935">
            <v>16524</v>
          </cell>
          <cell r="D935">
            <v>16524</v>
          </cell>
        </row>
        <row r="936">
          <cell r="A936" t="str">
            <v>UNDP/THT/0407/716/26 Aug14</v>
          </cell>
          <cell r="B936">
            <v>18360</v>
          </cell>
          <cell r="D936">
            <v>18360</v>
          </cell>
        </row>
        <row r="937">
          <cell r="A937" t="str">
            <v>UNDP/THT/0409/783/28 Aug14</v>
          </cell>
          <cell r="B937">
            <v>12852</v>
          </cell>
          <cell r="D937">
            <v>12852</v>
          </cell>
        </row>
        <row r="938">
          <cell r="A938" t="str">
            <v>UNDP/THT/0414/852/1 Sep14</v>
          </cell>
          <cell r="B938">
            <v>25704</v>
          </cell>
          <cell r="D938">
            <v>25704</v>
          </cell>
        </row>
        <row r="939">
          <cell r="A939" t="str">
            <v>UNDP/THT/0415/913/3 Sep14</v>
          </cell>
          <cell r="B939">
            <v>19828.8</v>
          </cell>
          <cell r="D939">
            <v>19828.8</v>
          </cell>
        </row>
        <row r="940">
          <cell r="A940" t="str">
            <v>UNDP/THT/0432/09/17 Jul14</v>
          </cell>
          <cell r="B940">
            <v>33048</v>
          </cell>
          <cell r="D940">
            <v>33048</v>
          </cell>
        </row>
        <row r="941">
          <cell r="A941" t="str">
            <v>UNDP/THT/0571/1263/17 Sep14</v>
          </cell>
          <cell r="B941">
            <v>19828.8</v>
          </cell>
          <cell r="D941">
            <v>19828.8</v>
          </cell>
        </row>
        <row r="942">
          <cell r="A942" t="str">
            <v>UNDP/THT/0572/1217/15 Sep14</v>
          </cell>
          <cell r="B942">
            <v>26520</v>
          </cell>
          <cell r="D942">
            <v>26520</v>
          </cell>
        </row>
        <row r="943">
          <cell r="A943" t="str">
            <v>UNDP/THT/0573/1264/17 Sep14</v>
          </cell>
          <cell r="B943">
            <v>23133.599999999999</v>
          </cell>
          <cell r="D943">
            <v>23133.599999999999</v>
          </cell>
        </row>
        <row r="944">
          <cell r="A944" t="str">
            <v>UNDP/THT/0575/1467/24 Sep14</v>
          </cell>
          <cell r="B944">
            <v>21481.200000000001</v>
          </cell>
          <cell r="D944">
            <v>21481.200000000001</v>
          </cell>
        </row>
        <row r="945">
          <cell r="A945" t="str">
            <v>UNDP/THT/0576/1466/24 Sep14</v>
          </cell>
          <cell r="B945">
            <v>19828.8</v>
          </cell>
          <cell r="D945">
            <v>19828.8</v>
          </cell>
        </row>
        <row r="946">
          <cell r="A946" t="str">
            <v>Undp/tht/0825/1401/22sept 14</v>
          </cell>
          <cell r="B946">
            <v>9792</v>
          </cell>
          <cell r="D946">
            <v>9792</v>
          </cell>
        </row>
        <row r="947">
          <cell r="A947" t="str">
            <v>Undp/tht/0827/1238/16sept 14</v>
          </cell>
          <cell r="B947">
            <v>9792</v>
          </cell>
          <cell r="D947">
            <v>9792</v>
          </cell>
        </row>
        <row r="948">
          <cell r="A948" t="str">
            <v>UNDP/THT/0829/2168/7 Nov14</v>
          </cell>
          <cell r="B948">
            <v>11016</v>
          </cell>
          <cell r="D948">
            <v>11016</v>
          </cell>
        </row>
        <row r="949">
          <cell r="A949" t="str">
            <v>Undp/tht/0860/1643/1oct 2014</v>
          </cell>
          <cell r="B949">
            <v>23868</v>
          </cell>
          <cell r="D949">
            <v>23868</v>
          </cell>
        </row>
        <row r="950">
          <cell r="A950" t="str">
            <v>UNDP/THT/0861/1764/15 Oct14</v>
          </cell>
          <cell r="B950">
            <v>21481.200000000001</v>
          </cell>
          <cell r="D950">
            <v>21481.200000000001</v>
          </cell>
        </row>
        <row r="951">
          <cell r="A951" t="str">
            <v>UNDP/tht/0864/1905/22 Oct14</v>
          </cell>
          <cell r="B951">
            <v>19828.8</v>
          </cell>
          <cell r="D951">
            <v>19828.8</v>
          </cell>
        </row>
        <row r="952">
          <cell r="A952" t="str">
            <v>UNDP/THT/0865/2105/5 Nov14</v>
          </cell>
          <cell r="B952">
            <v>31395.599999999999</v>
          </cell>
          <cell r="D952">
            <v>31395.599999999999</v>
          </cell>
        </row>
        <row r="953">
          <cell r="A953" t="str">
            <v>UNDP/THT/1135/1142/11 Sep 14</v>
          </cell>
          <cell r="B953">
            <v>12852</v>
          </cell>
          <cell r="D953">
            <v>12852</v>
          </cell>
        </row>
        <row r="954">
          <cell r="A954" t="str">
            <v>Undp/tht/1137/1299/18sept 14</v>
          </cell>
          <cell r="B954">
            <v>16524</v>
          </cell>
          <cell r="D954">
            <v>16524</v>
          </cell>
        </row>
        <row r="955">
          <cell r="A955" t="str">
            <v>Undp/tht/1139/1436/23sept 14</v>
          </cell>
          <cell r="B955">
            <v>14688</v>
          </cell>
          <cell r="D955">
            <v>14688</v>
          </cell>
        </row>
        <row r="956">
          <cell r="A956" t="str">
            <v>Undp/tht/1141/1505/25sept 14</v>
          </cell>
          <cell r="B956">
            <v>14688</v>
          </cell>
          <cell r="D956">
            <v>14688</v>
          </cell>
        </row>
        <row r="957">
          <cell r="A957" t="str">
            <v>Undp/tht/1142/1675/9oct 14</v>
          </cell>
          <cell r="B957">
            <v>31212</v>
          </cell>
          <cell r="D957">
            <v>31212</v>
          </cell>
        </row>
        <row r="958">
          <cell r="A958" t="str">
            <v>Undp/tht/1145/1733/14oct 14</v>
          </cell>
          <cell r="B958">
            <v>12852</v>
          </cell>
          <cell r="D958">
            <v>12852</v>
          </cell>
        </row>
        <row r="959">
          <cell r="A959" t="str">
            <v>Undp/tht/1158/1880/21oct 14</v>
          </cell>
          <cell r="B959">
            <v>14688</v>
          </cell>
          <cell r="D959">
            <v>14688</v>
          </cell>
        </row>
        <row r="960">
          <cell r="A960" t="str">
            <v>Undp/tht/1161/2080/4nov 14</v>
          </cell>
          <cell r="B960">
            <v>18360</v>
          </cell>
          <cell r="D960">
            <v>18360</v>
          </cell>
        </row>
        <row r="961">
          <cell r="A961" t="str">
            <v>Undp/tht/1163/2148/6nov 14</v>
          </cell>
          <cell r="B961">
            <v>38556</v>
          </cell>
          <cell r="D961">
            <v>38556</v>
          </cell>
        </row>
        <row r="962">
          <cell r="A962" t="str">
            <v>Undp/tht/1166/2230/11nov 14</v>
          </cell>
          <cell r="B962">
            <v>14688</v>
          </cell>
          <cell r="D962">
            <v>14688</v>
          </cell>
        </row>
        <row r="963">
          <cell r="A963" t="str">
            <v>Undp/tht/1167/2286/13nov 14</v>
          </cell>
          <cell r="B963">
            <v>18360</v>
          </cell>
          <cell r="D963">
            <v>18360</v>
          </cell>
        </row>
        <row r="964">
          <cell r="A964" t="str">
            <v>UNFPA/kpr/0004/479/24jul14</v>
          </cell>
          <cell r="B964">
            <v>14137.16</v>
          </cell>
          <cell r="D964">
            <v>14137.16</v>
          </cell>
        </row>
        <row r="965">
          <cell r="A965" t="str">
            <v>Unfpa/kpr/0396/12318/8Sep14</v>
          </cell>
          <cell r="B965">
            <v>12117.71</v>
          </cell>
          <cell r="D965">
            <v>12117.71</v>
          </cell>
        </row>
        <row r="966">
          <cell r="A966" t="str">
            <v>Unfpa/kpr/0627/4645/1 Oct14</v>
          </cell>
          <cell r="B966">
            <v>16157</v>
          </cell>
          <cell r="D966">
            <v>16157</v>
          </cell>
        </row>
        <row r="967">
          <cell r="A967" t="str">
            <v>UNFPA/tht/0003/118/24jul14</v>
          </cell>
          <cell r="B967">
            <v>12852</v>
          </cell>
          <cell r="D967">
            <v>12852</v>
          </cell>
        </row>
        <row r="968">
          <cell r="A968" t="str">
            <v>UNFPA/THT/002/50/21jul14</v>
          </cell>
          <cell r="B968">
            <v>11016</v>
          </cell>
          <cell r="D968">
            <v>11016</v>
          </cell>
        </row>
        <row r="969">
          <cell r="A969" t="str">
            <v>UNFPA/THT/0397/1047/8 Sep14</v>
          </cell>
          <cell r="B969">
            <v>11016</v>
          </cell>
          <cell r="D969">
            <v>11016</v>
          </cell>
        </row>
        <row r="970">
          <cell r="A970" t="str">
            <v>UNFPA/THT/0628/1644/1 Oct14</v>
          </cell>
          <cell r="B970">
            <v>14688</v>
          </cell>
          <cell r="D970">
            <v>14688</v>
          </cell>
        </row>
        <row r="971">
          <cell r="A971" t="str">
            <v>UNHCR/THT/0007/130/25jul14</v>
          </cell>
          <cell r="B971">
            <v>41616</v>
          </cell>
          <cell r="D971">
            <v>41616</v>
          </cell>
        </row>
        <row r="972">
          <cell r="A972" t="str">
            <v>Unhcr/tht/0775/1266/17 Sep14</v>
          </cell>
          <cell r="B972">
            <v>33048</v>
          </cell>
          <cell r="D972">
            <v>33048</v>
          </cell>
        </row>
        <row r="973">
          <cell r="A973" t="str">
            <v>UNHCR/THT/0776/1267/17 Sep14</v>
          </cell>
          <cell r="B973">
            <v>48470.400000000001</v>
          </cell>
          <cell r="D973">
            <v>48470.400000000001</v>
          </cell>
        </row>
        <row r="974">
          <cell r="A974" t="str">
            <v>Unhcr/tht/1060/2108/5nov 14</v>
          </cell>
          <cell r="B974">
            <v>33048</v>
          </cell>
          <cell r="D974">
            <v>33048</v>
          </cell>
        </row>
        <row r="975">
          <cell r="A975" t="str">
            <v>Unpd/kpr/1136/2351/18sept 9X3</v>
          </cell>
          <cell r="B975">
            <v>18176</v>
          </cell>
          <cell r="D975">
            <v>18176</v>
          </cell>
        </row>
        <row r="976">
          <cell r="A976" t="str">
            <v>UNWFP/ap/0147/714/16 Aug14</v>
          </cell>
          <cell r="B976">
            <v>8193.15</v>
          </cell>
          <cell r="C976">
            <v>819.32</v>
          </cell>
          <cell r="D976">
            <v>7373.83</v>
          </cell>
        </row>
        <row r="977">
          <cell r="A977" t="str">
            <v>Unwfp/AP/0565/1456/20 Sep14</v>
          </cell>
          <cell r="B977">
            <v>10013.85</v>
          </cell>
          <cell r="D977">
            <v>10013.85</v>
          </cell>
        </row>
        <row r="978">
          <cell r="A978" t="str">
            <v>Unwfp/AP/0821/1983/21 Oct14</v>
          </cell>
          <cell r="B978">
            <v>5462.1</v>
          </cell>
          <cell r="D978">
            <v>5462.1</v>
          </cell>
        </row>
        <row r="979">
          <cell r="A979" t="str">
            <v>UNWFP/AP/0823/2001/22 Oct14</v>
          </cell>
          <cell r="B979">
            <v>5462.1</v>
          </cell>
          <cell r="D979">
            <v>5462.1</v>
          </cell>
        </row>
        <row r="980">
          <cell r="A980" t="str">
            <v>Unwfp/ap/131/383/2 Aug14</v>
          </cell>
          <cell r="B980">
            <v>5462.1</v>
          </cell>
          <cell r="C980">
            <v>546.21</v>
          </cell>
          <cell r="D980">
            <v>4915.8900000000003</v>
          </cell>
        </row>
        <row r="981">
          <cell r="A981" t="str">
            <v>UNWFP/kpr/0207/9165/23 Aug14</v>
          </cell>
          <cell r="B981">
            <v>28274.33</v>
          </cell>
          <cell r="D981">
            <v>28274.33</v>
          </cell>
        </row>
        <row r="982">
          <cell r="A982" t="str">
            <v>UNWFP/kpr/0295/10766/4Sep14</v>
          </cell>
          <cell r="B982">
            <v>12117.71</v>
          </cell>
          <cell r="D982">
            <v>12117.71</v>
          </cell>
        </row>
        <row r="983">
          <cell r="A983" t="str">
            <v>UNWFP/nagarik/0149/1418/19 Aug14</v>
          </cell>
          <cell r="B983">
            <v>19664</v>
          </cell>
          <cell r="D983">
            <v>19664</v>
          </cell>
        </row>
        <row r="984">
          <cell r="A984" t="str">
            <v>UNWFP/nagarik/0150/1464/20 Aug14</v>
          </cell>
          <cell r="B984">
            <v>19664</v>
          </cell>
          <cell r="D984">
            <v>19664</v>
          </cell>
        </row>
        <row r="985">
          <cell r="A985" t="str">
            <v>UNWFP/republica/0208/1654/24 Aug14</v>
          </cell>
          <cell r="B985">
            <v>15485</v>
          </cell>
          <cell r="D985">
            <v>15485</v>
          </cell>
        </row>
        <row r="986">
          <cell r="A986" t="str">
            <v>UNWFP/tht/0132/260/2 Aug14</v>
          </cell>
          <cell r="B986">
            <v>7344</v>
          </cell>
          <cell r="D986">
            <v>7344</v>
          </cell>
        </row>
        <row r="987">
          <cell r="A987" t="str">
            <v>UNWFP/THT/0148/524/16 Aug14</v>
          </cell>
          <cell r="B987">
            <v>11016</v>
          </cell>
          <cell r="D987">
            <v>11016</v>
          </cell>
        </row>
        <row r="988">
          <cell r="A988" t="str">
            <v>UNWFP/THT/0294/957/4 Sep14</v>
          </cell>
          <cell r="B988">
            <v>11016</v>
          </cell>
          <cell r="D988">
            <v>11016</v>
          </cell>
        </row>
        <row r="989">
          <cell r="A989" t="str">
            <v>UNWFP/THT/0566/1354/20 Sep14</v>
          </cell>
          <cell r="B989">
            <v>13464</v>
          </cell>
          <cell r="D989">
            <v>13464</v>
          </cell>
        </row>
        <row r="990">
          <cell r="A990" t="str">
            <v>UNWFP/THT/0568/1468/24 Sep14</v>
          </cell>
          <cell r="B990">
            <v>8812.7999999999993</v>
          </cell>
          <cell r="D990">
            <v>8812.7999999999993</v>
          </cell>
        </row>
        <row r="991">
          <cell r="A991" t="str">
            <v>UNWFP/tht/0822/1881/21 Oct14</v>
          </cell>
          <cell r="B991">
            <v>7344</v>
          </cell>
          <cell r="D991">
            <v>7344</v>
          </cell>
        </row>
        <row r="992">
          <cell r="A992" t="str">
            <v>UNWFP/THT/0824/1906/22 Oct 14</v>
          </cell>
          <cell r="B992">
            <v>6609.6</v>
          </cell>
          <cell r="D992">
            <v>6609.6</v>
          </cell>
        </row>
        <row r="993">
          <cell r="A993" t="str">
            <v>Unwomen/kpr/0299/5223/16aug14</v>
          </cell>
          <cell r="B993">
            <v>38372.589999999997</v>
          </cell>
          <cell r="D993">
            <v>38372.589999999997</v>
          </cell>
        </row>
        <row r="994">
          <cell r="A994" t="str">
            <v>Unwomen/kpr/0300/7472/23 Aug14</v>
          </cell>
          <cell r="B994">
            <v>20195.52</v>
          </cell>
          <cell r="D994">
            <v>20195.52</v>
          </cell>
        </row>
        <row r="995">
          <cell r="A995" t="str">
            <v>Unwomen/kpr/0830/3209/27sept 14</v>
          </cell>
          <cell r="B995">
            <v>18176</v>
          </cell>
          <cell r="D995">
            <v>18176</v>
          </cell>
        </row>
        <row r="996">
          <cell r="A996" t="str">
            <v>Unwomen/kpr/0831/5599/18 Oct14</v>
          </cell>
          <cell r="B996">
            <v>24235</v>
          </cell>
          <cell r="D996">
            <v>24235</v>
          </cell>
        </row>
        <row r="997">
          <cell r="A997" t="str">
            <v>Unwomen/kpr/1055/10995/6sept 14</v>
          </cell>
          <cell r="B997">
            <v>34333.68</v>
          </cell>
          <cell r="D997">
            <v>34333.68</v>
          </cell>
        </row>
        <row r="998">
          <cell r="A998" t="str">
            <v>Unwomen/kpr/1056/8670/26aug 14</v>
          </cell>
          <cell r="B998">
            <v>22215.97</v>
          </cell>
          <cell r="D998">
            <v>22215.97</v>
          </cell>
        </row>
        <row r="999">
          <cell r="A999" t="str">
            <v>Unwomen/kpr/1057/7473/23aug 14</v>
          </cell>
          <cell r="B999">
            <v>14137.16</v>
          </cell>
          <cell r="D999">
            <v>14137.16</v>
          </cell>
        </row>
        <row r="1000">
          <cell r="A1000" t="str">
            <v>Unwomen/kpr/1058/671/26 July  14</v>
          </cell>
          <cell r="B1000">
            <v>24235.42</v>
          </cell>
          <cell r="D1000">
            <v>24235.42</v>
          </cell>
        </row>
        <row r="1001">
          <cell r="A1001" t="str">
            <v>Unwomen/nagarik/0298/50/18 July</v>
          </cell>
          <cell r="B1001">
            <v>33709</v>
          </cell>
          <cell r="D1001">
            <v>33709</v>
          </cell>
        </row>
        <row r="1002">
          <cell r="A1002" t="str">
            <v>Unwomen/nagarik/0299/1365/18aug14</v>
          </cell>
          <cell r="B1002">
            <v>26687</v>
          </cell>
          <cell r="D1002">
            <v>26687</v>
          </cell>
        </row>
        <row r="1003">
          <cell r="A1003" t="str">
            <v>Unwomen/nagarik/0300/1676/25aug14</v>
          </cell>
          <cell r="B1003">
            <v>9832</v>
          </cell>
          <cell r="D1003">
            <v>9832</v>
          </cell>
        </row>
        <row r="1004">
          <cell r="A1004" t="str">
            <v>Unwomen/nagarik/0830/3222/25sept 14</v>
          </cell>
          <cell r="B1004">
            <v>12641</v>
          </cell>
          <cell r="D1004">
            <v>12641</v>
          </cell>
        </row>
        <row r="1005">
          <cell r="A1005" t="str">
            <v>Unwomen/nagarik/0831/4019/20 Oct14</v>
          </cell>
          <cell r="B1005">
            <v>16855</v>
          </cell>
          <cell r="D1005">
            <v>16855</v>
          </cell>
        </row>
        <row r="1006">
          <cell r="A1006" t="str">
            <v>Unwomen/nagarik/1055/2314/8sept 14</v>
          </cell>
          <cell r="B1006">
            <v>23877</v>
          </cell>
          <cell r="D1006">
            <v>23877</v>
          </cell>
        </row>
        <row r="1007">
          <cell r="A1007" t="str">
            <v>Unwomen/nagarik/1056/1813/27aug</v>
          </cell>
          <cell r="B1007">
            <v>13904</v>
          </cell>
          <cell r="D1007">
            <v>13904</v>
          </cell>
        </row>
        <row r="1008">
          <cell r="A1008" t="str">
            <v>Unwomen/nagarik/1057/1420/19aug 14</v>
          </cell>
          <cell r="B1008">
            <v>14045</v>
          </cell>
          <cell r="D1008">
            <v>14045</v>
          </cell>
        </row>
        <row r="1009">
          <cell r="A1009" t="str">
            <v>Unwomen/nagarik/1058/260/28 July 14</v>
          </cell>
          <cell r="B1009">
            <v>16855</v>
          </cell>
          <cell r="D1009">
            <v>16855</v>
          </cell>
        </row>
        <row r="1010">
          <cell r="A1010" t="str">
            <v>Unwomen/tht/0297/10/17 July 14</v>
          </cell>
          <cell r="B1010">
            <v>44064</v>
          </cell>
          <cell r="D1010">
            <v>44064</v>
          </cell>
        </row>
        <row r="1011">
          <cell r="A1011" t="str">
            <v>Unwomen/tht/0299/449/13aug 14</v>
          </cell>
          <cell r="B1011">
            <v>31395.599999999999</v>
          </cell>
          <cell r="D1011">
            <v>31395.599999999999</v>
          </cell>
        </row>
        <row r="1012">
          <cell r="A1012" t="str">
            <v>Unwomen/THT/0300/743/27 Aug14</v>
          </cell>
          <cell r="B1012">
            <v>12852</v>
          </cell>
          <cell r="D1012">
            <v>12852</v>
          </cell>
        </row>
        <row r="1013">
          <cell r="A1013" t="str">
            <v>Unwomen/tht/0830/1658/8 Oct14</v>
          </cell>
          <cell r="B1013">
            <v>18360</v>
          </cell>
          <cell r="D1013">
            <v>18360</v>
          </cell>
        </row>
        <row r="1014">
          <cell r="A1014" t="str">
            <v>Unwomen/tht/0831/1817/17 Oct14</v>
          </cell>
          <cell r="B1014">
            <v>22032</v>
          </cell>
          <cell r="D1014">
            <v>22032</v>
          </cell>
        </row>
        <row r="1015">
          <cell r="A1015" t="str">
            <v>Unwomen/tht/1055/915/3sept14</v>
          </cell>
          <cell r="B1015">
            <v>28090.799999999999</v>
          </cell>
          <cell r="D1015">
            <v>28090.799999999999</v>
          </cell>
        </row>
        <row r="1016">
          <cell r="A1016" t="str">
            <v>Unwomen/tht/1057/586/20aug 14</v>
          </cell>
          <cell r="B1016">
            <v>18360</v>
          </cell>
          <cell r="D1016">
            <v>18360</v>
          </cell>
        </row>
        <row r="1017">
          <cell r="A1017" t="str">
            <v>Unwomen/tht/1058/188/30july 14</v>
          </cell>
          <cell r="B1017">
            <v>19828.8</v>
          </cell>
          <cell r="D1017">
            <v>19828.8</v>
          </cell>
        </row>
        <row r="1018">
          <cell r="A1018" t="str">
            <v>Usaid/kpr/####/3268/28sept 14</v>
          </cell>
          <cell r="B1018">
            <v>72930</v>
          </cell>
          <cell r="D1018">
            <v>72930</v>
          </cell>
        </row>
        <row r="1019">
          <cell r="A1019" t="str">
            <v>Usaid/kpr/####/4755/10oct 14</v>
          </cell>
          <cell r="B1019">
            <v>53856</v>
          </cell>
          <cell r="D1019">
            <v>53856</v>
          </cell>
        </row>
        <row r="1020">
          <cell r="A1020" t="str">
            <v>Usaid/kpr/####/4756/10oct (19*4cc)</v>
          </cell>
          <cell r="B1020">
            <v>51163</v>
          </cell>
          <cell r="D1020">
            <v>51163</v>
          </cell>
        </row>
        <row r="1021">
          <cell r="A1021" t="str">
            <v>Unicef 70-71</v>
          </cell>
        </row>
        <row r="1022">
          <cell r="A1022" t="str">
            <v>Unicef/national Immuzation Day/2phase/21-25jan14</v>
          </cell>
          <cell r="B1022">
            <v>442</v>
          </cell>
          <cell r="D1022">
            <v>442</v>
          </cell>
        </row>
        <row r="1023">
          <cell r="A1023" t="str">
            <v>Unicef/national Innmuization/17nov-21dec13 Fm</v>
          </cell>
          <cell r="B1023">
            <v>680</v>
          </cell>
          <cell r="D1023">
            <v>680</v>
          </cell>
        </row>
        <row r="1024">
          <cell r="A1024" t="str">
            <v>Unicef/nid Polio/national Paper/22-24jan 14</v>
          </cell>
          <cell r="B1024">
            <v>896.92</v>
          </cell>
          <cell r="D1024">
            <v>896.92</v>
          </cell>
        </row>
        <row r="1025">
          <cell r="A1025" t="str">
            <v>Unicef 71-72</v>
          </cell>
        </row>
        <row r="1026">
          <cell r="A1026" t="str">
            <v>Unicef/DDR/reg. Fm/13 - 27 Sep14</v>
          </cell>
          <cell r="B1026">
            <v>82424.95</v>
          </cell>
          <cell r="D1026">
            <v>82424.95</v>
          </cell>
        </row>
        <row r="1027">
          <cell r="A1027" t="str">
            <v>UNICEF/EVAC/radio,GP&amp;Kolpila/sep 14</v>
          </cell>
          <cell r="B1027">
            <v>275099.15000000002</v>
          </cell>
          <cell r="D1027">
            <v>275099.15000000002</v>
          </cell>
        </row>
        <row r="1028">
          <cell r="A1028" t="str">
            <v>Unicef/gp/####/841/14sept 14 Baldiwas</v>
          </cell>
          <cell r="B1028">
            <v>97537</v>
          </cell>
          <cell r="D1028">
            <v>97537</v>
          </cell>
        </row>
        <row r="1029">
          <cell r="A1029" t="str">
            <v>Unicef/handwashing/15,16oct 14 Tv</v>
          </cell>
          <cell r="B1029">
            <v>43172.44</v>
          </cell>
          <cell r="D1029">
            <v>43172.44</v>
          </cell>
        </row>
        <row r="1030">
          <cell r="A1030" t="str">
            <v>Unicef/handwashing/tv,Fm,Pr 14</v>
          </cell>
          <cell r="B1030">
            <v>76546.899999999994</v>
          </cell>
          <cell r="D1030">
            <v>76546.899999999994</v>
          </cell>
        </row>
        <row r="1031">
          <cell r="A1031" t="str">
            <v>Unicef/IVP/17-30sept</v>
          </cell>
          <cell r="B1031">
            <v>873053.43</v>
          </cell>
          <cell r="D1031">
            <v>873053.43</v>
          </cell>
        </row>
        <row r="1032">
          <cell r="A1032" t="str">
            <v>Unicef/kpr/0077/4493/7 Aug14</v>
          </cell>
          <cell r="B1032">
            <v>28274.33</v>
          </cell>
          <cell r="D1032">
            <v>28274.33</v>
          </cell>
        </row>
        <row r="1033">
          <cell r="A1033" t="str">
            <v>Unicef/kpr/0203/7470/23 Aug14</v>
          </cell>
          <cell r="B1033">
            <v>28274.33</v>
          </cell>
          <cell r="D1033">
            <v>28274.33</v>
          </cell>
        </row>
        <row r="1034">
          <cell r="A1034" t="str">
            <v>Unicef/kpr/0271/10485/2Sep 14</v>
          </cell>
          <cell r="B1034">
            <v>16830.099999999999</v>
          </cell>
          <cell r="D1034">
            <v>16830.099999999999</v>
          </cell>
        </row>
        <row r="1035">
          <cell r="A1035" t="str">
            <v>Unicef/kpr/0795/6161/29 Oct14</v>
          </cell>
          <cell r="B1035">
            <v>75398</v>
          </cell>
          <cell r="D1035">
            <v>75398</v>
          </cell>
        </row>
        <row r="1036">
          <cell r="A1036" t="str">
            <v>Unicef/kpr/0917/8779/1 Nov14</v>
          </cell>
          <cell r="B1036">
            <v>80784</v>
          </cell>
          <cell r="D1036">
            <v>80784</v>
          </cell>
        </row>
        <row r="1037">
          <cell r="A1037" t="str">
            <v>Unicef/kpr/0927/10201/15 Nov14</v>
          </cell>
          <cell r="B1037">
            <v>32313</v>
          </cell>
          <cell r="D1037">
            <v>32313</v>
          </cell>
        </row>
        <row r="1038">
          <cell r="A1038" t="str">
            <v>Unicef/kpr/202/7468/23 Aug14</v>
          </cell>
          <cell r="B1038">
            <v>29621.3</v>
          </cell>
          <cell r="D1038">
            <v>29621.3</v>
          </cell>
        </row>
        <row r="1039">
          <cell r="A1039" t="str">
            <v>Unicef/nagarik/0201/1579/22 Aug14</v>
          </cell>
          <cell r="B1039">
            <v>20600</v>
          </cell>
          <cell r="D1039">
            <v>20600</v>
          </cell>
        </row>
        <row r="1040">
          <cell r="A1040" t="str">
            <v>Unicef/nagarik/0270/2093/2 Sep14</v>
          </cell>
          <cell r="B1040">
            <v>10300</v>
          </cell>
          <cell r="D1040">
            <v>10300</v>
          </cell>
        </row>
        <row r="1041">
          <cell r="A1041" t="str">
            <v>Unicef/nagarik/0928/5105/16 Nov14</v>
          </cell>
          <cell r="B1041">
            <v>22472</v>
          </cell>
          <cell r="D1041">
            <v>22472</v>
          </cell>
        </row>
        <row r="1042">
          <cell r="A1042" t="str">
            <v>Unicef/tht/0078/355/7 Aug14</v>
          </cell>
          <cell r="B1042">
            <v>25704</v>
          </cell>
          <cell r="D1042">
            <v>25704</v>
          </cell>
        </row>
        <row r="1043">
          <cell r="A1043" t="str">
            <v>Unicef/tht/0204/683/24 Aug14</v>
          </cell>
          <cell r="B1043">
            <v>26928</v>
          </cell>
          <cell r="D1043">
            <v>26928</v>
          </cell>
        </row>
        <row r="1044">
          <cell r="A1044" t="str">
            <v>Unicef/tht/0272/876/2 Sep 14</v>
          </cell>
          <cell r="B1044">
            <v>13464</v>
          </cell>
          <cell r="D1044">
            <v>13464</v>
          </cell>
        </row>
        <row r="1045">
          <cell r="A1045" t="str">
            <v>Unicef/Tht/0796/1964/29 Oct14</v>
          </cell>
          <cell r="B1045">
            <v>61689.599999999999</v>
          </cell>
          <cell r="D1045">
            <v>61689.599999999999</v>
          </cell>
        </row>
        <row r="1046">
          <cell r="A1046" t="str">
            <v>Unicef/THT/0918/1965/29 Oct14</v>
          </cell>
          <cell r="B1046">
            <v>66096</v>
          </cell>
          <cell r="D1046">
            <v>66096</v>
          </cell>
        </row>
        <row r="1047">
          <cell r="A1047" t="str">
            <v>Unicef/THT/0919/2104/5 Nov14</v>
          </cell>
          <cell r="B1047">
            <v>61689.599999999999</v>
          </cell>
          <cell r="D1047">
            <v>61689.599999999999</v>
          </cell>
        </row>
        <row r="1048">
          <cell r="A1048" t="str">
            <v>Unicef/THT/0920/2307/14 Nov14</v>
          </cell>
          <cell r="B1048">
            <v>29376</v>
          </cell>
          <cell r="D1048">
            <v>29376</v>
          </cell>
        </row>
        <row r="1049">
          <cell r="A1049" t="str">
            <v>Utopia 71-72</v>
          </cell>
        </row>
        <row r="1050">
          <cell r="A1050" t="str">
            <v>Utopia/kpr/0723/3323/29 Sep14</v>
          </cell>
          <cell r="B1050">
            <v>22216</v>
          </cell>
          <cell r="D1050">
            <v>22216</v>
          </cell>
        </row>
        <row r="1051">
          <cell r="A1051" t="str">
            <v>Utopia/rajdhani/####/650/8oct 14</v>
          </cell>
          <cell r="B1051">
            <v>5370.3</v>
          </cell>
          <cell r="D1051">
            <v>5370.3</v>
          </cell>
        </row>
        <row r="1052">
          <cell r="A1052" t="str">
            <v>Vishwonath 71-72</v>
          </cell>
        </row>
        <row r="1053">
          <cell r="A1053" t="str">
            <v>Vishwonath/abhiyan/0768/1679/22 Oct14</v>
          </cell>
          <cell r="B1053">
            <v>13127.4</v>
          </cell>
          <cell r="D1053">
            <v>13127.4</v>
          </cell>
        </row>
        <row r="1054">
          <cell r="A1054" t="str">
            <v>Vishwonath/kpr/0755/3164/26 Sep14</v>
          </cell>
          <cell r="B1054">
            <v>36465</v>
          </cell>
          <cell r="D1054">
            <v>36465</v>
          </cell>
        </row>
        <row r="1055">
          <cell r="A1055" t="str">
            <v>Water Communication 71-72</v>
          </cell>
        </row>
        <row r="1056">
          <cell r="A1056" t="str">
            <v>Watercom/rep/0015/228/27jul14</v>
          </cell>
          <cell r="B1056">
            <v>21068</v>
          </cell>
          <cell r="D1056">
            <v>21068</v>
          </cell>
        </row>
        <row r="1057">
          <cell r="A1057" t="str">
            <v>WHO 71-72</v>
          </cell>
        </row>
        <row r="1058">
          <cell r="A1058" t="str">
            <v>WHO/kpr/0296/10616/3Sep14</v>
          </cell>
          <cell r="B1058">
            <v>18176.07</v>
          </cell>
          <cell r="D1058">
            <v>18176.07</v>
          </cell>
        </row>
        <row r="1059">
          <cell r="A1059" t="str">
            <v>WHO/THT/0297/914/3 Sep14</v>
          </cell>
          <cell r="B1059">
            <v>14871.6</v>
          </cell>
          <cell r="D1059">
            <v>14871.6</v>
          </cell>
        </row>
        <row r="1060">
          <cell r="A1060" t="str">
            <v>WHO/THT/0833/2107/5 Nov14</v>
          </cell>
          <cell r="B1060">
            <v>39657.599999999999</v>
          </cell>
          <cell r="D1060">
            <v>39657.599999999999</v>
          </cell>
        </row>
        <row r="1061">
          <cell r="A1061" t="str">
            <v>Worldvision71-72</v>
          </cell>
        </row>
        <row r="1062">
          <cell r="A1062" t="str">
            <v>Wordvision/THT/0028/60/22jul14</v>
          </cell>
          <cell r="B1062">
            <v>12240</v>
          </cell>
          <cell r="D1062">
            <v>12240</v>
          </cell>
        </row>
        <row r="1063">
          <cell r="A1063" t="str">
            <v>Worldvision/nagarik/0061/498/30july14</v>
          </cell>
          <cell r="B1063">
            <v>22674.6</v>
          </cell>
          <cell r="D1063">
            <v>22674.6</v>
          </cell>
        </row>
        <row r="1064">
          <cell r="A1064" t="str">
            <v>Worldvision/tht/0063/243/1 Aug14</v>
          </cell>
          <cell r="B1064">
            <v>6120</v>
          </cell>
          <cell r="D1064">
            <v>6120</v>
          </cell>
        </row>
        <row r="1065">
          <cell r="A1065" t="str">
            <v>Worldvision/tht/0139/326/6 Aug14</v>
          </cell>
          <cell r="B1065">
            <v>29743.200000000001</v>
          </cell>
          <cell r="D1065">
            <v>29743.200000000001</v>
          </cell>
        </row>
        <row r="1066">
          <cell r="A1066" t="str">
            <v>Worldvison/nagarik/0062/498/30jul14</v>
          </cell>
          <cell r="B1066">
            <v>26163.4</v>
          </cell>
          <cell r="D1066">
            <v>26163.4</v>
          </cell>
        </row>
        <row r="1067">
          <cell r="A1067" t="str">
            <v>WV/classic/nagarik/0142/1030/11 Aug14</v>
          </cell>
          <cell r="B1067">
            <v>35117</v>
          </cell>
          <cell r="D1067">
            <v>35117</v>
          </cell>
        </row>
        <row r="1068">
          <cell r="A1068" t="str">
            <v>WV/JIS/THT/0029/141/26jul14</v>
          </cell>
          <cell r="B1068">
            <v>27264.6</v>
          </cell>
          <cell r="D1068">
            <v>27264.6</v>
          </cell>
        </row>
        <row r="1069">
          <cell r="A1069" t="str">
            <v>WV/KDB/nagarik/0140/779/6 Aug14</v>
          </cell>
          <cell r="B1069">
            <v>19278</v>
          </cell>
          <cell r="D1069">
            <v>19278</v>
          </cell>
        </row>
        <row r="1070">
          <cell r="A1070" t="str">
            <v>WV/mercy/tht/0027/51/21jul14</v>
          </cell>
          <cell r="B1070">
            <v>23868</v>
          </cell>
          <cell r="D1070">
            <v>23868</v>
          </cell>
        </row>
        <row r="1071">
          <cell r="A1071" t="str">
            <v>WV/SDB/nagarik/0141/811/7 Aug14</v>
          </cell>
          <cell r="B1071">
            <v>11016</v>
          </cell>
          <cell r="D1071">
            <v>11016</v>
          </cell>
        </row>
        <row r="1072">
          <cell r="A1072" t="str">
            <v>Wwf 70/71</v>
          </cell>
        </row>
        <row r="1073">
          <cell r="A1073" t="str">
            <v>WWF/kpr/0009/395/23jul14</v>
          </cell>
          <cell r="B1073">
            <v>30294</v>
          </cell>
          <cell r="D1073">
            <v>30294</v>
          </cell>
        </row>
        <row r="1074">
          <cell r="A1074" t="str">
            <v>WWF/nagarik/0010/107/23jul14</v>
          </cell>
          <cell r="B1074">
            <v>21068</v>
          </cell>
          <cell r="D1074">
            <v>21068</v>
          </cell>
        </row>
        <row r="1075">
          <cell r="A1075" t="str">
            <v>WWF/THT/0008/90/23jul14</v>
          </cell>
          <cell r="B1075">
            <v>24786</v>
          </cell>
          <cell r="D1075">
            <v>24786</v>
          </cell>
        </row>
        <row r="1076">
          <cell r="A1076" t="str">
            <v>WWF 71-72</v>
          </cell>
        </row>
        <row r="1077">
          <cell r="A1077" t="str">
            <v>WWF/kpr/0012/482/24jul14</v>
          </cell>
          <cell r="B1077">
            <v>32313.23</v>
          </cell>
          <cell r="D1077">
            <v>32313.23</v>
          </cell>
        </row>
        <row r="1078">
          <cell r="A1078" t="str">
            <v>WWF/kpr/0108/4442/6 Aug14</v>
          </cell>
          <cell r="B1078">
            <v>38372.589999999997</v>
          </cell>
          <cell r="D1078">
            <v>38372.589999999997</v>
          </cell>
        </row>
        <row r="1079">
          <cell r="A1079" t="str">
            <v>WWF/kpr/0111/4605/8 Aug 2014</v>
          </cell>
          <cell r="B1079">
            <v>13463.68</v>
          </cell>
          <cell r="D1079">
            <v>13463.68</v>
          </cell>
        </row>
        <row r="1080">
          <cell r="A1080" t="str">
            <v>WWF/kpr/0151/4939/13 Aug14</v>
          </cell>
          <cell r="B1080">
            <v>48470.85</v>
          </cell>
          <cell r="D1080">
            <v>48470.85</v>
          </cell>
        </row>
        <row r="1081">
          <cell r="A1081" t="str">
            <v>WWF/kpr/0458/2440/19 Sep14</v>
          </cell>
          <cell r="B1081">
            <v>28274</v>
          </cell>
          <cell r="D1081">
            <v>28274</v>
          </cell>
        </row>
        <row r="1082">
          <cell r="A1082" t="str">
            <v>WWF/kpr/0792/7817/30 Oct14</v>
          </cell>
          <cell r="B1082">
            <v>45778</v>
          </cell>
          <cell r="D1082">
            <v>45778</v>
          </cell>
        </row>
        <row r="1083">
          <cell r="A1083" t="str">
            <v>WWF/kpr/0794/8137/31 Oct14</v>
          </cell>
          <cell r="B1083">
            <v>40392</v>
          </cell>
          <cell r="D1083">
            <v>40392</v>
          </cell>
        </row>
        <row r="1084">
          <cell r="A1084" t="str">
            <v>WWF/kpr/0913/9255/6 Nov14</v>
          </cell>
          <cell r="B1084">
            <v>35006</v>
          </cell>
          <cell r="D1084">
            <v>35006</v>
          </cell>
        </row>
        <row r="1085">
          <cell r="A1085" t="str">
            <v>WWF/nagarik/0113/830/8 Aug14</v>
          </cell>
          <cell r="B1085">
            <v>9364</v>
          </cell>
          <cell r="D1085">
            <v>9364</v>
          </cell>
        </row>
        <row r="1086">
          <cell r="A1086" t="str">
            <v>WWF/rep/0013/161/24jul14</v>
          </cell>
          <cell r="B1086">
            <v>12641</v>
          </cell>
          <cell r="D1086">
            <v>12641</v>
          </cell>
        </row>
        <row r="1087">
          <cell r="A1087" t="str">
            <v>WWF/republica/0110/774/6 Aug14</v>
          </cell>
          <cell r="B1087">
            <v>21015</v>
          </cell>
          <cell r="D1087">
            <v>21015</v>
          </cell>
        </row>
        <row r="1088">
          <cell r="A1088" t="str">
            <v>WWF/republica/0153/1188/13 Aug14</v>
          </cell>
          <cell r="B1088">
            <v>26545</v>
          </cell>
          <cell r="D1088">
            <v>26545</v>
          </cell>
        </row>
        <row r="1089">
          <cell r="A1089" t="str">
            <v>WWF/republica/0741/3569/10 Oct14</v>
          </cell>
          <cell r="B1089">
            <v>28020</v>
          </cell>
          <cell r="D1089">
            <v>28020</v>
          </cell>
        </row>
        <row r="1090">
          <cell r="A1090" t="str">
            <v>WWF/republica/0744/3570/10oct14/80cc</v>
          </cell>
          <cell r="B1090">
            <v>29495</v>
          </cell>
          <cell r="D1090">
            <v>29495</v>
          </cell>
        </row>
        <row r="1091">
          <cell r="A1091" t="str">
            <v>Wwf/tht/####/1686/10 Oct 14</v>
          </cell>
          <cell r="B1091">
            <v>46512</v>
          </cell>
          <cell r="D1091">
            <v>46512</v>
          </cell>
        </row>
        <row r="1092">
          <cell r="A1092" t="str">
            <v>WWF/tht/0011/117/24jul14</v>
          </cell>
          <cell r="B1092">
            <v>29376</v>
          </cell>
          <cell r="D1092">
            <v>29376</v>
          </cell>
        </row>
        <row r="1093">
          <cell r="A1093" t="str">
            <v>WWF/tht/0109/317/6 Aug 14</v>
          </cell>
          <cell r="B1093">
            <v>31395.599999999999</v>
          </cell>
          <cell r="D1093">
            <v>31395.599999999999</v>
          </cell>
        </row>
        <row r="1094">
          <cell r="A1094" t="str">
            <v>WWF/THT/0112/368/8 Aug 14</v>
          </cell>
          <cell r="B1094">
            <v>12240</v>
          </cell>
          <cell r="D1094">
            <v>12240</v>
          </cell>
        </row>
        <row r="1095">
          <cell r="A1095" t="str">
            <v>WWF/tht/0152/442/13 Aug14</v>
          </cell>
          <cell r="B1095">
            <v>39657.599999999999</v>
          </cell>
          <cell r="D1095">
            <v>39657.599999999999</v>
          </cell>
        </row>
        <row r="1096">
          <cell r="A1096" t="str">
            <v>WWF/THT/0458/1322/19 Sep14</v>
          </cell>
          <cell r="B1096">
            <v>25704</v>
          </cell>
          <cell r="D1096">
            <v>25704</v>
          </cell>
        </row>
        <row r="1097">
          <cell r="A1097" t="str">
            <v>WWF/THT/0740/1687/10 Oct14</v>
          </cell>
          <cell r="B1097">
            <v>48960</v>
          </cell>
          <cell r="D1097">
            <v>48960</v>
          </cell>
        </row>
        <row r="1098">
          <cell r="A1098" t="str">
            <v>WWF/THT/0781/1994/30 Oct14</v>
          </cell>
          <cell r="B1098">
            <v>41616</v>
          </cell>
          <cell r="D1098">
            <v>41616</v>
          </cell>
        </row>
        <row r="1099">
          <cell r="A1099" t="str">
            <v>WWF/THT/0914/2147/6 Nov14</v>
          </cell>
          <cell r="B1099">
            <v>31824</v>
          </cell>
          <cell r="D1099">
            <v>31824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SY1"/>
      <sheetName val="LEVEL1"/>
      <sheetName val="LEVEL2"/>
      <sheetName val="LEVEL3"/>
      <sheetName val="LEVEL4"/>
      <sheetName val="LEVEL5"/>
      <sheetName val="PSY REPORT"/>
      <sheetName val="PSY2"/>
      <sheetName val="SORT MACRO"/>
      <sheetName val="ANNEXURE-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14-22.04.09"/>
      <sheetName val="T030 22.04.09"/>
      <sheetName val="PSY1"/>
    </sheetNames>
    <sheetDataSet>
      <sheetData sheetId="0" refreshError="1">
        <row r="5">
          <cell r="A5" t="str">
            <v>100333</v>
          </cell>
        </row>
        <row r="6">
          <cell r="A6" t="str">
            <v>100334</v>
          </cell>
        </row>
        <row r="7">
          <cell r="A7" t="str">
            <v>100520</v>
          </cell>
        </row>
        <row r="8">
          <cell r="A8" t="str">
            <v>100521</v>
          </cell>
        </row>
        <row r="9">
          <cell r="A9" t="str">
            <v>100522</v>
          </cell>
        </row>
        <row r="10">
          <cell r="A10" t="str">
            <v>100680</v>
          </cell>
        </row>
        <row r="11">
          <cell r="A11" t="str">
            <v>101031</v>
          </cell>
        </row>
        <row r="12">
          <cell r="A12" t="str">
            <v>101100</v>
          </cell>
        </row>
        <row r="13">
          <cell r="A13" t="str">
            <v>101101</v>
          </cell>
        </row>
        <row r="14">
          <cell r="A14" t="str">
            <v>101102</v>
          </cell>
        </row>
        <row r="15">
          <cell r="A15" t="str">
            <v>101418</v>
          </cell>
        </row>
        <row r="16">
          <cell r="A16" t="str">
            <v>101529</v>
          </cell>
        </row>
        <row r="17">
          <cell r="A17" t="str">
            <v>101530</v>
          </cell>
        </row>
        <row r="18">
          <cell r="A18" t="str">
            <v>101531</v>
          </cell>
        </row>
        <row r="19">
          <cell r="A19" t="str">
            <v>101652</v>
          </cell>
        </row>
        <row r="20">
          <cell r="A20" t="str">
            <v>101654</v>
          </cell>
        </row>
        <row r="21">
          <cell r="A21" t="str">
            <v>101655</v>
          </cell>
        </row>
        <row r="22">
          <cell r="A22" t="str">
            <v>101790</v>
          </cell>
        </row>
        <row r="23">
          <cell r="A23" t="str">
            <v>101791</v>
          </cell>
        </row>
        <row r="24">
          <cell r="A24" t="str">
            <v>101885</v>
          </cell>
        </row>
        <row r="25">
          <cell r="A25" t="str">
            <v>101886</v>
          </cell>
        </row>
        <row r="26">
          <cell r="A26" t="str">
            <v>101945</v>
          </cell>
        </row>
        <row r="27">
          <cell r="A27" t="str">
            <v>102124</v>
          </cell>
        </row>
        <row r="28">
          <cell r="A28" t="str">
            <v>102125</v>
          </cell>
        </row>
        <row r="29">
          <cell r="A29" t="str">
            <v>102126</v>
          </cell>
        </row>
        <row r="30">
          <cell r="A30" t="str">
            <v>102330</v>
          </cell>
        </row>
        <row r="31">
          <cell r="A31" t="str">
            <v>102331</v>
          </cell>
        </row>
        <row r="32">
          <cell r="A32" t="str">
            <v>102803</v>
          </cell>
        </row>
        <row r="33">
          <cell r="A33" t="str">
            <v>102815</v>
          </cell>
        </row>
        <row r="34">
          <cell r="A34" t="str">
            <v>102816</v>
          </cell>
        </row>
        <row r="35">
          <cell r="A35" t="str">
            <v>102818</v>
          </cell>
        </row>
        <row r="36">
          <cell r="A36" t="str">
            <v>102819</v>
          </cell>
        </row>
        <row r="37">
          <cell r="A37" t="str">
            <v>103253</v>
          </cell>
        </row>
        <row r="38">
          <cell r="A38" t="str">
            <v>103254</v>
          </cell>
        </row>
        <row r="39">
          <cell r="A39" t="str">
            <v>103255</v>
          </cell>
        </row>
        <row r="40">
          <cell r="A40" t="str">
            <v>104149</v>
          </cell>
        </row>
        <row r="41">
          <cell r="A41" t="str">
            <v>200054</v>
          </cell>
        </row>
        <row r="42">
          <cell r="A42" t="str">
            <v>200350</v>
          </cell>
        </row>
        <row r="43">
          <cell r="A43" t="str">
            <v>200410</v>
          </cell>
        </row>
        <row r="44">
          <cell r="A44" t="str">
            <v>200829</v>
          </cell>
        </row>
        <row r="45">
          <cell r="A45" t="str">
            <v>300076</v>
          </cell>
        </row>
        <row r="46">
          <cell r="A46" t="str">
            <v>300123</v>
          </cell>
        </row>
        <row r="47">
          <cell r="A47" t="str">
            <v>300126</v>
          </cell>
        </row>
        <row r="48">
          <cell r="A48" t="str">
            <v>300127</v>
          </cell>
        </row>
        <row r="49">
          <cell r="A49" t="str">
            <v>300129</v>
          </cell>
        </row>
        <row r="50">
          <cell r="A50" t="str">
            <v>300131</v>
          </cell>
        </row>
        <row r="51">
          <cell r="A51" t="str">
            <v>300132</v>
          </cell>
        </row>
        <row r="52">
          <cell r="A52" t="str">
            <v>300134</v>
          </cell>
        </row>
        <row r="53">
          <cell r="A53" t="str">
            <v>300135</v>
          </cell>
        </row>
        <row r="54">
          <cell r="A54" t="str">
            <v>300208</v>
          </cell>
        </row>
        <row r="55">
          <cell r="A55" t="str">
            <v>300228</v>
          </cell>
        </row>
        <row r="56">
          <cell r="A56" t="str">
            <v>300229</v>
          </cell>
        </row>
        <row r="57">
          <cell r="A57" t="str">
            <v>300444</v>
          </cell>
        </row>
        <row r="58">
          <cell r="A58" t="str">
            <v>300628</v>
          </cell>
        </row>
        <row r="59">
          <cell r="A59" t="str">
            <v>300662</v>
          </cell>
        </row>
        <row r="60">
          <cell r="A60" t="str">
            <v>300833</v>
          </cell>
        </row>
        <row r="61">
          <cell r="A61" t="str">
            <v>300835</v>
          </cell>
        </row>
        <row r="62">
          <cell r="A62" t="str">
            <v>300870</v>
          </cell>
        </row>
        <row r="63">
          <cell r="A63" t="str">
            <v>300882</v>
          </cell>
        </row>
        <row r="64">
          <cell r="A64" t="str">
            <v>300883</v>
          </cell>
        </row>
        <row r="65">
          <cell r="A65" t="str">
            <v>301003</v>
          </cell>
        </row>
        <row r="66">
          <cell r="A66" t="str">
            <v>301040</v>
          </cell>
        </row>
        <row r="67">
          <cell r="A67" t="str">
            <v>401011</v>
          </cell>
        </row>
        <row r="68">
          <cell r="A68" t="str">
            <v>401012</v>
          </cell>
        </row>
        <row r="69">
          <cell r="A69" t="str">
            <v>401013</v>
          </cell>
        </row>
        <row r="70">
          <cell r="A70" t="str">
            <v>403894</v>
          </cell>
        </row>
        <row r="71">
          <cell r="A71" t="str">
            <v>403895</v>
          </cell>
        </row>
        <row r="72">
          <cell r="A72" t="str">
            <v>403908</v>
          </cell>
        </row>
        <row r="73">
          <cell r="A73" t="str">
            <v>403912</v>
          </cell>
        </row>
        <row r="74">
          <cell r="A74" t="str">
            <v>403917</v>
          </cell>
        </row>
        <row r="75">
          <cell r="A75" t="str">
            <v>403920</v>
          </cell>
        </row>
        <row r="76">
          <cell r="A76" t="str">
            <v>403921</v>
          </cell>
        </row>
        <row r="77">
          <cell r="A77" t="str">
            <v>403928</v>
          </cell>
        </row>
        <row r="78">
          <cell r="A78" t="str">
            <v>403929</v>
          </cell>
        </row>
        <row r="79">
          <cell r="A79" t="str">
            <v>403947</v>
          </cell>
        </row>
        <row r="80">
          <cell r="A80" t="str">
            <v>403954</v>
          </cell>
        </row>
        <row r="81">
          <cell r="A81" t="str">
            <v>404067</v>
          </cell>
        </row>
        <row r="82">
          <cell r="A82" t="str">
            <v>404070</v>
          </cell>
        </row>
        <row r="83">
          <cell r="A83" t="str">
            <v>404074</v>
          </cell>
        </row>
        <row r="84">
          <cell r="A84" t="str">
            <v>404075</v>
          </cell>
        </row>
        <row r="85">
          <cell r="A85" t="str">
            <v>404076</v>
          </cell>
        </row>
        <row r="86">
          <cell r="A86" t="str">
            <v>404077</v>
          </cell>
        </row>
        <row r="87">
          <cell r="A87" t="str">
            <v>404078</v>
          </cell>
        </row>
        <row r="88">
          <cell r="A88" t="str">
            <v>404079</v>
          </cell>
        </row>
        <row r="89">
          <cell r="A89" t="str">
            <v>404080</v>
          </cell>
        </row>
        <row r="90">
          <cell r="A90" t="str">
            <v>404081</v>
          </cell>
        </row>
        <row r="91">
          <cell r="A91" t="str">
            <v>404083</v>
          </cell>
        </row>
        <row r="92">
          <cell r="A92" t="str">
            <v>404095</v>
          </cell>
        </row>
        <row r="93">
          <cell r="A93" t="str">
            <v>404107</v>
          </cell>
        </row>
        <row r="94">
          <cell r="A94" t="str">
            <v>404108</v>
          </cell>
        </row>
        <row r="95">
          <cell r="A95" t="str">
            <v>404110</v>
          </cell>
        </row>
        <row r="96">
          <cell r="A96" t="str">
            <v>404111</v>
          </cell>
        </row>
        <row r="97">
          <cell r="A97" t="str">
            <v>404112</v>
          </cell>
        </row>
        <row r="98">
          <cell r="A98" t="str">
            <v>404113</v>
          </cell>
        </row>
        <row r="99">
          <cell r="A99" t="str">
            <v>404115</v>
          </cell>
        </row>
        <row r="100">
          <cell r="A100" t="str">
            <v>404119</v>
          </cell>
        </row>
        <row r="101">
          <cell r="A101" t="str">
            <v>404145</v>
          </cell>
        </row>
        <row r="102">
          <cell r="A102" t="str">
            <v>404244</v>
          </cell>
        </row>
        <row r="103">
          <cell r="A103" t="str">
            <v>404370</v>
          </cell>
        </row>
        <row r="104">
          <cell r="A104" t="str">
            <v>404647</v>
          </cell>
        </row>
        <row r="105">
          <cell r="A105" t="str">
            <v>404750</v>
          </cell>
        </row>
        <row r="106">
          <cell r="A106" t="str">
            <v>404756</v>
          </cell>
        </row>
        <row r="107">
          <cell r="A107" t="str">
            <v>404815</v>
          </cell>
        </row>
        <row r="108">
          <cell r="A108" t="str">
            <v>404816</v>
          </cell>
        </row>
        <row r="109">
          <cell r="A109" t="str">
            <v>404835</v>
          </cell>
        </row>
        <row r="110">
          <cell r="A110" t="str">
            <v>404882</v>
          </cell>
        </row>
        <row r="111">
          <cell r="A111" t="str">
            <v>405254</v>
          </cell>
        </row>
        <row r="112">
          <cell r="A112" t="str">
            <v>405334</v>
          </cell>
        </row>
        <row r="113">
          <cell r="A113" t="str">
            <v>405420</v>
          </cell>
        </row>
        <row r="114">
          <cell r="A114" t="str">
            <v>405422</v>
          </cell>
        </row>
        <row r="115">
          <cell r="A115" t="str">
            <v>405703</v>
          </cell>
        </row>
        <row r="116">
          <cell r="A116" t="str">
            <v>405704</v>
          </cell>
        </row>
        <row r="117">
          <cell r="A117" t="str">
            <v>405705</v>
          </cell>
        </row>
        <row r="118">
          <cell r="A118" t="str">
            <v>405706</v>
          </cell>
        </row>
        <row r="119">
          <cell r="A119" t="str">
            <v>405707</v>
          </cell>
        </row>
        <row r="120">
          <cell r="A120" t="str">
            <v>405708</v>
          </cell>
        </row>
        <row r="121">
          <cell r="A121" t="str">
            <v>406030</v>
          </cell>
        </row>
        <row r="122">
          <cell r="A122" t="str">
            <v>406031</v>
          </cell>
        </row>
        <row r="123">
          <cell r="A123" t="str">
            <v>406032</v>
          </cell>
        </row>
        <row r="124">
          <cell r="A124" t="str">
            <v>406042</v>
          </cell>
        </row>
        <row r="125">
          <cell r="A125" t="str">
            <v>406043</v>
          </cell>
        </row>
        <row r="126">
          <cell r="A126" t="str">
            <v>406044</v>
          </cell>
        </row>
        <row r="127">
          <cell r="A127" t="str">
            <v>406045</v>
          </cell>
        </row>
        <row r="128">
          <cell r="A128" t="str">
            <v>406046</v>
          </cell>
        </row>
        <row r="129">
          <cell r="A129" t="str">
            <v>406047</v>
          </cell>
        </row>
        <row r="130">
          <cell r="A130" t="str">
            <v>406048</v>
          </cell>
        </row>
        <row r="131">
          <cell r="A131" t="str">
            <v>406080</v>
          </cell>
        </row>
        <row r="132">
          <cell r="A132" t="str">
            <v>406081</v>
          </cell>
        </row>
        <row r="133">
          <cell r="A133" t="str">
            <v>406082</v>
          </cell>
        </row>
        <row r="134">
          <cell r="A134" t="str">
            <v>406083</v>
          </cell>
        </row>
        <row r="135">
          <cell r="A135" t="str">
            <v>406084</v>
          </cell>
        </row>
        <row r="136">
          <cell r="A136" t="str">
            <v>406088</v>
          </cell>
        </row>
        <row r="137">
          <cell r="A137" t="str">
            <v>406089</v>
          </cell>
        </row>
        <row r="138">
          <cell r="A138" t="str">
            <v>406090</v>
          </cell>
        </row>
        <row r="139">
          <cell r="A139" t="str">
            <v>406091</v>
          </cell>
        </row>
        <row r="140">
          <cell r="A140" t="str">
            <v>406092</v>
          </cell>
        </row>
        <row r="141">
          <cell r="A141" t="str">
            <v>406093</v>
          </cell>
        </row>
        <row r="142">
          <cell r="A142" t="str">
            <v>406094</v>
          </cell>
        </row>
        <row r="143">
          <cell r="A143" t="str">
            <v>406095</v>
          </cell>
        </row>
        <row r="144">
          <cell r="A144" t="str">
            <v>406135</v>
          </cell>
        </row>
        <row r="145">
          <cell r="A145" t="str">
            <v>406173</v>
          </cell>
        </row>
        <row r="146">
          <cell r="A146" t="str">
            <v>406174</v>
          </cell>
        </row>
        <row r="147">
          <cell r="A147" t="str">
            <v>406208</v>
          </cell>
        </row>
        <row r="148">
          <cell r="A148" t="str">
            <v>406212</v>
          </cell>
        </row>
        <row r="149">
          <cell r="A149" t="str">
            <v>406351</v>
          </cell>
        </row>
        <row r="150">
          <cell r="A150" t="str">
            <v>406353</v>
          </cell>
        </row>
        <row r="151">
          <cell r="A151" t="str">
            <v>406354</v>
          </cell>
        </row>
        <row r="152">
          <cell r="A152" t="str">
            <v>406360</v>
          </cell>
        </row>
        <row r="153">
          <cell r="A153" t="str">
            <v>406362</v>
          </cell>
        </row>
        <row r="154">
          <cell r="A154" t="str">
            <v>406363</v>
          </cell>
        </row>
        <row r="155">
          <cell r="A155" t="str">
            <v>406415</v>
          </cell>
        </row>
        <row r="156">
          <cell r="A156" t="str">
            <v>406505</v>
          </cell>
        </row>
        <row r="157">
          <cell r="A157" t="str">
            <v>406694</v>
          </cell>
        </row>
        <row r="158">
          <cell r="A158" t="str">
            <v>406703</v>
          </cell>
        </row>
        <row r="159">
          <cell r="A159" t="str">
            <v>406757</v>
          </cell>
        </row>
        <row r="160">
          <cell r="A160" t="str">
            <v>406838</v>
          </cell>
        </row>
        <row r="161">
          <cell r="A161" t="str">
            <v>406839</v>
          </cell>
        </row>
        <row r="162">
          <cell r="A162" t="str">
            <v>406840</v>
          </cell>
        </row>
        <row r="163">
          <cell r="A163" t="str">
            <v>406841</v>
          </cell>
        </row>
        <row r="164">
          <cell r="A164" t="str">
            <v>406842</v>
          </cell>
        </row>
        <row r="165">
          <cell r="A165" t="str">
            <v>406848</v>
          </cell>
        </row>
        <row r="166">
          <cell r="A166" t="str">
            <v>406849</v>
          </cell>
        </row>
        <row r="167">
          <cell r="A167" t="str">
            <v>406851</v>
          </cell>
        </row>
        <row r="168">
          <cell r="A168" t="str">
            <v>406862</v>
          </cell>
        </row>
        <row r="169">
          <cell r="A169" t="str">
            <v>406871</v>
          </cell>
        </row>
        <row r="170">
          <cell r="A170" t="str">
            <v>407040</v>
          </cell>
        </row>
        <row r="171">
          <cell r="A171" t="str">
            <v>407041</v>
          </cell>
        </row>
        <row r="172">
          <cell r="A172" t="str">
            <v>407042</v>
          </cell>
        </row>
        <row r="173">
          <cell r="A173" t="str">
            <v>407043</v>
          </cell>
        </row>
        <row r="174">
          <cell r="A174" t="str">
            <v>407051</v>
          </cell>
        </row>
        <row r="175">
          <cell r="A175" t="str">
            <v>407197</v>
          </cell>
        </row>
        <row r="176">
          <cell r="A176" t="str">
            <v>407270</v>
          </cell>
        </row>
        <row r="177">
          <cell r="A177" t="str">
            <v>407293</v>
          </cell>
        </row>
        <row r="178">
          <cell r="A178" t="str">
            <v>407294</v>
          </cell>
        </row>
        <row r="179">
          <cell r="A179" t="str">
            <v>407345</v>
          </cell>
        </row>
        <row r="180">
          <cell r="A180" t="str">
            <v>407346</v>
          </cell>
        </row>
        <row r="181">
          <cell r="A181" t="str">
            <v>407347</v>
          </cell>
        </row>
        <row r="182">
          <cell r="A182" t="str">
            <v>407375</v>
          </cell>
        </row>
        <row r="183">
          <cell r="A183" t="str">
            <v>407430</v>
          </cell>
        </row>
        <row r="184">
          <cell r="A184" t="str">
            <v>407431</v>
          </cell>
        </row>
        <row r="185">
          <cell r="A185" t="str">
            <v>407432</v>
          </cell>
        </row>
        <row r="186">
          <cell r="A186" t="str">
            <v>407445</v>
          </cell>
        </row>
        <row r="187">
          <cell r="A187" t="str">
            <v>407446</v>
          </cell>
        </row>
        <row r="188">
          <cell r="A188" t="str">
            <v>407503</v>
          </cell>
        </row>
        <row r="189">
          <cell r="A189" t="str">
            <v>407516</v>
          </cell>
        </row>
        <row r="190">
          <cell r="A190" t="str">
            <v>407532</v>
          </cell>
        </row>
        <row r="191">
          <cell r="A191" t="str">
            <v>407585</v>
          </cell>
        </row>
        <row r="192">
          <cell r="A192" t="str">
            <v>407586</v>
          </cell>
        </row>
        <row r="193">
          <cell r="A193" t="str">
            <v>407587</v>
          </cell>
        </row>
        <row r="194">
          <cell r="A194" t="str">
            <v>407620</v>
          </cell>
        </row>
        <row r="195">
          <cell r="A195" t="str">
            <v>407627</v>
          </cell>
        </row>
        <row r="196">
          <cell r="A196" t="str">
            <v>407657</v>
          </cell>
        </row>
        <row r="197">
          <cell r="A197" t="str">
            <v>407679</v>
          </cell>
        </row>
        <row r="198">
          <cell r="A198" t="str">
            <v>407682</v>
          </cell>
        </row>
        <row r="199">
          <cell r="A199" t="str">
            <v>407683</v>
          </cell>
        </row>
        <row r="200">
          <cell r="A200" t="str">
            <v>407684</v>
          </cell>
        </row>
        <row r="201">
          <cell r="A201" t="str">
            <v>407685</v>
          </cell>
        </row>
        <row r="202">
          <cell r="A202" t="str">
            <v>407756</v>
          </cell>
        </row>
        <row r="203">
          <cell r="A203" t="str">
            <v>407830</v>
          </cell>
        </row>
        <row r="204">
          <cell r="A204" t="str">
            <v>407999</v>
          </cell>
        </row>
        <row r="205">
          <cell r="A205" t="str">
            <v>408313</v>
          </cell>
        </row>
        <row r="206">
          <cell r="A206" t="str">
            <v>408315</v>
          </cell>
        </row>
        <row r="207">
          <cell r="A207" t="str">
            <v>408316</v>
          </cell>
        </row>
        <row r="208">
          <cell r="A208" t="str">
            <v>408317</v>
          </cell>
        </row>
        <row r="209">
          <cell r="A209" t="str">
            <v>408318</v>
          </cell>
        </row>
        <row r="210">
          <cell r="A210" t="str">
            <v>408319</v>
          </cell>
        </row>
        <row r="211">
          <cell r="A211" t="str">
            <v>408390</v>
          </cell>
        </row>
        <row r="212">
          <cell r="A212" t="str">
            <v>408391</v>
          </cell>
        </row>
        <row r="213">
          <cell r="A213" t="str">
            <v>408392</v>
          </cell>
        </row>
        <row r="214">
          <cell r="A214" t="str">
            <v>408398</v>
          </cell>
        </row>
        <row r="215">
          <cell r="A215" t="str">
            <v>408445</v>
          </cell>
        </row>
        <row r="216">
          <cell r="A216" t="str">
            <v>408462</v>
          </cell>
        </row>
        <row r="217">
          <cell r="A217" t="str">
            <v>408463</v>
          </cell>
        </row>
        <row r="218">
          <cell r="A218" t="str">
            <v>408477</v>
          </cell>
        </row>
        <row r="219">
          <cell r="A219" t="str">
            <v>408478</v>
          </cell>
        </row>
        <row r="220">
          <cell r="A220" t="str">
            <v>408479</v>
          </cell>
        </row>
        <row r="221">
          <cell r="A221" t="str">
            <v>408480</v>
          </cell>
        </row>
        <row r="222">
          <cell r="A222" t="str">
            <v>408481</v>
          </cell>
        </row>
        <row r="223">
          <cell r="A223" t="str">
            <v>408482</v>
          </cell>
        </row>
        <row r="224">
          <cell r="A224" t="str">
            <v>408483</v>
          </cell>
        </row>
        <row r="225">
          <cell r="A225" t="str">
            <v>408484</v>
          </cell>
        </row>
        <row r="226">
          <cell r="A226" t="str">
            <v>408715</v>
          </cell>
        </row>
        <row r="227">
          <cell r="A227" t="str">
            <v>409151</v>
          </cell>
        </row>
        <row r="228">
          <cell r="A228" t="str">
            <v>409353</v>
          </cell>
        </row>
        <row r="229">
          <cell r="A229" t="str">
            <v>409608</v>
          </cell>
        </row>
      </sheetData>
      <sheetData sheetId="1" refreshError="1"/>
      <sheetData sheetId="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  <sheetName val="PSY1"/>
      <sheetName val="SCH_BS_Ashwin'7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  <sheetName val="D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SHEET"/>
      <sheetName val="PROFIT &amp; LOSS"/>
      <sheetName val="SCHEDULE"/>
      <sheetName val="DEPRICIATION "/>
      <sheetName val="ASSETS DETAILS"/>
      <sheetName val="Tax Calculation"/>
      <sheetName val="Salary_Detail"/>
      <sheetName val="VAT_Sales Detail"/>
      <sheetName val="VAT_Purchase_Summery"/>
      <sheetName val="Working_Progress"/>
      <sheetName val="Butwal"/>
      <sheetName val="TDS"/>
      <sheetName val="Report"/>
      <sheetName val="Obayash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Assam"/>
    </sheetNames>
    <sheetDataSet>
      <sheetData sheetId="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  <sheetName val="Calculation Of Income 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ack pnl-99"/>
      <sheetName val="BRP&amp;L-FDC"/>
      <sheetName val="BRP&amp;L"/>
      <sheetName val="pnl-mth"/>
      <sheetName val="Inputs-Pack level"/>
      <sheetName val="Inputs-Brand level"/>
      <sheetName val="Sp.&amp;Ma."/>
      <sheetName val="F.Depn."/>
      <sheetName val="jan"/>
      <sheetName val="feb"/>
      <sheetName val="march"/>
      <sheetName val="april"/>
      <sheetName val="may"/>
      <sheetName val="june"/>
      <sheetName val="july"/>
      <sheetName val="aug"/>
      <sheetName val="sept"/>
      <sheetName val="oct"/>
      <sheetName val="nov"/>
      <sheetName val="dec"/>
      <sheetName val="DATA"/>
      <sheetName val="NOTES"/>
      <sheetName val="SALES-VAL"/>
      <sheetName val="Tax Computation"/>
      <sheetName val="ANNEXURE-P&amp;L"/>
      <sheetName val="BS"/>
      <sheetName val="Welcome"/>
      <sheetName val="Schedules"/>
      <sheetName val="pack pnl_99"/>
      <sheetName val="MAR06"/>
      <sheetName val="Trial-Sub"/>
      <sheetName val="POI_MASTER_1"/>
      <sheetName val="pack_pnl-991"/>
      <sheetName val="Inputs-Pack_level1"/>
      <sheetName val="Inputs-Brand_level1"/>
      <sheetName val="Sp_&amp;Ma_1"/>
      <sheetName val="F_Depn_1"/>
      <sheetName val="pack_pnl_991"/>
      <sheetName val="pack_pnl-99"/>
      <sheetName val="Inputs-Pack_level"/>
      <sheetName val="Inputs-Brand_level"/>
      <sheetName val="Sp_&amp;Ma_"/>
      <sheetName val="F_Depn_"/>
      <sheetName val="pack_pnl_99"/>
      <sheetName val="Despatches schedule"/>
      <sheetName val="Comm. Scp"/>
      <sheetName val="key"/>
      <sheetName val="D"/>
      <sheetName val="P &amp; L"/>
      <sheetName val="Lookup"/>
      <sheetName val="cap gains"/>
      <sheetName val="OB OR"/>
      <sheetName val="OB PTBF"/>
      <sheetName val="Detail Sheet (pro)"/>
      <sheetName val="Sheet2"/>
      <sheetName val="HAWAII REGION"/>
      <sheetName val="ADP"/>
      <sheetName val="WAIFAC"/>
      <sheetName val="KAHULUI"/>
      <sheetName val="WDF(EXCLUDINGHERMES)"/>
      <sheetName val="WhseGP"/>
      <sheetName val="TOTAL WAIKOLOA"/>
      <sheetName val="HIA FAC"/>
      <sheetName val="WAIKIKI GALLERIA"/>
      <sheetName val="TOTAL HHV"/>
      <sheetName val="Hermes"/>
      <sheetName val="Total HIA"/>
      <sheetName val="KONA"/>
      <sheetName val="PRADA"/>
      <sheetName val="TOTAL WHALERS"/>
      <sheetName val="WDP"/>
      <sheetName val="ADF"/>
      <sheetName val="JobDetails"/>
      <sheetName val="Balance Sht"/>
      <sheetName val=" January"/>
      <sheetName val="Tables"/>
      <sheetName val="Инструкция"/>
      <sheetName val="entitlements"/>
      <sheetName val="CUENTAS"/>
      <sheetName val="Chiet tinh"/>
      <sheetName val="OPEX_VC"/>
      <sheetName val="SBU"/>
      <sheetName val=" "/>
      <sheetName val="MASTER LIST OF NPD SKU"/>
      <sheetName val="final"/>
      <sheetName val="CCO GM total"/>
      <sheetName val="Backlog"/>
      <sheetName val="Retrieve 2008 per country"/>
      <sheetName val="Contents"/>
      <sheetName val="Retrieve Activity by Month"/>
      <sheetName val="Retrieve Activity YTD ROY YE"/>
      <sheetName val="SWITCH"/>
      <sheetName val="Basic Details"/>
      <sheetName val="PL Groupings"/>
      <sheetName val="BS Groupings"/>
      <sheetName val="BRND1299"/>
      <sheetName val="Pkgg"/>
      <sheetName val="CL OR"/>
      <sheetName val="OB FIXED"/>
      <sheetName val="AEB Intt Working"/>
      <sheetName val="BSLA"/>
      <sheetName val="Debit bal circularised"/>
      <sheetName val="Component Pricing, Costs"/>
      <sheetName val="Detail"/>
      <sheetName val="Consolidated"/>
      <sheetName val="SUMMARY_BALANCE"/>
      <sheetName val="Performance Report"/>
      <sheetName val="PSY1"/>
      <sheetName val="Assumptions"/>
      <sheetName val="valn"/>
      <sheetName val="Misc.Liq"/>
      <sheetName val="OIL"/>
      <sheetName val="MS-Bud"/>
      <sheetName val="admn block"/>
      <sheetName val="TrialBal"/>
      <sheetName val="CRITERIA1"/>
      <sheetName val="DEP99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OVERING"/>
      <sheetName val="AT A GLANCE"/>
      <sheetName val="MENU"/>
      <sheetName val="NOTES"/>
      <sheetName val="OLD BOTTLES"/>
      <sheetName val="Bottling Wastage"/>
      <sheetName val="INVENTORY"/>
      <sheetName val="COMPAR."/>
      <sheetName val="VAR IN  TRS"/>
      <sheetName val="PROFIT SUMMARY"/>
      <sheetName val="C.SHEET R.S.&amp;ENA"/>
      <sheetName val="FERM.WASH"/>
      <sheetName val="MOL-1"/>
      <sheetName val="MOL-2"/>
      <sheetName val="RECOVERY-I"/>
      <sheetName val="RECOVERY-II"/>
      <sheetName val="RECOVERY-III"/>
      <sheetName val="RECOVERY-IV"/>
      <sheetName val="PROCESS"/>
      <sheetName val="WATER"/>
      <sheetName val="POWER"/>
      <sheetName val="POWER-II"/>
      <sheetName val="BioGas"/>
      <sheetName val="Biogas-II"/>
      <sheetName val="COGEN"/>
      <sheetName val="COGEN-II"/>
      <sheetName val="STEAM"/>
      <sheetName val="STEAM-II"/>
      <sheetName val="ER-TBW"/>
      <sheetName val="STEAM CONSUM."/>
      <sheetName val="REPAIRS"/>
      <sheetName val="SALARY-II"/>
      <sheetName val="OVERHEADS"/>
      <sheetName val="SALES"/>
      <sheetName val="COSTSHEETS"/>
      <sheetName val="PACK.MAT-I"/>
      <sheetName val="PACK MAT-II"/>
      <sheetName val="Def-TRPT1"/>
      <sheetName val="ROYALTY"/>
      <sheetName val="ABBR"/>
      <sheetName val="CONTRACTS"/>
      <sheetName val="S.TALLY-ALCOHOL"/>
      <sheetName val="S.TALLY-IMFL"/>
      <sheetName val="S.TALLY-BOTTLED PRODUCT"/>
      <sheetName val="BA-OVERHEADS"/>
      <sheetName val="NORMS"/>
      <sheetName val="Opening"/>
      <sheetName val="Sheet1"/>
      <sheetName val="Sheet2"/>
      <sheetName val="BOTT. WAGES"/>
      <sheetName val="UTTRANCHAL PET"/>
      <sheetName val="DIS"/>
      <sheetName val="261-262"/>
      <sheetName val="301-302"/>
      <sheetName val="Sheet3"/>
      <sheetName val="Sheet4"/>
      <sheetName val="601-602"/>
      <sheetName val="641-642"/>
      <sheetName val="THANKS"/>
      <sheetName val="KISS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11">
          <cell r="D11" t="str">
            <v>OCT-04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baanxls (3)"/>
      <sheetName val="baanxls (2)"/>
      <sheetName val="baanxls"/>
      <sheetName val="BS_PL"/>
      <sheetName val="BS"/>
      <sheetName val="first cut"/>
      <sheetName val="Cost Assumption Program"/>
    </sheetNames>
    <sheetDataSet>
      <sheetData sheetId="0" refreshError="1">
        <row r="2">
          <cell r="A2" t="str">
            <v xml:space="preserve">BaaN P.O RELATED TO CAPEX </v>
          </cell>
        </row>
        <row r="4">
          <cell r="A4" t="str">
            <v>PO. No</v>
          </cell>
          <cell r="B4" t="str">
            <v>Supplier Name</v>
          </cell>
          <cell r="C4" t="str">
            <v>In Case Of Machinery</v>
          </cell>
          <cell r="D4" t="str">
            <v>Location</v>
          </cell>
          <cell r="E4" t="str">
            <v>Capex No.</v>
          </cell>
          <cell r="F4" t="str">
            <v>Gl Head</v>
          </cell>
          <cell r="G4">
            <v>0</v>
          </cell>
          <cell r="H4">
            <v>0</v>
          </cell>
          <cell r="I4" t="str">
            <v>Currency</v>
          </cell>
          <cell r="J4" t="str">
            <v>Amount</v>
          </cell>
          <cell r="K4" t="str">
            <v>Amount-Nrs</v>
          </cell>
        </row>
        <row r="5">
          <cell r="C5" t="str">
            <v>The Machinery Detail</v>
          </cell>
        </row>
        <row r="6">
          <cell r="A6">
            <v>710009</v>
          </cell>
          <cell r="B6">
            <v>0</v>
          </cell>
          <cell r="C6">
            <v>0</v>
          </cell>
          <cell r="D6" t="str">
            <v>Furniture - Anuj Singh</v>
          </cell>
          <cell r="E6" t="str">
            <v>No-Capex</v>
          </cell>
          <cell r="F6" t="str">
            <v>Furniture &amp; Fixture</v>
          </cell>
        </row>
        <row r="7">
          <cell r="A7">
            <v>710009</v>
          </cell>
          <cell r="B7">
            <v>0</v>
          </cell>
          <cell r="C7">
            <v>0</v>
          </cell>
          <cell r="D7" t="str">
            <v>Furniture - Deepak Kestwal</v>
          </cell>
          <cell r="E7" t="str">
            <v>No-Capex</v>
          </cell>
          <cell r="F7" t="str">
            <v>Furniture &amp; Fixture</v>
          </cell>
        </row>
        <row r="8">
          <cell r="A8">
            <v>710011</v>
          </cell>
          <cell r="B8">
            <v>0</v>
          </cell>
          <cell r="C8">
            <v>0</v>
          </cell>
          <cell r="D8" t="str">
            <v>Furniture - Bibek agarwal</v>
          </cell>
          <cell r="E8" t="str">
            <v>No-Capex</v>
          </cell>
          <cell r="F8" t="str">
            <v>Furniture &amp; Fixture</v>
          </cell>
          <cell r="G8">
            <v>0</v>
          </cell>
          <cell r="H8">
            <v>0</v>
          </cell>
          <cell r="I8" t="str">
            <v>NRS</v>
          </cell>
          <cell r="J8">
            <v>7590</v>
          </cell>
          <cell r="K8">
            <v>7590</v>
          </cell>
        </row>
        <row r="9">
          <cell r="A9">
            <v>710011</v>
          </cell>
          <cell r="B9">
            <v>0</v>
          </cell>
          <cell r="C9">
            <v>0</v>
          </cell>
          <cell r="D9" t="str">
            <v>Furniture - Deepak Kestwal</v>
          </cell>
          <cell r="E9" t="str">
            <v>No-Capex</v>
          </cell>
          <cell r="F9" t="str">
            <v>Furniture &amp; Fixture</v>
          </cell>
        </row>
        <row r="10">
          <cell r="A10">
            <v>710040</v>
          </cell>
          <cell r="B10">
            <v>0</v>
          </cell>
          <cell r="C10">
            <v>0</v>
          </cell>
          <cell r="D10" t="str">
            <v>Mobile Phone-P.Shirali</v>
          </cell>
          <cell r="E10" t="str">
            <v>No-Capex</v>
          </cell>
          <cell r="F10" t="str">
            <v>Office Equipment</v>
          </cell>
        </row>
        <row r="11">
          <cell r="A11">
            <v>710088</v>
          </cell>
          <cell r="B11">
            <v>0</v>
          </cell>
          <cell r="C11">
            <v>0</v>
          </cell>
          <cell r="D11" t="str">
            <v>Furniture - R.K.Kharmania</v>
          </cell>
          <cell r="E11" t="str">
            <v>No-Capex</v>
          </cell>
          <cell r="F11" t="str">
            <v>Furniture &amp; Fixture</v>
          </cell>
        </row>
        <row r="12">
          <cell r="A12">
            <v>710095</v>
          </cell>
          <cell r="B12">
            <v>0</v>
          </cell>
          <cell r="C12">
            <v>0</v>
          </cell>
          <cell r="D12" t="str">
            <v>Furniture - Deepak Kestwal</v>
          </cell>
          <cell r="E12" t="str">
            <v>No-Capex</v>
          </cell>
          <cell r="F12" t="str">
            <v>Furniture &amp; Fixture</v>
          </cell>
        </row>
        <row r="13">
          <cell r="A13">
            <v>710096</v>
          </cell>
          <cell r="B13">
            <v>0</v>
          </cell>
          <cell r="C13">
            <v>0</v>
          </cell>
          <cell r="D13" t="str">
            <v>Furniture-Aloke Saxena (Eng.Dpt.)</v>
          </cell>
          <cell r="E13" t="str">
            <v>No-Capex</v>
          </cell>
          <cell r="F13" t="str">
            <v>Furniture &amp; Fixture</v>
          </cell>
        </row>
        <row r="14">
          <cell r="A14">
            <v>710146</v>
          </cell>
          <cell r="B14">
            <v>0</v>
          </cell>
          <cell r="C14">
            <v>0</v>
          </cell>
          <cell r="D14" t="str">
            <v>Furniture - Kardam Singh</v>
          </cell>
          <cell r="E14" t="str">
            <v>No-Capex</v>
          </cell>
          <cell r="F14" t="str">
            <v>Furniture &amp; Fixture</v>
          </cell>
        </row>
        <row r="15">
          <cell r="A15">
            <v>710147</v>
          </cell>
          <cell r="B15">
            <v>0</v>
          </cell>
          <cell r="C15">
            <v>0</v>
          </cell>
          <cell r="D15" t="str">
            <v>Furniture - Pawan Singh</v>
          </cell>
          <cell r="E15" t="str">
            <v>No-Capex</v>
          </cell>
          <cell r="F15" t="str">
            <v>Furniture &amp; Fixture</v>
          </cell>
          <cell r="G15">
            <v>0</v>
          </cell>
          <cell r="H15">
            <v>0</v>
          </cell>
          <cell r="I15" t="str">
            <v>NRS</v>
          </cell>
          <cell r="J15">
            <v>92950</v>
          </cell>
          <cell r="K15">
            <v>92950</v>
          </cell>
        </row>
        <row r="16">
          <cell r="A16">
            <v>710158</v>
          </cell>
          <cell r="B16">
            <v>0</v>
          </cell>
          <cell r="C16">
            <v>0</v>
          </cell>
          <cell r="D16" t="str">
            <v>Furniture - Swapan Barik</v>
          </cell>
          <cell r="E16" t="str">
            <v>No-Capex</v>
          </cell>
          <cell r="F16" t="str">
            <v>Furniture &amp; Fixture</v>
          </cell>
          <cell r="G16">
            <v>0</v>
          </cell>
          <cell r="H16">
            <v>0</v>
          </cell>
          <cell r="I16" t="str">
            <v>NRS</v>
          </cell>
          <cell r="J16">
            <v>21363.64</v>
          </cell>
          <cell r="K16">
            <v>21363.64</v>
          </cell>
        </row>
        <row r="17">
          <cell r="A17">
            <v>710192</v>
          </cell>
          <cell r="B17">
            <v>0</v>
          </cell>
          <cell r="C17">
            <v>0</v>
          </cell>
          <cell r="D17" t="str">
            <v>Furniture-P.Sirali</v>
          </cell>
          <cell r="E17" t="str">
            <v>No-Capex</v>
          </cell>
          <cell r="F17" t="str">
            <v>Furniture &amp; Fixture</v>
          </cell>
          <cell r="G17">
            <v>0</v>
          </cell>
          <cell r="H17">
            <v>0</v>
          </cell>
          <cell r="I17" t="str">
            <v>NRS</v>
          </cell>
          <cell r="J17">
            <v>5454.54</v>
          </cell>
          <cell r="K17">
            <v>5454.54</v>
          </cell>
        </row>
        <row r="18">
          <cell r="A18">
            <v>710193</v>
          </cell>
          <cell r="B18">
            <v>0</v>
          </cell>
          <cell r="C18">
            <v>0</v>
          </cell>
          <cell r="D18" t="str">
            <v>Refrigerator-P.Sirali</v>
          </cell>
          <cell r="E18" t="str">
            <v>No-Capex</v>
          </cell>
          <cell r="F18" t="str">
            <v>Furniture &amp; Fixture</v>
          </cell>
          <cell r="G18">
            <v>0</v>
          </cell>
          <cell r="H18">
            <v>0</v>
          </cell>
          <cell r="I18" t="str">
            <v>NRS</v>
          </cell>
          <cell r="J18">
            <v>20454.55</v>
          </cell>
          <cell r="K18">
            <v>20454.55</v>
          </cell>
        </row>
        <row r="19">
          <cell r="A19">
            <v>710193</v>
          </cell>
          <cell r="B19">
            <v>0</v>
          </cell>
          <cell r="C19">
            <v>0</v>
          </cell>
          <cell r="D19" t="str">
            <v>Fan-P.Sirali</v>
          </cell>
          <cell r="E19" t="str">
            <v>No-Capex</v>
          </cell>
          <cell r="F19" t="str">
            <v>Furniture &amp; Fixture</v>
          </cell>
        </row>
        <row r="20">
          <cell r="A20">
            <v>710193</v>
          </cell>
          <cell r="B20">
            <v>0</v>
          </cell>
          <cell r="C20">
            <v>0</v>
          </cell>
          <cell r="D20" t="str">
            <v>Television-P.Sirali</v>
          </cell>
          <cell r="E20" t="str">
            <v>No-Capex</v>
          </cell>
          <cell r="F20" t="str">
            <v>Furniture &amp; Fixture</v>
          </cell>
        </row>
        <row r="21">
          <cell r="A21">
            <v>710225</v>
          </cell>
          <cell r="B21">
            <v>0</v>
          </cell>
          <cell r="C21">
            <v>0</v>
          </cell>
          <cell r="D21" t="str">
            <v>Furniture-P.Sirali</v>
          </cell>
          <cell r="E21" t="str">
            <v>No-Capex</v>
          </cell>
          <cell r="F21" t="str">
            <v>Furniture &amp; Fixture</v>
          </cell>
          <cell r="G21">
            <v>0</v>
          </cell>
          <cell r="H21">
            <v>0</v>
          </cell>
          <cell r="I21" t="str">
            <v>NRS</v>
          </cell>
          <cell r="J21">
            <v>29090.9</v>
          </cell>
          <cell r="K21">
            <v>29090.9</v>
          </cell>
        </row>
        <row r="22">
          <cell r="A22">
            <v>710250</v>
          </cell>
          <cell r="B22">
            <v>0</v>
          </cell>
          <cell r="C22">
            <v>0</v>
          </cell>
          <cell r="D22" t="str">
            <v>Furniture G.Kashinath</v>
          </cell>
          <cell r="E22" t="str">
            <v>No-Capex</v>
          </cell>
          <cell r="F22" t="str">
            <v>Furniture &amp; Fixture</v>
          </cell>
          <cell r="G22">
            <v>0</v>
          </cell>
          <cell r="H22">
            <v>0</v>
          </cell>
          <cell r="I22" t="str">
            <v>NRS</v>
          </cell>
          <cell r="J22">
            <v>24545.45</v>
          </cell>
          <cell r="K22">
            <v>24545.45</v>
          </cell>
        </row>
        <row r="23">
          <cell r="A23">
            <v>710251</v>
          </cell>
          <cell r="B23">
            <v>0</v>
          </cell>
          <cell r="C23">
            <v>0</v>
          </cell>
          <cell r="D23" t="str">
            <v>Refrigerator- G Kashinath</v>
          </cell>
          <cell r="E23" t="str">
            <v>No-Capex</v>
          </cell>
          <cell r="F23" t="str">
            <v>Furniture &amp; Fixture</v>
          </cell>
          <cell r="G23">
            <v>0</v>
          </cell>
          <cell r="H23">
            <v>0</v>
          </cell>
          <cell r="I23" t="str">
            <v>NRS</v>
          </cell>
          <cell r="J23">
            <v>20454.54</v>
          </cell>
          <cell r="K23">
            <v>20454.54</v>
          </cell>
        </row>
        <row r="24">
          <cell r="A24">
            <v>710251</v>
          </cell>
          <cell r="B24">
            <v>0</v>
          </cell>
          <cell r="C24">
            <v>0</v>
          </cell>
          <cell r="D24" t="str">
            <v>Television - G.Kashinath</v>
          </cell>
          <cell r="E24" t="str">
            <v>No-Capex</v>
          </cell>
          <cell r="F24" t="str">
            <v>Furniture &amp; Fixture</v>
          </cell>
          <cell r="G24">
            <v>0</v>
          </cell>
          <cell r="H24">
            <v>0</v>
          </cell>
          <cell r="I24" t="str">
            <v>NRS</v>
          </cell>
          <cell r="J24">
            <v>14090.9</v>
          </cell>
          <cell r="K24">
            <v>14090.9</v>
          </cell>
        </row>
        <row r="25">
          <cell r="A25">
            <v>710251</v>
          </cell>
          <cell r="B25">
            <v>0</v>
          </cell>
          <cell r="C25">
            <v>0</v>
          </cell>
          <cell r="D25" t="str">
            <v>Music System-G.kashinath</v>
          </cell>
          <cell r="E25" t="str">
            <v>No-Capex</v>
          </cell>
          <cell r="F25" t="str">
            <v>Furniture &amp; Fixture</v>
          </cell>
          <cell r="G25">
            <v>0</v>
          </cell>
          <cell r="H25">
            <v>0</v>
          </cell>
          <cell r="I25" t="str">
            <v>NRS</v>
          </cell>
          <cell r="J25">
            <v>9250</v>
          </cell>
          <cell r="K25">
            <v>9250</v>
          </cell>
        </row>
        <row r="26">
          <cell r="A26">
            <v>710251</v>
          </cell>
          <cell r="B26">
            <v>0</v>
          </cell>
          <cell r="C26">
            <v>0</v>
          </cell>
          <cell r="D26" t="str">
            <v>Micro Oven-G.Kashinath</v>
          </cell>
          <cell r="E26" t="str">
            <v>No-Capex</v>
          </cell>
          <cell r="F26" t="str">
            <v>Furniture &amp; Fixture</v>
          </cell>
        </row>
        <row r="27">
          <cell r="A27">
            <v>710258</v>
          </cell>
          <cell r="B27">
            <v>0</v>
          </cell>
          <cell r="C27">
            <v>0</v>
          </cell>
          <cell r="D27" t="str">
            <v>Telephone Set-Ktm</v>
          </cell>
          <cell r="E27" t="str">
            <v>No-Capex</v>
          </cell>
          <cell r="F27" t="str">
            <v>Office Equipment</v>
          </cell>
          <cell r="G27">
            <v>0</v>
          </cell>
          <cell r="H27">
            <v>0</v>
          </cell>
          <cell r="I27" t="str">
            <v>NRS</v>
          </cell>
          <cell r="J27">
            <v>6800</v>
          </cell>
          <cell r="K27">
            <v>6800</v>
          </cell>
        </row>
        <row r="28">
          <cell r="A28">
            <v>710307</v>
          </cell>
          <cell r="B28">
            <v>0</v>
          </cell>
          <cell r="C28">
            <v>0</v>
          </cell>
          <cell r="D28" t="str">
            <v>Furniture G.Kashinath</v>
          </cell>
          <cell r="E28" t="str">
            <v>No-Capex</v>
          </cell>
          <cell r="F28" t="str">
            <v>Furniture &amp; Fixture</v>
          </cell>
          <cell r="G28">
            <v>0</v>
          </cell>
          <cell r="H28">
            <v>0</v>
          </cell>
          <cell r="I28" t="str">
            <v>NRS</v>
          </cell>
          <cell r="J28">
            <v>6800</v>
          </cell>
          <cell r="K28">
            <v>6800</v>
          </cell>
        </row>
        <row r="29">
          <cell r="A29">
            <v>710311</v>
          </cell>
          <cell r="B29">
            <v>0</v>
          </cell>
          <cell r="C29">
            <v>0</v>
          </cell>
          <cell r="D29" t="str">
            <v>Mobile Set- H.B.Shrestha</v>
          </cell>
          <cell r="E29" t="str">
            <v>No-Capex</v>
          </cell>
          <cell r="F29" t="str">
            <v>Office Equipment</v>
          </cell>
          <cell r="G29">
            <v>0</v>
          </cell>
          <cell r="H29">
            <v>0</v>
          </cell>
          <cell r="I29" t="str">
            <v>NRS</v>
          </cell>
          <cell r="J29">
            <v>1850</v>
          </cell>
          <cell r="K29">
            <v>1850</v>
          </cell>
        </row>
        <row r="30">
          <cell r="A30">
            <v>710311</v>
          </cell>
          <cell r="B30">
            <v>0</v>
          </cell>
          <cell r="C30">
            <v>0</v>
          </cell>
          <cell r="D30" t="str">
            <v>Mobile Set- S.K.Jha-Banepa</v>
          </cell>
          <cell r="E30" t="str">
            <v>No-Capex</v>
          </cell>
          <cell r="F30" t="str">
            <v>Office Equipment</v>
          </cell>
        </row>
        <row r="31">
          <cell r="A31">
            <v>710318</v>
          </cell>
          <cell r="B31">
            <v>0</v>
          </cell>
          <cell r="C31">
            <v>0</v>
          </cell>
          <cell r="D31" t="str">
            <v>Office Equipment</v>
          </cell>
          <cell r="E31" t="str">
            <v>No-Capex</v>
          </cell>
          <cell r="F31" t="str">
            <v>Office Equipment</v>
          </cell>
          <cell r="G31">
            <v>0</v>
          </cell>
          <cell r="H31">
            <v>0</v>
          </cell>
          <cell r="I31" t="str">
            <v>NRS</v>
          </cell>
          <cell r="J31">
            <v>6800</v>
          </cell>
          <cell r="K31">
            <v>6800</v>
          </cell>
        </row>
        <row r="32">
          <cell r="A32">
            <v>710325</v>
          </cell>
          <cell r="B32">
            <v>0</v>
          </cell>
          <cell r="C32">
            <v>0</v>
          </cell>
          <cell r="D32" t="str">
            <v>Mobile - G.Kashinath</v>
          </cell>
          <cell r="E32" t="str">
            <v>No-Capex</v>
          </cell>
          <cell r="F32" t="str">
            <v>Office Equipment</v>
          </cell>
          <cell r="G32">
            <v>0</v>
          </cell>
          <cell r="H32">
            <v>0</v>
          </cell>
          <cell r="I32" t="str">
            <v>NRS</v>
          </cell>
          <cell r="J32">
            <v>1600</v>
          </cell>
          <cell r="K32">
            <v>1600</v>
          </cell>
        </row>
        <row r="33">
          <cell r="A33">
            <v>710340</v>
          </cell>
          <cell r="B33">
            <v>0</v>
          </cell>
          <cell r="C33">
            <v>0</v>
          </cell>
          <cell r="D33" t="str">
            <v>Finished Goods Go-Down</v>
          </cell>
          <cell r="E33" t="str">
            <v>No-Capex</v>
          </cell>
          <cell r="F33" t="str">
            <v>Furniture &amp; Fixture</v>
          </cell>
          <cell r="G33">
            <v>0</v>
          </cell>
          <cell r="H33">
            <v>0</v>
          </cell>
          <cell r="I33" t="str">
            <v>NRS</v>
          </cell>
          <cell r="J33">
            <v>25500</v>
          </cell>
          <cell r="K33">
            <v>25500</v>
          </cell>
        </row>
        <row r="34">
          <cell r="A34">
            <v>710349</v>
          </cell>
          <cell r="B34">
            <v>0</v>
          </cell>
          <cell r="C34">
            <v>0</v>
          </cell>
          <cell r="D34" t="str">
            <v>Mobile - S.K.Dudhoria</v>
          </cell>
          <cell r="E34" t="str">
            <v>No-Capex</v>
          </cell>
          <cell r="F34" t="str">
            <v>Office Equipment</v>
          </cell>
          <cell r="G34">
            <v>0</v>
          </cell>
          <cell r="H34">
            <v>0</v>
          </cell>
          <cell r="I34" t="str">
            <v>NRS</v>
          </cell>
          <cell r="J34">
            <v>6800</v>
          </cell>
          <cell r="K34">
            <v>6800</v>
          </cell>
        </row>
        <row r="35">
          <cell r="A35">
            <v>710351</v>
          </cell>
          <cell r="B35">
            <v>0</v>
          </cell>
          <cell r="C35">
            <v>0</v>
          </cell>
          <cell r="D35" t="str">
            <v>Mobile - T.K.Gupta</v>
          </cell>
          <cell r="E35" t="str">
            <v>No-Capex</v>
          </cell>
          <cell r="F35" t="str">
            <v>Office Equipment</v>
          </cell>
          <cell r="G35">
            <v>0</v>
          </cell>
          <cell r="H35">
            <v>0</v>
          </cell>
          <cell r="I35" t="str">
            <v>NRS</v>
          </cell>
          <cell r="J35">
            <v>1850</v>
          </cell>
          <cell r="K35">
            <v>1850</v>
          </cell>
        </row>
        <row r="36">
          <cell r="A36">
            <v>710353</v>
          </cell>
          <cell r="B36">
            <v>0</v>
          </cell>
          <cell r="C36">
            <v>0</v>
          </cell>
          <cell r="D36" t="str">
            <v>Mobile - R.N.Yadav</v>
          </cell>
          <cell r="E36" t="str">
            <v>No-Capex</v>
          </cell>
          <cell r="F36" t="str">
            <v>Office Equipment</v>
          </cell>
          <cell r="G36">
            <v>0</v>
          </cell>
          <cell r="H36">
            <v>0</v>
          </cell>
          <cell r="I36" t="str">
            <v>NRS</v>
          </cell>
          <cell r="J36">
            <v>8080</v>
          </cell>
          <cell r="K36">
            <v>8080</v>
          </cell>
        </row>
        <row r="37">
          <cell r="A37">
            <v>710386</v>
          </cell>
          <cell r="B37">
            <v>0</v>
          </cell>
          <cell r="C37">
            <v>0</v>
          </cell>
          <cell r="D37" t="str">
            <v>Telephone-S.Roy</v>
          </cell>
          <cell r="E37" t="str">
            <v>No-Capex</v>
          </cell>
          <cell r="F37" t="str">
            <v>Office Equipment</v>
          </cell>
          <cell r="G37">
            <v>0</v>
          </cell>
          <cell r="H37">
            <v>0</v>
          </cell>
          <cell r="I37" t="str">
            <v>NRS</v>
          </cell>
          <cell r="J37">
            <v>6618.18</v>
          </cell>
          <cell r="K37">
            <v>6618.18</v>
          </cell>
        </row>
        <row r="38">
          <cell r="A38">
            <v>710418</v>
          </cell>
          <cell r="B38">
            <v>0</v>
          </cell>
          <cell r="C38">
            <v>0</v>
          </cell>
          <cell r="D38" t="str">
            <v>Furniture &amp; Fixture</v>
          </cell>
          <cell r="E38" t="str">
            <v>No-Capex</v>
          </cell>
          <cell r="F38" t="str">
            <v>Furniture &amp; Fixture</v>
          </cell>
          <cell r="G38">
            <v>0</v>
          </cell>
          <cell r="H38">
            <v>0</v>
          </cell>
          <cell r="I38" t="str">
            <v>NRS</v>
          </cell>
          <cell r="J38">
            <v>21454.55</v>
          </cell>
          <cell r="K38">
            <v>21454.55</v>
          </cell>
        </row>
        <row r="39">
          <cell r="A39">
            <v>710474</v>
          </cell>
          <cell r="B39">
            <v>0</v>
          </cell>
          <cell r="C39">
            <v>0</v>
          </cell>
          <cell r="D39" t="str">
            <v>Mobile-Badri Narayan</v>
          </cell>
          <cell r="E39" t="str">
            <v>No-Capex</v>
          </cell>
          <cell r="F39" t="str">
            <v>Office Equipment</v>
          </cell>
          <cell r="G39">
            <v>0</v>
          </cell>
          <cell r="H39">
            <v>0</v>
          </cell>
          <cell r="I39" t="str">
            <v>NRS</v>
          </cell>
          <cell r="J39">
            <v>26363.64</v>
          </cell>
          <cell r="K39">
            <v>26363.64</v>
          </cell>
        </row>
        <row r="40">
          <cell r="A40">
            <v>710491</v>
          </cell>
          <cell r="B40">
            <v>0</v>
          </cell>
          <cell r="C40">
            <v>0</v>
          </cell>
          <cell r="D40" t="str">
            <v>Double Bed-A.Mehra</v>
          </cell>
          <cell r="E40" t="str">
            <v>No-Capex</v>
          </cell>
          <cell r="F40" t="str">
            <v>Furniture &amp; Fixture</v>
          </cell>
          <cell r="G40">
            <v>0</v>
          </cell>
          <cell r="H40">
            <v>0</v>
          </cell>
          <cell r="I40" t="str">
            <v>NRS</v>
          </cell>
          <cell r="J40">
            <v>12000</v>
          </cell>
          <cell r="K40">
            <v>12000</v>
          </cell>
        </row>
        <row r="41">
          <cell r="A41">
            <v>710491</v>
          </cell>
          <cell r="B41">
            <v>0</v>
          </cell>
          <cell r="C41">
            <v>0</v>
          </cell>
          <cell r="D41" t="str">
            <v>Sofa Set-A.Mehra</v>
          </cell>
          <cell r="E41" t="str">
            <v>No-Capex</v>
          </cell>
          <cell r="F41" t="str">
            <v>Furniture &amp; Fixture</v>
          </cell>
          <cell r="G41">
            <v>0</v>
          </cell>
          <cell r="H41">
            <v>0</v>
          </cell>
          <cell r="I41" t="str">
            <v>NRS</v>
          </cell>
          <cell r="J41">
            <v>7090.91</v>
          </cell>
          <cell r="K41">
            <v>7090.91</v>
          </cell>
        </row>
        <row r="42">
          <cell r="A42">
            <v>710491</v>
          </cell>
          <cell r="B42">
            <v>0</v>
          </cell>
          <cell r="C42">
            <v>0</v>
          </cell>
          <cell r="D42" t="str">
            <v>Dinning Chair-A.Mehra</v>
          </cell>
          <cell r="E42" t="str">
            <v>No-Capex</v>
          </cell>
          <cell r="F42" t="str">
            <v>Furniture &amp; Fixture</v>
          </cell>
          <cell r="G42">
            <v>0</v>
          </cell>
          <cell r="H42">
            <v>0</v>
          </cell>
          <cell r="I42" t="str">
            <v>NRS</v>
          </cell>
          <cell r="J42">
            <v>9090.9</v>
          </cell>
          <cell r="K42">
            <v>9090.9</v>
          </cell>
        </row>
        <row r="43">
          <cell r="A43">
            <v>710491</v>
          </cell>
          <cell r="B43">
            <v>0</v>
          </cell>
          <cell r="C43">
            <v>0</v>
          </cell>
          <cell r="D43" t="str">
            <v>Centre Table-A.Mehra</v>
          </cell>
          <cell r="E43" t="str">
            <v>No-Capex</v>
          </cell>
          <cell r="F43" t="str">
            <v>Furniture &amp; Fixture</v>
          </cell>
          <cell r="G43">
            <v>0</v>
          </cell>
          <cell r="H43">
            <v>0</v>
          </cell>
          <cell r="I43" t="str">
            <v>NRS</v>
          </cell>
          <cell r="J43">
            <v>32909.08</v>
          </cell>
          <cell r="K43">
            <v>32909.08</v>
          </cell>
        </row>
        <row r="44">
          <cell r="A44">
            <v>710491</v>
          </cell>
          <cell r="B44">
            <v>0</v>
          </cell>
          <cell r="C44">
            <v>0</v>
          </cell>
          <cell r="D44" t="str">
            <v>Corner Table- A.Mehra</v>
          </cell>
          <cell r="E44" t="str">
            <v>No-Capex</v>
          </cell>
          <cell r="F44" t="str">
            <v>Furniture &amp; Fixture</v>
          </cell>
          <cell r="G44">
            <v>0</v>
          </cell>
          <cell r="H44">
            <v>0</v>
          </cell>
          <cell r="I44" t="str">
            <v>NRS</v>
          </cell>
          <cell r="J44">
            <v>11300</v>
          </cell>
          <cell r="K44">
            <v>11300</v>
          </cell>
        </row>
        <row r="45">
          <cell r="A45">
            <v>710492</v>
          </cell>
          <cell r="B45">
            <v>0</v>
          </cell>
          <cell r="C45">
            <v>0</v>
          </cell>
          <cell r="D45" t="str">
            <v>TV &amp; Micro Oven-A.Mehra</v>
          </cell>
          <cell r="E45" t="str">
            <v>No-Capex</v>
          </cell>
          <cell r="F45" t="str">
            <v>Furniture &amp; Fixture</v>
          </cell>
          <cell r="G45">
            <v>0</v>
          </cell>
          <cell r="H45">
            <v>0</v>
          </cell>
          <cell r="I45" t="str">
            <v>NRS</v>
          </cell>
          <cell r="J45">
            <v>20330</v>
          </cell>
          <cell r="K45">
            <v>20330</v>
          </cell>
        </row>
        <row r="46">
          <cell r="A46">
            <v>710496</v>
          </cell>
          <cell r="B46">
            <v>0</v>
          </cell>
          <cell r="C46">
            <v>0</v>
          </cell>
          <cell r="D46" t="str">
            <v>Matress-A.Mehra</v>
          </cell>
          <cell r="E46" t="str">
            <v>No-Capex</v>
          </cell>
          <cell r="F46" t="str">
            <v>Furniture &amp; Fixture</v>
          </cell>
          <cell r="G46">
            <v>0</v>
          </cell>
          <cell r="H46">
            <v>0</v>
          </cell>
          <cell r="I46" t="str">
            <v>NRS</v>
          </cell>
          <cell r="J46">
            <v>27727.27</v>
          </cell>
          <cell r="K46">
            <v>27727.27</v>
          </cell>
        </row>
        <row r="47">
          <cell r="A47">
            <v>710529</v>
          </cell>
          <cell r="B47">
            <v>0</v>
          </cell>
          <cell r="C47">
            <v>0</v>
          </cell>
          <cell r="D47" t="str">
            <v>Furniture (Tarun Tuteja)</v>
          </cell>
          <cell r="E47" t="str">
            <v>No-Capex</v>
          </cell>
          <cell r="F47" t="str">
            <v>Furniture &amp; Fixture</v>
          </cell>
          <cell r="G47">
            <v>0</v>
          </cell>
          <cell r="H47">
            <v>0</v>
          </cell>
          <cell r="I47" t="str">
            <v>NRS</v>
          </cell>
          <cell r="J47">
            <v>24545.45</v>
          </cell>
          <cell r="K47">
            <v>24545.45</v>
          </cell>
        </row>
        <row r="48">
          <cell r="A48">
            <v>710530</v>
          </cell>
          <cell r="B48">
            <v>0</v>
          </cell>
          <cell r="C48">
            <v>0</v>
          </cell>
          <cell r="D48" t="str">
            <v>Television - Tarun Tuteja</v>
          </cell>
          <cell r="E48" t="str">
            <v>No-Capex</v>
          </cell>
          <cell r="F48" t="str">
            <v>Furniture &amp; Fixture</v>
          </cell>
          <cell r="G48">
            <v>0</v>
          </cell>
          <cell r="H48">
            <v>0</v>
          </cell>
          <cell r="I48" t="str">
            <v>NRS</v>
          </cell>
          <cell r="J48">
            <v>4181.8100000000004</v>
          </cell>
          <cell r="K48">
            <v>4181.8100000000004</v>
          </cell>
        </row>
        <row r="49">
          <cell r="A49">
            <v>710530</v>
          </cell>
          <cell r="B49">
            <v>0</v>
          </cell>
          <cell r="C49">
            <v>0</v>
          </cell>
          <cell r="D49" t="str">
            <v>Refrigerator-Tarun Tuteja</v>
          </cell>
          <cell r="E49" t="str">
            <v>No-Capex</v>
          </cell>
          <cell r="F49" t="str">
            <v>Furniture &amp; Fixture</v>
          </cell>
          <cell r="G49">
            <v>0</v>
          </cell>
          <cell r="H49">
            <v>0</v>
          </cell>
          <cell r="I49" t="str">
            <v>NRS</v>
          </cell>
          <cell r="J49">
            <v>14535</v>
          </cell>
          <cell r="K49">
            <v>14535</v>
          </cell>
        </row>
        <row r="50">
          <cell r="A50">
            <v>710530</v>
          </cell>
          <cell r="B50">
            <v>0</v>
          </cell>
          <cell r="C50">
            <v>0</v>
          </cell>
          <cell r="D50" t="str">
            <v>Kitchen items-Tarun Tuteja</v>
          </cell>
          <cell r="E50" t="str">
            <v>No-Capex</v>
          </cell>
          <cell r="F50" t="str">
            <v>Furniture &amp; Fixture</v>
          </cell>
          <cell r="G50">
            <v>0</v>
          </cell>
          <cell r="H50">
            <v>0</v>
          </cell>
          <cell r="I50" t="str">
            <v>NRS</v>
          </cell>
          <cell r="J50">
            <v>14535</v>
          </cell>
          <cell r="K50">
            <v>14535</v>
          </cell>
        </row>
        <row r="51">
          <cell r="A51">
            <v>710547</v>
          </cell>
          <cell r="B51">
            <v>0</v>
          </cell>
          <cell r="C51">
            <v>0</v>
          </cell>
          <cell r="D51" t="str">
            <v>Steel Almirah</v>
          </cell>
          <cell r="E51" t="str">
            <v>No-Capex</v>
          </cell>
          <cell r="F51" t="str">
            <v>Furniture &amp; Fixture</v>
          </cell>
        </row>
        <row r="52">
          <cell r="A52">
            <v>710548</v>
          </cell>
          <cell r="B52">
            <v>0</v>
          </cell>
          <cell r="C52">
            <v>0</v>
          </cell>
          <cell r="D52" t="str">
            <v>Furniture (Tarun Tuteja)</v>
          </cell>
          <cell r="E52" t="str">
            <v>No-Capex</v>
          </cell>
          <cell r="F52" t="str">
            <v>Furniture &amp; Fixture</v>
          </cell>
          <cell r="G52">
            <v>0</v>
          </cell>
          <cell r="H52">
            <v>0</v>
          </cell>
          <cell r="I52" t="str">
            <v>NRS</v>
          </cell>
          <cell r="J52">
            <v>11500</v>
          </cell>
          <cell r="K52">
            <v>11500</v>
          </cell>
        </row>
        <row r="53">
          <cell r="A53">
            <v>710611</v>
          </cell>
          <cell r="B53">
            <v>0</v>
          </cell>
          <cell r="C53">
            <v>0</v>
          </cell>
          <cell r="D53" t="str">
            <v>Furniture - Bibek agarwal</v>
          </cell>
          <cell r="E53" t="str">
            <v>No-Capex</v>
          </cell>
          <cell r="F53" t="str">
            <v>Furniture &amp; Fixture</v>
          </cell>
        </row>
        <row r="54">
          <cell r="A54">
            <v>710612</v>
          </cell>
          <cell r="B54">
            <v>0</v>
          </cell>
          <cell r="C54">
            <v>0</v>
          </cell>
          <cell r="D54" t="str">
            <v>Mobile Phone-A.Mehra</v>
          </cell>
          <cell r="E54" t="str">
            <v>No-Capex</v>
          </cell>
          <cell r="F54" t="str">
            <v>Office Equipment</v>
          </cell>
          <cell r="G54">
            <v>0</v>
          </cell>
          <cell r="H54">
            <v>0</v>
          </cell>
          <cell r="I54" t="str">
            <v>NRS</v>
          </cell>
          <cell r="J54">
            <v>80369</v>
          </cell>
          <cell r="K54">
            <v>80369</v>
          </cell>
        </row>
        <row r="55">
          <cell r="A55">
            <v>710670</v>
          </cell>
          <cell r="B55">
            <v>0</v>
          </cell>
          <cell r="C55">
            <v>0</v>
          </cell>
          <cell r="D55" t="str">
            <v>Furniture - Bibek agarwal</v>
          </cell>
          <cell r="E55" t="str">
            <v>No-Capex</v>
          </cell>
          <cell r="F55" t="str">
            <v>Furniture &amp; Fixture</v>
          </cell>
          <cell r="G55">
            <v>0</v>
          </cell>
          <cell r="H55">
            <v>0</v>
          </cell>
          <cell r="I55" t="str">
            <v>NRS</v>
          </cell>
          <cell r="J55">
            <v>1600</v>
          </cell>
          <cell r="K55">
            <v>1600</v>
          </cell>
        </row>
        <row r="56">
          <cell r="A56">
            <v>710678</v>
          </cell>
          <cell r="B56">
            <v>0</v>
          </cell>
          <cell r="C56">
            <v>0</v>
          </cell>
          <cell r="D56" t="str">
            <v>Satelite Phone</v>
          </cell>
          <cell r="E56" t="str">
            <v>No-Capex</v>
          </cell>
          <cell r="F56" t="str">
            <v>Office Equipment</v>
          </cell>
        </row>
        <row r="57">
          <cell r="A57">
            <v>710770</v>
          </cell>
          <cell r="B57">
            <v>0</v>
          </cell>
          <cell r="C57">
            <v>0</v>
          </cell>
          <cell r="D57" t="str">
            <v>KTM Office - Marketing</v>
          </cell>
          <cell r="E57" t="str">
            <v>No-Capex</v>
          </cell>
          <cell r="F57" t="str">
            <v>Office Equipment</v>
          </cell>
          <cell r="G57">
            <v>0</v>
          </cell>
          <cell r="H57">
            <v>0</v>
          </cell>
          <cell r="I57" t="str">
            <v>NRS</v>
          </cell>
          <cell r="J57">
            <v>3181.82</v>
          </cell>
          <cell r="K57">
            <v>3181.82</v>
          </cell>
        </row>
        <row r="58">
          <cell r="A58">
            <v>710774</v>
          </cell>
          <cell r="B58">
            <v>0</v>
          </cell>
          <cell r="C58">
            <v>0</v>
          </cell>
          <cell r="D58" t="str">
            <v>Furniture - Ketan Vyas</v>
          </cell>
          <cell r="E58" t="str">
            <v>No-Capex</v>
          </cell>
          <cell r="F58" t="str">
            <v>Furniture &amp; Fixture</v>
          </cell>
          <cell r="G58">
            <v>0</v>
          </cell>
          <cell r="H58">
            <v>0</v>
          </cell>
          <cell r="I58" t="str">
            <v>NRS</v>
          </cell>
          <cell r="J58">
            <v>30572.720000000001</v>
          </cell>
          <cell r="K58">
            <v>30572.720000000001</v>
          </cell>
        </row>
        <row r="59">
          <cell r="A59">
            <v>710787</v>
          </cell>
          <cell r="B59">
            <v>0</v>
          </cell>
          <cell r="C59">
            <v>0</v>
          </cell>
          <cell r="D59" t="str">
            <v>Furniture &amp; Fixture</v>
          </cell>
          <cell r="E59" t="str">
            <v>No-Capex</v>
          </cell>
          <cell r="F59" t="str">
            <v>Furniture &amp; Fixture</v>
          </cell>
          <cell r="G59">
            <v>0</v>
          </cell>
          <cell r="H59">
            <v>0</v>
          </cell>
          <cell r="I59" t="str">
            <v>NRS</v>
          </cell>
          <cell r="J59">
            <v>18181.810000000001</v>
          </cell>
          <cell r="K59">
            <v>18181.810000000001</v>
          </cell>
        </row>
        <row r="60">
          <cell r="A60">
            <v>710790</v>
          </cell>
          <cell r="B60">
            <v>0</v>
          </cell>
          <cell r="C60">
            <v>0</v>
          </cell>
          <cell r="D60" t="str">
            <v>Refrigerator for Badrinarayan</v>
          </cell>
          <cell r="E60" t="str">
            <v>No-Capex</v>
          </cell>
          <cell r="F60" t="str">
            <v>Furniture &amp; Fixture</v>
          </cell>
          <cell r="G60">
            <v>0</v>
          </cell>
          <cell r="H60">
            <v>0</v>
          </cell>
          <cell r="I60" t="str">
            <v>NRS</v>
          </cell>
          <cell r="J60">
            <v>2950</v>
          </cell>
          <cell r="K60">
            <v>2950</v>
          </cell>
        </row>
        <row r="61">
          <cell r="A61">
            <v>710803</v>
          </cell>
          <cell r="B61">
            <v>0</v>
          </cell>
          <cell r="C61">
            <v>0</v>
          </cell>
          <cell r="D61" t="str">
            <v>Fax Machine- R.S.rana</v>
          </cell>
          <cell r="E61" t="str">
            <v>No-Capex</v>
          </cell>
          <cell r="F61" t="str">
            <v>Office Equipment</v>
          </cell>
          <cell r="G61">
            <v>0</v>
          </cell>
          <cell r="H61">
            <v>0</v>
          </cell>
          <cell r="I61" t="str">
            <v>NRS</v>
          </cell>
          <cell r="J61">
            <v>7790</v>
          </cell>
          <cell r="K61">
            <v>7790</v>
          </cell>
        </row>
        <row r="62">
          <cell r="A62">
            <v>710819</v>
          </cell>
          <cell r="B62">
            <v>0</v>
          </cell>
          <cell r="C62">
            <v>0</v>
          </cell>
          <cell r="D62" t="str">
            <v>Matress for Bed</v>
          </cell>
          <cell r="E62" t="str">
            <v>No-Capex</v>
          </cell>
          <cell r="F62" t="str">
            <v>Furniture &amp; Fixture</v>
          </cell>
          <cell r="G62">
            <v>0</v>
          </cell>
          <cell r="H62">
            <v>0</v>
          </cell>
          <cell r="I62" t="str">
            <v>NRS</v>
          </cell>
          <cell r="J62">
            <v>24992.7</v>
          </cell>
          <cell r="K62">
            <v>24992.7</v>
          </cell>
        </row>
        <row r="63">
          <cell r="A63">
            <v>710837</v>
          </cell>
          <cell r="B63">
            <v>0</v>
          </cell>
          <cell r="C63">
            <v>0</v>
          </cell>
          <cell r="D63" t="str">
            <v>Curtain Cloth</v>
          </cell>
          <cell r="E63" t="str">
            <v>No-Capex</v>
          </cell>
          <cell r="F63" t="str">
            <v>Furniture &amp; Fixture</v>
          </cell>
          <cell r="G63">
            <v>0</v>
          </cell>
          <cell r="H63">
            <v>0</v>
          </cell>
          <cell r="I63" t="str">
            <v>NRS</v>
          </cell>
          <cell r="J63">
            <v>12909.08</v>
          </cell>
          <cell r="K63">
            <v>12909.08</v>
          </cell>
        </row>
        <row r="64">
          <cell r="A64">
            <v>710838</v>
          </cell>
          <cell r="B64">
            <v>0</v>
          </cell>
          <cell r="C64">
            <v>0</v>
          </cell>
          <cell r="D64" t="str">
            <v>Matress for Bed</v>
          </cell>
          <cell r="E64" t="str">
            <v>No-Capex</v>
          </cell>
          <cell r="F64" t="str">
            <v>Furniture &amp; Fixture</v>
          </cell>
          <cell r="G64">
            <v>0</v>
          </cell>
          <cell r="H64">
            <v>0</v>
          </cell>
          <cell r="I64" t="str">
            <v>NRS</v>
          </cell>
          <cell r="J64">
            <v>6000</v>
          </cell>
          <cell r="K64">
            <v>6000</v>
          </cell>
        </row>
        <row r="65">
          <cell r="A65">
            <v>710843</v>
          </cell>
          <cell r="B65">
            <v>0</v>
          </cell>
          <cell r="C65">
            <v>0</v>
          </cell>
          <cell r="D65" t="str">
            <v>File Cabinet Marketing</v>
          </cell>
          <cell r="E65" t="str">
            <v>No-Capex</v>
          </cell>
          <cell r="F65" t="str">
            <v>Furniture &amp; Fixture</v>
          </cell>
          <cell r="G65">
            <v>0</v>
          </cell>
          <cell r="H65">
            <v>0</v>
          </cell>
          <cell r="I65" t="str">
            <v>NRS</v>
          </cell>
          <cell r="J65">
            <v>456</v>
          </cell>
          <cell r="K65">
            <v>456</v>
          </cell>
        </row>
        <row r="66">
          <cell r="A66">
            <v>710861</v>
          </cell>
          <cell r="B66">
            <v>0</v>
          </cell>
          <cell r="C66">
            <v>0</v>
          </cell>
          <cell r="D66" t="str">
            <v>Dinner &amp; Curlury Set-S.kapoor</v>
          </cell>
          <cell r="E66" t="str">
            <v>No-Capex</v>
          </cell>
          <cell r="F66" t="str">
            <v>Furniture &amp; Fixture</v>
          </cell>
        </row>
        <row r="67">
          <cell r="A67">
            <v>710862</v>
          </cell>
          <cell r="B67">
            <v>0</v>
          </cell>
          <cell r="C67">
            <v>0</v>
          </cell>
          <cell r="D67" t="str">
            <v>Glass for Soni Kapoor</v>
          </cell>
          <cell r="E67" t="str">
            <v>No-Capex</v>
          </cell>
          <cell r="F67" t="str">
            <v>Consumable Item</v>
          </cell>
          <cell r="G67">
            <v>0</v>
          </cell>
          <cell r="H67">
            <v>0</v>
          </cell>
          <cell r="I67" t="str">
            <v>NRS</v>
          </cell>
          <cell r="J67">
            <v>16505</v>
          </cell>
          <cell r="K67">
            <v>16505</v>
          </cell>
        </row>
        <row r="68">
          <cell r="A68">
            <v>710877</v>
          </cell>
          <cell r="B68">
            <v>0</v>
          </cell>
          <cell r="C68">
            <v>0</v>
          </cell>
          <cell r="D68" t="str">
            <v>Furniture Soni Kapoor</v>
          </cell>
          <cell r="E68" t="str">
            <v>No-Capex</v>
          </cell>
          <cell r="F68" t="str">
            <v>Furniture &amp; Fixture</v>
          </cell>
          <cell r="G68">
            <v>0</v>
          </cell>
          <cell r="H68">
            <v>0</v>
          </cell>
          <cell r="I68" t="str">
            <v>NRS</v>
          </cell>
          <cell r="J68">
            <v>265</v>
          </cell>
          <cell r="K68">
            <v>265</v>
          </cell>
        </row>
        <row r="69">
          <cell r="A69">
            <v>710878</v>
          </cell>
          <cell r="B69">
            <v>0</v>
          </cell>
          <cell r="C69">
            <v>0</v>
          </cell>
          <cell r="D69" t="str">
            <v>Double Bed- Anuj Kr. Singh</v>
          </cell>
          <cell r="E69" t="str">
            <v>No-Capex</v>
          </cell>
          <cell r="F69" t="str">
            <v>Furniture &amp; Fixture</v>
          </cell>
        </row>
        <row r="70">
          <cell r="A70">
            <v>710881</v>
          </cell>
          <cell r="B70">
            <v>0</v>
          </cell>
          <cell r="C70">
            <v>0</v>
          </cell>
          <cell r="D70" t="str">
            <v>Gas Regulator</v>
          </cell>
          <cell r="E70" t="str">
            <v>No-Capex</v>
          </cell>
          <cell r="F70" t="str">
            <v>Consumable Item</v>
          </cell>
        </row>
        <row r="71">
          <cell r="A71">
            <v>710884</v>
          </cell>
          <cell r="B71">
            <v>0</v>
          </cell>
          <cell r="C71">
            <v>0</v>
          </cell>
          <cell r="D71" t="str">
            <v>Furniture Soni Kapoor</v>
          </cell>
          <cell r="E71" t="str">
            <v>No-Capex</v>
          </cell>
          <cell r="F71" t="str">
            <v>Furniture &amp; Fixture</v>
          </cell>
        </row>
        <row r="72">
          <cell r="A72">
            <v>710890</v>
          </cell>
          <cell r="B72">
            <v>0</v>
          </cell>
          <cell r="C72">
            <v>0</v>
          </cell>
          <cell r="D72" t="str">
            <v>Furniture For Ujjwal Pradhan</v>
          </cell>
          <cell r="E72" t="str">
            <v>No-Capex</v>
          </cell>
          <cell r="F72" t="str">
            <v>Furniture &amp; Fixture</v>
          </cell>
        </row>
        <row r="73">
          <cell r="A73">
            <v>710891</v>
          </cell>
          <cell r="B73">
            <v>0</v>
          </cell>
          <cell r="C73">
            <v>0</v>
          </cell>
          <cell r="D73" t="str">
            <v>AC For A.Mehra Residence</v>
          </cell>
          <cell r="E73" t="str">
            <v>No-Capex</v>
          </cell>
          <cell r="F73" t="str">
            <v>Furniture &amp; Fixture</v>
          </cell>
        </row>
        <row r="74">
          <cell r="A74">
            <v>710898</v>
          </cell>
          <cell r="B74">
            <v>0</v>
          </cell>
          <cell r="C74">
            <v>0</v>
          </cell>
          <cell r="D74" t="str">
            <v>Electrical Weighing Balance</v>
          </cell>
          <cell r="E74" t="str">
            <v>No-Capex</v>
          </cell>
          <cell r="F74" t="str">
            <v>Tools &amp; Implements</v>
          </cell>
        </row>
        <row r="75">
          <cell r="A75">
            <v>710905</v>
          </cell>
          <cell r="B75">
            <v>0</v>
          </cell>
          <cell r="C75">
            <v>0</v>
          </cell>
          <cell r="D75" t="str">
            <v>Furniture For Ketan Vyas</v>
          </cell>
          <cell r="E75" t="str">
            <v>No-Capex</v>
          </cell>
          <cell r="F75" t="str">
            <v>Furniture &amp; Fixture</v>
          </cell>
        </row>
        <row r="76">
          <cell r="A76">
            <v>710906</v>
          </cell>
          <cell r="B76">
            <v>0</v>
          </cell>
          <cell r="C76">
            <v>0</v>
          </cell>
          <cell r="D76" t="str">
            <v>Furniture Soni Kapoor</v>
          </cell>
          <cell r="E76" t="str">
            <v>No-Capex</v>
          </cell>
          <cell r="F76" t="str">
            <v>Furniture &amp; Fixture</v>
          </cell>
        </row>
        <row r="77">
          <cell r="A77">
            <v>710907</v>
          </cell>
          <cell r="B77">
            <v>0</v>
          </cell>
          <cell r="C77">
            <v>0</v>
          </cell>
          <cell r="D77" t="str">
            <v>Dinning Table - Canteen</v>
          </cell>
          <cell r="E77" t="str">
            <v>No-Capex</v>
          </cell>
          <cell r="F77" t="str">
            <v>Furniture &amp; Fixture</v>
          </cell>
        </row>
        <row r="78">
          <cell r="A78">
            <v>710915</v>
          </cell>
          <cell r="B78">
            <v>0</v>
          </cell>
          <cell r="C78">
            <v>0</v>
          </cell>
          <cell r="D78" t="str">
            <v>Centre Table - Anupam Agarwal</v>
          </cell>
          <cell r="E78" t="str">
            <v>No-Capex</v>
          </cell>
          <cell r="F78" t="str">
            <v>Furniture &amp; Fixture</v>
          </cell>
        </row>
        <row r="79">
          <cell r="A79">
            <v>710941</v>
          </cell>
          <cell r="B79">
            <v>0</v>
          </cell>
          <cell r="C79">
            <v>0</v>
          </cell>
          <cell r="D79" t="str">
            <v>Matress for Bikash Singh</v>
          </cell>
          <cell r="E79" t="str">
            <v>No-Capex</v>
          </cell>
          <cell r="F79" t="str">
            <v>Furniture &amp; Fixture</v>
          </cell>
        </row>
        <row r="80">
          <cell r="A80">
            <v>710942</v>
          </cell>
          <cell r="B80">
            <v>0</v>
          </cell>
          <cell r="C80">
            <v>0</v>
          </cell>
          <cell r="D80" t="str">
            <v>Double Bed For Vikash Singh</v>
          </cell>
          <cell r="E80" t="str">
            <v>No-Capex</v>
          </cell>
          <cell r="F80" t="str">
            <v>Furniture &amp; Fixture</v>
          </cell>
        </row>
        <row r="81">
          <cell r="A81">
            <v>710943</v>
          </cell>
          <cell r="B81">
            <v>0</v>
          </cell>
          <cell r="C81">
            <v>0</v>
          </cell>
          <cell r="D81" t="str">
            <v>Dinning Chair - For Canteen</v>
          </cell>
          <cell r="E81" t="str">
            <v>No-Capex</v>
          </cell>
          <cell r="F81" t="str">
            <v>Furniture &amp; Fixture</v>
          </cell>
        </row>
        <row r="82">
          <cell r="A82">
            <v>710948</v>
          </cell>
          <cell r="B82">
            <v>0</v>
          </cell>
          <cell r="C82">
            <v>0</v>
          </cell>
          <cell r="D82" t="str">
            <v>Printer For Nursery</v>
          </cell>
          <cell r="E82" t="str">
            <v>No-Capex</v>
          </cell>
          <cell r="F82" t="str">
            <v>Office Equipment</v>
          </cell>
        </row>
        <row r="83">
          <cell r="A83">
            <v>710955</v>
          </cell>
          <cell r="B83">
            <v>0</v>
          </cell>
          <cell r="C83">
            <v>0</v>
          </cell>
          <cell r="D83" t="str">
            <v>Network Accessories</v>
          </cell>
          <cell r="E83" t="str">
            <v>No-Capex</v>
          </cell>
          <cell r="F83" t="str">
            <v>Office Equipment</v>
          </cell>
        </row>
        <row r="84">
          <cell r="A84">
            <v>710959</v>
          </cell>
          <cell r="B84">
            <v>0</v>
          </cell>
          <cell r="C84">
            <v>0</v>
          </cell>
          <cell r="D84" t="str">
            <v>Stand Fan for Sanjay Kumar</v>
          </cell>
          <cell r="E84" t="str">
            <v>No-Capex</v>
          </cell>
          <cell r="F84" t="str">
            <v>Furniture &amp; Fixture</v>
          </cell>
        </row>
        <row r="85">
          <cell r="A85">
            <v>710960</v>
          </cell>
          <cell r="B85">
            <v>0</v>
          </cell>
          <cell r="C85">
            <v>0</v>
          </cell>
          <cell r="D85" t="str">
            <v>Double Bed For Sanjay Kumar</v>
          </cell>
          <cell r="E85" t="str">
            <v>No-Capex</v>
          </cell>
          <cell r="F85" t="str">
            <v>Furniture &amp; Fixture</v>
          </cell>
        </row>
        <row r="86">
          <cell r="A86">
            <v>710963</v>
          </cell>
          <cell r="B86">
            <v>0</v>
          </cell>
          <cell r="C86">
            <v>0</v>
          </cell>
          <cell r="D86" t="str">
            <v>Gas Oven For JB Sriwastav</v>
          </cell>
          <cell r="E86" t="str">
            <v>No-Capex</v>
          </cell>
          <cell r="F86" t="str">
            <v>Furniture &amp; Fixture</v>
          </cell>
        </row>
        <row r="87">
          <cell r="A87">
            <v>710969</v>
          </cell>
          <cell r="B87">
            <v>0</v>
          </cell>
          <cell r="C87">
            <v>0</v>
          </cell>
          <cell r="D87" t="str">
            <v>Furniture Soni Kapoor</v>
          </cell>
          <cell r="E87" t="str">
            <v>No-Capex</v>
          </cell>
          <cell r="F87" t="str">
            <v>Furniture &amp; Fixture</v>
          </cell>
        </row>
        <row r="88">
          <cell r="A88">
            <v>711037</v>
          </cell>
          <cell r="B88">
            <v>0</v>
          </cell>
          <cell r="C88">
            <v>0</v>
          </cell>
          <cell r="D88" t="str">
            <v>Solar Dryer - Nursery</v>
          </cell>
          <cell r="E88" t="str">
            <v>No-Capex</v>
          </cell>
          <cell r="F88" t="str">
            <v>Office Equipment</v>
          </cell>
        </row>
        <row r="89">
          <cell r="A89">
            <v>711070</v>
          </cell>
          <cell r="B89">
            <v>0</v>
          </cell>
          <cell r="C89">
            <v>0</v>
          </cell>
          <cell r="D89" t="str">
            <v>Furniture For A.K.Pandey</v>
          </cell>
          <cell r="E89" t="str">
            <v>No-Capex</v>
          </cell>
          <cell r="F89" t="str">
            <v>Furniture &amp; Fixture</v>
          </cell>
        </row>
        <row r="90">
          <cell r="A90">
            <v>711085</v>
          </cell>
          <cell r="B90">
            <v>0</v>
          </cell>
          <cell r="C90">
            <v>0</v>
          </cell>
          <cell r="D90" t="str">
            <v>Air Conditioner For S.K.Das Room</v>
          </cell>
          <cell r="E90" t="str">
            <v>No-Capex</v>
          </cell>
          <cell r="F90" t="str">
            <v>Office Equipment</v>
          </cell>
        </row>
        <row r="91">
          <cell r="A91">
            <v>711092</v>
          </cell>
          <cell r="B91">
            <v>0</v>
          </cell>
          <cell r="C91">
            <v>0</v>
          </cell>
          <cell r="D91" t="str">
            <v>Furniture For S.K.Das- Marketing</v>
          </cell>
          <cell r="E91" t="str">
            <v>No-Capex</v>
          </cell>
          <cell r="F91" t="str">
            <v>Furniture &amp; Fixture</v>
          </cell>
        </row>
        <row r="92">
          <cell r="A92">
            <v>711115</v>
          </cell>
          <cell r="B92">
            <v>0</v>
          </cell>
          <cell r="C92">
            <v>0</v>
          </cell>
          <cell r="D92" t="str">
            <v>Furniture For Upendra Pradhan</v>
          </cell>
          <cell r="E92" t="str">
            <v>No-Capex</v>
          </cell>
          <cell r="F92" t="str">
            <v>Furniture &amp; Fixture</v>
          </cell>
        </row>
        <row r="93">
          <cell r="A93">
            <v>711136</v>
          </cell>
          <cell r="B93">
            <v>0</v>
          </cell>
          <cell r="C93">
            <v>0</v>
          </cell>
          <cell r="D93" t="str">
            <v>Furniture For S.K.Prasad</v>
          </cell>
          <cell r="E93" t="str">
            <v>No-Capex</v>
          </cell>
          <cell r="F93" t="str">
            <v>Furniture &amp; Fixture</v>
          </cell>
        </row>
        <row r="94">
          <cell r="A94">
            <v>711139</v>
          </cell>
          <cell r="B94">
            <v>0</v>
          </cell>
          <cell r="C94">
            <v>0</v>
          </cell>
          <cell r="D94" t="str">
            <v>Carpet For Mr. S.K.Das</v>
          </cell>
          <cell r="E94" t="str">
            <v>No-Capex</v>
          </cell>
          <cell r="F94" t="str">
            <v>Furniture &amp; Fixture</v>
          </cell>
        </row>
        <row r="95">
          <cell r="A95">
            <v>711228</v>
          </cell>
          <cell r="B95">
            <v>0</v>
          </cell>
          <cell r="C95">
            <v>0</v>
          </cell>
          <cell r="D95" t="str">
            <v>Micro Oven-A.Mehra</v>
          </cell>
          <cell r="E95" t="str">
            <v>No-Capex</v>
          </cell>
          <cell r="F95" t="str">
            <v>Furniture &amp; Fixture</v>
          </cell>
        </row>
        <row r="96">
          <cell r="A96">
            <v>711236</v>
          </cell>
          <cell r="B96">
            <v>0</v>
          </cell>
          <cell r="C96">
            <v>0</v>
          </cell>
          <cell r="D96" t="str">
            <v>Mobile Set With Head Phone-A.Mehra</v>
          </cell>
          <cell r="E96" t="str">
            <v>No-Capex</v>
          </cell>
          <cell r="F96" t="str">
            <v>Office Equipment</v>
          </cell>
        </row>
        <row r="97">
          <cell r="A97">
            <v>711237</v>
          </cell>
          <cell r="B97">
            <v>0</v>
          </cell>
          <cell r="C97">
            <v>0</v>
          </cell>
          <cell r="D97" t="str">
            <v>Television Set For Badri Narayan</v>
          </cell>
          <cell r="E97" t="str">
            <v>No-Capex</v>
          </cell>
          <cell r="F97" t="str">
            <v>Office Equipment</v>
          </cell>
        </row>
        <row r="98">
          <cell r="A98">
            <v>711278</v>
          </cell>
          <cell r="B98">
            <v>0</v>
          </cell>
          <cell r="C98">
            <v>0</v>
          </cell>
          <cell r="D98" t="str">
            <v>Printer For KTM Office</v>
          </cell>
          <cell r="E98" t="str">
            <v>No-Capex</v>
          </cell>
          <cell r="F98" t="str">
            <v>Office Equipment</v>
          </cell>
        </row>
        <row r="99">
          <cell r="A99">
            <v>711320</v>
          </cell>
          <cell r="B99">
            <v>0</v>
          </cell>
          <cell r="C99">
            <v>0</v>
          </cell>
          <cell r="D99" t="str">
            <v>Air Conditioner For New Marketing Office</v>
          </cell>
          <cell r="E99" t="str">
            <v>No-Capex</v>
          </cell>
          <cell r="F99" t="str">
            <v>Furniture &amp; Fixture</v>
          </cell>
        </row>
        <row r="100">
          <cell r="A100">
            <v>810001</v>
          </cell>
          <cell r="B100">
            <v>0</v>
          </cell>
          <cell r="C100">
            <v>0</v>
          </cell>
          <cell r="D100" t="str">
            <v>Thermocol Section</v>
          </cell>
          <cell r="E100" t="str">
            <v>(Capex - 01-03-04)</v>
          </cell>
          <cell r="F100" t="str">
            <v>Building</v>
          </cell>
        </row>
        <row r="101">
          <cell r="A101">
            <v>810002</v>
          </cell>
          <cell r="B101">
            <v>0</v>
          </cell>
          <cell r="C101">
            <v>0</v>
          </cell>
          <cell r="D101" t="str">
            <v>Quality Lab</v>
          </cell>
          <cell r="E101" t="str">
            <v>Capex-15</v>
          </cell>
          <cell r="F101" t="str">
            <v>Lab. Equipment</v>
          </cell>
        </row>
        <row r="102">
          <cell r="A102">
            <v>810003</v>
          </cell>
          <cell r="B102">
            <v>0</v>
          </cell>
          <cell r="C102">
            <v>0</v>
          </cell>
          <cell r="D102" t="str">
            <v>LDM Section</v>
          </cell>
          <cell r="E102" t="str">
            <v>Capex-14</v>
          </cell>
          <cell r="F102" t="str">
            <v xml:space="preserve">Plant &amp; Machinery </v>
          </cell>
        </row>
        <row r="103">
          <cell r="A103">
            <v>810004</v>
          </cell>
          <cell r="B103">
            <v>0</v>
          </cell>
          <cell r="C103">
            <v>0</v>
          </cell>
          <cell r="D103" t="str">
            <v>Quality Lab</v>
          </cell>
          <cell r="E103" t="str">
            <v>Capex-15</v>
          </cell>
          <cell r="F103" t="str">
            <v>Lab. Equipment</v>
          </cell>
        </row>
        <row r="104">
          <cell r="A104">
            <v>810008</v>
          </cell>
          <cell r="B104">
            <v>0</v>
          </cell>
          <cell r="C104">
            <v>0</v>
          </cell>
          <cell r="D104" t="str">
            <v>LDM Section</v>
          </cell>
          <cell r="E104" t="str">
            <v>Capex-29</v>
          </cell>
          <cell r="F104" t="str">
            <v xml:space="preserve">Plant &amp; Machinery </v>
          </cell>
        </row>
        <row r="105">
          <cell r="A105">
            <v>810009</v>
          </cell>
          <cell r="B105">
            <v>0</v>
          </cell>
          <cell r="C105">
            <v>0</v>
          </cell>
          <cell r="D105" t="str">
            <v>New Godown near scrap yard</v>
          </cell>
          <cell r="E105" t="str">
            <v>Capex-17 &amp; 17A</v>
          </cell>
          <cell r="F105" t="str">
            <v>Building</v>
          </cell>
        </row>
        <row r="106">
          <cell r="A106">
            <v>810010</v>
          </cell>
          <cell r="B106">
            <v>0</v>
          </cell>
          <cell r="C106">
            <v>0</v>
          </cell>
          <cell r="D106" t="str">
            <v>LDM Section</v>
          </cell>
          <cell r="E106" t="str">
            <v>Capex-29</v>
          </cell>
          <cell r="F106" t="str">
            <v xml:space="preserve">Plant &amp; Machinery </v>
          </cell>
        </row>
        <row r="107">
          <cell r="A107">
            <v>810011</v>
          </cell>
          <cell r="B107">
            <v>0</v>
          </cell>
          <cell r="C107">
            <v>0</v>
          </cell>
          <cell r="D107" t="str">
            <v>Litchi Plant</v>
          </cell>
          <cell r="E107" t="str">
            <v>(Capex - 03(03-04)</v>
          </cell>
          <cell r="F107" t="str">
            <v xml:space="preserve">Plant &amp; Machinery </v>
          </cell>
        </row>
        <row r="108">
          <cell r="A108">
            <v>810012</v>
          </cell>
          <cell r="B108">
            <v>0</v>
          </cell>
          <cell r="C108">
            <v>0</v>
          </cell>
          <cell r="D108" t="str">
            <v>Scrap Yard</v>
          </cell>
          <cell r="E108" t="str">
            <v>Capex-24</v>
          </cell>
          <cell r="F108" t="str">
            <v>Building</v>
          </cell>
        </row>
        <row r="109">
          <cell r="A109">
            <v>810013</v>
          </cell>
          <cell r="B109">
            <v>0</v>
          </cell>
          <cell r="C109">
            <v>0</v>
          </cell>
          <cell r="D109" t="str">
            <v>Lemoneze Plant</v>
          </cell>
          <cell r="E109" t="str">
            <v>Capex-31</v>
          </cell>
          <cell r="F109" t="str">
            <v>Building</v>
          </cell>
        </row>
        <row r="110">
          <cell r="A110">
            <v>810015</v>
          </cell>
          <cell r="B110">
            <v>0</v>
          </cell>
          <cell r="C110">
            <v>0</v>
          </cell>
          <cell r="D110" t="str">
            <v>Lemoneze Plant</v>
          </cell>
          <cell r="E110" t="str">
            <v>Capex-31</v>
          </cell>
          <cell r="F110" t="str">
            <v>Building</v>
          </cell>
        </row>
        <row r="111">
          <cell r="A111">
            <v>810016</v>
          </cell>
          <cell r="B111">
            <v>0</v>
          </cell>
          <cell r="C111">
            <v>0</v>
          </cell>
          <cell r="D111" t="str">
            <v>New Godown near scrap yard</v>
          </cell>
          <cell r="E111" t="str">
            <v>Capex-17 &amp; 17A</v>
          </cell>
          <cell r="F111" t="str">
            <v>Building</v>
          </cell>
        </row>
        <row r="112">
          <cell r="A112">
            <v>810017</v>
          </cell>
          <cell r="B112">
            <v>0</v>
          </cell>
          <cell r="C112">
            <v>0</v>
          </cell>
          <cell r="D112" t="str">
            <v>Glucose</v>
          </cell>
          <cell r="E112" t="str">
            <v>Maintenance</v>
          </cell>
          <cell r="F112" t="str">
            <v>Building</v>
          </cell>
        </row>
        <row r="113">
          <cell r="A113">
            <v>810018</v>
          </cell>
          <cell r="B113">
            <v>0</v>
          </cell>
          <cell r="C113">
            <v>0</v>
          </cell>
          <cell r="D113" t="str">
            <v>Trainning Hall</v>
          </cell>
          <cell r="E113" t="str">
            <v>Capex-26</v>
          </cell>
          <cell r="F113" t="str">
            <v>Building</v>
          </cell>
        </row>
        <row r="114">
          <cell r="A114">
            <v>810019</v>
          </cell>
          <cell r="B114">
            <v>0</v>
          </cell>
          <cell r="C114">
            <v>0</v>
          </cell>
          <cell r="D114" t="str">
            <v>Lemoneez Plant</v>
          </cell>
          <cell r="E114" t="str">
            <v>Capex-26</v>
          </cell>
          <cell r="F114" t="str">
            <v>Building</v>
          </cell>
        </row>
        <row r="115">
          <cell r="A115">
            <v>810020</v>
          </cell>
          <cell r="B115">
            <v>0</v>
          </cell>
          <cell r="C115">
            <v>0</v>
          </cell>
          <cell r="D115" t="str">
            <v>Trainning Hall</v>
          </cell>
          <cell r="E115" t="str">
            <v>Capex-26</v>
          </cell>
          <cell r="F115" t="str">
            <v>Building</v>
          </cell>
        </row>
        <row r="116">
          <cell r="A116">
            <v>810021</v>
          </cell>
          <cell r="B116">
            <v>0</v>
          </cell>
          <cell r="C116">
            <v>0</v>
          </cell>
          <cell r="D116" t="str">
            <v>Baan Installation</v>
          </cell>
          <cell r="E116" t="str">
            <v>Capex-32</v>
          </cell>
          <cell r="F116" t="str">
            <v>Office Equipment</v>
          </cell>
        </row>
        <row r="117">
          <cell r="A117">
            <v>810022</v>
          </cell>
          <cell r="B117">
            <v>0</v>
          </cell>
          <cell r="C117">
            <v>0</v>
          </cell>
          <cell r="D117" t="str">
            <v>Accounts Office</v>
          </cell>
          <cell r="E117" t="str">
            <v>Capex-19</v>
          </cell>
          <cell r="F117" t="str">
            <v>Building</v>
          </cell>
        </row>
        <row r="118">
          <cell r="A118">
            <v>810023</v>
          </cell>
          <cell r="B118">
            <v>0</v>
          </cell>
          <cell r="C118">
            <v>0</v>
          </cell>
          <cell r="D118" t="str">
            <v>Lemoneze Plant</v>
          </cell>
          <cell r="E118" t="str">
            <v>Capex-31</v>
          </cell>
          <cell r="F118" t="str">
            <v>Plant &amp; Machinery (Installation)</v>
          </cell>
        </row>
        <row r="119">
          <cell r="A119">
            <v>810024</v>
          </cell>
          <cell r="B119">
            <v>0</v>
          </cell>
          <cell r="C119">
            <v>0</v>
          </cell>
          <cell r="D119" t="str">
            <v>Taxol Section</v>
          </cell>
          <cell r="E119" t="str">
            <v>Capex-25</v>
          </cell>
          <cell r="F119" t="str">
            <v>Plant &amp; Machinery (Installation) CWIP</v>
          </cell>
        </row>
        <row r="120">
          <cell r="A120">
            <v>810025</v>
          </cell>
          <cell r="B120">
            <v>0</v>
          </cell>
          <cell r="C120">
            <v>0</v>
          </cell>
          <cell r="D120" t="str">
            <v>Lemoneez Plant</v>
          </cell>
          <cell r="E120" t="str">
            <v>Capex-17 &amp; 17A</v>
          </cell>
          <cell r="F120" t="str">
            <v>Building</v>
          </cell>
        </row>
        <row r="121">
          <cell r="A121">
            <v>810026</v>
          </cell>
          <cell r="B121">
            <v>0</v>
          </cell>
          <cell r="C121">
            <v>0</v>
          </cell>
          <cell r="D121" t="str">
            <v>Litchi Plant</v>
          </cell>
          <cell r="E121" t="str">
            <v>(Capex - 03(03-04)</v>
          </cell>
          <cell r="F121" t="str">
            <v>Building</v>
          </cell>
          <cell r="G121">
            <v>0</v>
          </cell>
          <cell r="H121">
            <v>0</v>
          </cell>
          <cell r="I121" t="str">
            <v>NRS</v>
          </cell>
          <cell r="J121">
            <v>311949</v>
          </cell>
          <cell r="K121">
            <v>311949</v>
          </cell>
        </row>
        <row r="122">
          <cell r="A122">
            <v>810027</v>
          </cell>
          <cell r="B122">
            <v>0</v>
          </cell>
          <cell r="C122">
            <v>0</v>
          </cell>
          <cell r="D122" t="str">
            <v>Lemoneez Plant</v>
          </cell>
          <cell r="E122" t="str">
            <v>Capex-17 &amp; 17A</v>
          </cell>
          <cell r="F122" t="str">
            <v>Building</v>
          </cell>
          <cell r="G122">
            <v>0</v>
          </cell>
          <cell r="H122">
            <v>0</v>
          </cell>
          <cell r="I122" t="str">
            <v>INR</v>
          </cell>
          <cell r="J122">
            <v>103663</v>
          </cell>
          <cell r="K122">
            <v>165860.80000000002</v>
          </cell>
        </row>
        <row r="123">
          <cell r="A123">
            <v>810028</v>
          </cell>
          <cell r="B123">
            <v>0</v>
          </cell>
          <cell r="C123">
            <v>0</v>
          </cell>
          <cell r="D123" t="str">
            <v>Thermocol Section</v>
          </cell>
          <cell r="E123" t="str">
            <v>(Capex - 01-03-04)</v>
          </cell>
          <cell r="F123" t="str">
            <v>Building</v>
          </cell>
          <cell r="G123">
            <v>0</v>
          </cell>
          <cell r="H123">
            <v>0</v>
          </cell>
          <cell r="I123" t="str">
            <v>INR</v>
          </cell>
          <cell r="J123">
            <v>380000</v>
          </cell>
          <cell r="K123">
            <v>608000</v>
          </cell>
        </row>
        <row r="124">
          <cell r="A124">
            <v>810029</v>
          </cell>
          <cell r="B124">
            <v>0</v>
          </cell>
          <cell r="C124">
            <v>0</v>
          </cell>
          <cell r="D124" t="str">
            <v>Fruit Juice Expansion</v>
          </cell>
          <cell r="E124" t="str">
            <v>Capex-22</v>
          </cell>
          <cell r="F124" t="str">
            <v>Building</v>
          </cell>
          <cell r="G124">
            <v>0</v>
          </cell>
          <cell r="H124">
            <v>0</v>
          </cell>
          <cell r="I124" t="str">
            <v>USD</v>
          </cell>
          <cell r="J124">
            <v>3809.75</v>
          </cell>
          <cell r="K124">
            <v>281921.5</v>
          </cell>
        </row>
        <row r="125">
          <cell r="A125">
            <v>810030</v>
          </cell>
          <cell r="B125">
            <v>0</v>
          </cell>
          <cell r="C125">
            <v>0</v>
          </cell>
          <cell r="D125" t="str">
            <v>Thermocol Section</v>
          </cell>
          <cell r="E125" t="str">
            <v>(Capex - 01-03-04)</v>
          </cell>
          <cell r="F125" t="str">
            <v>Building</v>
          </cell>
          <cell r="G125">
            <v>0</v>
          </cell>
          <cell r="H125">
            <v>0</v>
          </cell>
          <cell r="I125" t="str">
            <v>USD</v>
          </cell>
          <cell r="J125">
            <v>18802</v>
          </cell>
          <cell r="K125">
            <v>1391348</v>
          </cell>
        </row>
        <row r="126">
          <cell r="A126">
            <v>810031</v>
          </cell>
          <cell r="B126">
            <v>0</v>
          </cell>
          <cell r="C126">
            <v>0</v>
          </cell>
          <cell r="D126" t="str">
            <v>Common Utility</v>
          </cell>
          <cell r="E126" t="str">
            <v>No-Capex</v>
          </cell>
          <cell r="F126" t="str">
            <v xml:space="preserve">Plant &amp; Machinery </v>
          </cell>
          <cell r="G126">
            <v>0</v>
          </cell>
          <cell r="H126">
            <v>0</v>
          </cell>
          <cell r="I126" t="str">
            <v>NRS</v>
          </cell>
          <cell r="J126">
            <v>493600</v>
          </cell>
          <cell r="K126">
            <v>493600</v>
          </cell>
        </row>
        <row r="127">
          <cell r="A127">
            <v>810032</v>
          </cell>
          <cell r="B127">
            <v>0</v>
          </cell>
          <cell r="C127">
            <v>0</v>
          </cell>
          <cell r="D127" t="str">
            <v>Lemoneze Plant</v>
          </cell>
          <cell r="E127" t="str">
            <v>Capex-31</v>
          </cell>
          <cell r="F127" t="str">
            <v>Plant &amp; Machinery (Installation)</v>
          </cell>
          <cell r="G127">
            <v>0</v>
          </cell>
          <cell r="H127">
            <v>0</v>
          </cell>
          <cell r="I127" t="str">
            <v>INR</v>
          </cell>
          <cell r="J127">
            <v>140062.5</v>
          </cell>
          <cell r="K127">
            <v>224100</v>
          </cell>
        </row>
        <row r="128">
          <cell r="A128">
            <v>810033</v>
          </cell>
          <cell r="B128">
            <v>0</v>
          </cell>
          <cell r="C128">
            <v>0</v>
          </cell>
          <cell r="D128" t="str">
            <v>Litchi Plant</v>
          </cell>
          <cell r="E128" t="str">
            <v>(Capex - 03(03-04)</v>
          </cell>
          <cell r="F128" t="str">
            <v>Tools &amp; Implements</v>
          </cell>
          <cell r="G128">
            <v>0</v>
          </cell>
          <cell r="H128">
            <v>0</v>
          </cell>
          <cell r="I128" t="str">
            <v>INR</v>
          </cell>
          <cell r="J128">
            <v>597720</v>
          </cell>
          <cell r="K128">
            <v>956352</v>
          </cell>
        </row>
        <row r="129">
          <cell r="A129">
            <v>810034</v>
          </cell>
          <cell r="B129">
            <v>0</v>
          </cell>
          <cell r="C129">
            <v>0</v>
          </cell>
          <cell r="D129" t="str">
            <v>New Godown near scrap yard</v>
          </cell>
          <cell r="E129" t="str">
            <v>Capex-17 &amp; 17A</v>
          </cell>
          <cell r="F129" t="str">
            <v>Building</v>
          </cell>
          <cell r="G129">
            <v>0</v>
          </cell>
          <cell r="H129">
            <v>0</v>
          </cell>
          <cell r="I129" t="str">
            <v>NRS</v>
          </cell>
          <cell r="J129">
            <v>116962.5</v>
          </cell>
          <cell r="K129">
            <v>116962.5</v>
          </cell>
        </row>
        <row r="130">
          <cell r="A130">
            <v>810035</v>
          </cell>
          <cell r="B130">
            <v>0</v>
          </cell>
          <cell r="C130">
            <v>0</v>
          </cell>
          <cell r="D130">
            <v>0</v>
          </cell>
          <cell r="E130" t="str">
            <v>Maintenance</v>
          </cell>
          <cell r="F130" t="str">
            <v>Building</v>
          </cell>
          <cell r="G130">
            <v>0</v>
          </cell>
          <cell r="H130">
            <v>0</v>
          </cell>
          <cell r="I130" t="str">
            <v>NRS</v>
          </cell>
          <cell r="J130">
            <v>36665</v>
          </cell>
          <cell r="K130">
            <v>36665</v>
          </cell>
        </row>
        <row r="131">
          <cell r="A131">
            <v>810036</v>
          </cell>
          <cell r="B131">
            <v>0</v>
          </cell>
          <cell r="C131">
            <v>0</v>
          </cell>
          <cell r="D131" t="str">
            <v>Fruit Juice Expansion</v>
          </cell>
          <cell r="E131" t="str">
            <v>Maintenance</v>
          </cell>
          <cell r="F131" t="str">
            <v>Building</v>
          </cell>
          <cell r="G131">
            <v>0</v>
          </cell>
          <cell r="H131">
            <v>0</v>
          </cell>
          <cell r="I131" t="str">
            <v>NRS</v>
          </cell>
          <cell r="J131">
            <v>120000</v>
          </cell>
          <cell r="K131">
            <v>120000</v>
          </cell>
        </row>
        <row r="132">
          <cell r="A132">
            <v>810037</v>
          </cell>
          <cell r="B132">
            <v>0</v>
          </cell>
          <cell r="C132">
            <v>0</v>
          </cell>
          <cell r="D132" t="str">
            <v>Fruit Juice Expansion</v>
          </cell>
          <cell r="E132" t="str">
            <v>(Capex - 02-03-04)</v>
          </cell>
          <cell r="F132" t="str">
            <v>Building</v>
          </cell>
          <cell r="G132">
            <v>0</v>
          </cell>
          <cell r="H132">
            <v>0</v>
          </cell>
          <cell r="I132" t="str">
            <v>NRS</v>
          </cell>
          <cell r="J132">
            <v>450000</v>
          </cell>
          <cell r="K132">
            <v>450000</v>
          </cell>
        </row>
        <row r="133">
          <cell r="A133">
            <v>810038</v>
          </cell>
          <cell r="B133">
            <v>0</v>
          </cell>
          <cell r="C133">
            <v>0</v>
          </cell>
          <cell r="D133" t="str">
            <v>Taxol Section</v>
          </cell>
          <cell r="E133" t="str">
            <v>Capex-16</v>
          </cell>
          <cell r="F133" t="str">
            <v>Plant &amp; Machinery (Installation) CWIP</v>
          </cell>
          <cell r="G133">
            <v>0</v>
          </cell>
          <cell r="H133">
            <v>0</v>
          </cell>
          <cell r="I133" t="str">
            <v>NRS</v>
          </cell>
          <cell r="J133">
            <v>24595.5</v>
          </cell>
          <cell r="K133">
            <v>24595.5</v>
          </cell>
        </row>
        <row r="134">
          <cell r="A134">
            <v>810039</v>
          </cell>
          <cell r="B134">
            <v>0</v>
          </cell>
          <cell r="C134">
            <v>0</v>
          </cell>
          <cell r="D134" t="str">
            <v>Lemoneze Plant</v>
          </cell>
          <cell r="E134" t="str">
            <v>Capex-31</v>
          </cell>
          <cell r="F134" t="str">
            <v>Plant &amp; Machinery (Installation)</v>
          </cell>
          <cell r="G134">
            <v>0</v>
          </cell>
          <cell r="H134">
            <v>0</v>
          </cell>
          <cell r="I134" t="str">
            <v>NRS</v>
          </cell>
          <cell r="J134">
            <v>17887.5</v>
          </cell>
          <cell r="K134">
            <v>17887.5</v>
          </cell>
        </row>
        <row r="135">
          <cell r="A135">
            <v>810040</v>
          </cell>
          <cell r="B135">
            <v>0</v>
          </cell>
          <cell r="C135">
            <v>0</v>
          </cell>
          <cell r="D135" t="str">
            <v>New Godown near scrap yard</v>
          </cell>
          <cell r="E135" t="str">
            <v>Capex-17 &amp; 17A</v>
          </cell>
          <cell r="F135" t="str">
            <v>Building</v>
          </cell>
          <cell r="G135">
            <v>0</v>
          </cell>
          <cell r="H135">
            <v>0</v>
          </cell>
          <cell r="I135" t="str">
            <v>NRS</v>
          </cell>
          <cell r="J135">
            <v>3350</v>
          </cell>
          <cell r="K135">
            <v>3350</v>
          </cell>
        </row>
        <row r="136">
          <cell r="A136">
            <v>810041</v>
          </cell>
          <cell r="B136">
            <v>0</v>
          </cell>
          <cell r="C136">
            <v>0</v>
          </cell>
          <cell r="D136" t="str">
            <v>Lemoneze Plant</v>
          </cell>
          <cell r="E136" t="str">
            <v>Capex-31</v>
          </cell>
          <cell r="F136" t="str">
            <v>Furniture &amp; Fixture</v>
          </cell>
          <cell r="G136">
            <v>0</v>
          </cell>
          <cell r="H136">
            <v>0</v>
          </cell>
          <cell r="I136" t="str">
            <v>NRS</v>
          </cell>
          <cell r="J136">
            <v>31200</v>
          </cell>
          <cell r="K136">
            <v>31200</v>
          </cell>
        </row>
        <row r="137">
          <cell r="A137">
            <v>810042</v>
          </cell>
          <cell r="B137">
            <v>0</v>
          </cell>
          <cell r="C137">
            <v>0</v>
          </cell>
          <cell r="D137" t="str">
            <v>Boundary wall</v>
          </cell>
          <cell r="E137" t="str">
            <v>(Capex - 06-03-04)</v>
          </cell>
          <cell r="F137" t="str">
            <v>Building</v>
          </cell>
          <cell r="G137">
            <v>0</v>
          </cell>
          <cell r="H137">
            <v>0</v>
          </cell>
          <cell r="I137" t="str">
            <v>NRS</v>
          </cell>
          <cell r="J137">
            <v>249999.99</v>
          </cell>
          <cell r="K137">
            <v>249999.99</v>
          </cell>
        </row>
        <row r="138">
          <cell r="A138">
            <v>810043</v>
          </cell>
          <cell r="B138">
            <v>0</v>
          </cell>
          <cell r="C138">
            <v>0</v>
          </cell>
          <cell r="D138" t="str">
            <v>Glucose</v>
          </cell>
          <cell r="E138" t="str">
            <v>Capex-44</v>
          </cell>
          <cell r="F138" t="str">
            <v>Tools &amp; Implements</v>
          </cell>
          <cell r="G138">
            <v>0</v>
          </cell>
          <cell r="H138">
            <v>0</v>
          </cell>
          <cell r="I138" t="str">
            <v>NRS</v>
          </cell>
          <cell r="J138">
            <v>27097</v>
          </cell>
          <cell r="K138">
            <v>27097</v>
          </cell>
        </row>
        <row r="139">
          <cell r="A139">
            <v>810043</v>
          </cell>
          <cell r="B139">
            <v>0</v>
          </cell>
          <cell r="C139">
            <v>0</v>
          </cell>
          <cell r="D139" t="str">
            <v>Hamola tablet</v>
          </cell>
          <cell r="E139" t="str">
            <v>Capex-44</v>
          </cell>
          <cell r="F139" t="str">
            <v>Tools &amp; Implements</v>
          </cell>
          <cell r="G139">
            <v>0</v>
          </cell>
          <cell r="H139">
            <v>0</v>
          </cell>
          <cell r="I139" t="str">
            <v>NRS</v>
          </cell>
          <cell r="J139">
            <v>16800</v>
          </cell>
          <cell r="K139">
            <v>16800</v>
          </cell>
        </row>
        <row r="140">
          <cell r="A140">
            <v>810044</v>
          </cell>
          <cell r="B140">
            <v>0</v>
          </cell>
          <cell r="C140">
            <v>0</v>
          </cell>
          <cell r="D140" t="str">
            <v>Godrej Compactor</v>
          </cell>
          <cell r="E140" t="str">
            <v>Capex-40</v>
          </cell>
          <cell r="F140" t="str">
            <v>Office Equipment</v>
          </cell>
          <cell r="G140">
            <v>0</v>
          </cell>
          <cell r="H140">
            <v>0</v>
          </cell>
          <cell r="I140" t="str">
            <v>NRS</v>
          </cell>
          <cell r="J140">
            <v>20000</v>
          </cell>
          <cell r="K140">
            <v>20000</v>
          </cell>
        </row>
        <row r="141">
          <cell r="A141">
            <v>810045</v>
          </cell>
          <cell r="B141">
            <v>0</v>
          </cell>
          <cell r="C141">
            <v>0</v>
          </cell>
          <cell r="D141" t="str">
            <v>Amla Hair Oil</v>
          </cell>
          <cell r="E141" t="str">
            <v>Capex-44</v>
          </cell>
          <cell r="F141" t="str">
            <v>Tools &amp; Implements</v>
          </cell>
          <cell r="G141">
            <v>0</v>
          </cell>
          <cell r="H141">
            <v>0</v>
          </cell>
          <cell r="I141" t="str">
            <v>NRS</v>
          </cell>
          <cell r="J141">
            <v>40132.5</v>
          </cell>
          <cell r="K141">
            <v>40132.5</v>
          </cell>
        </row>
        <row r="142">
          <cell r="A142">
            <v>810045</v>
          </cell>
          <cell r="B142">
            <v>0</v>
          </cell>
          <cell r="C142">
            <v>0</v>
          </cell>
          <cell r="D142" t="str">
            <v>Hamola tablet</v>
          </cell>
          <cell r="E142" t="str">
            <v>Capex-44</v>
          </cell>
          <cell r="F142" t="str">
            <v>Tools &amp; Implements</v>
          </cell>
          <cell r="G142">
            <v>0</v>
          </cell>
          <cell r="H142">
            <v>0</v>
          </cell>
          <cell r="I142" t="str">
            <v>NRS</v>
          </cell>
          <cell r="J142">
            <v>64200</v>
          </cell>
          <cell r="K142">
            <v>64200</v>
          </cell>
        </row>
        <row r="143">
          <cell r="A143">
            <v>810046</v>
          </cell>
          <cell r="B143">
            <v>0</v>
          </cell>
          <cell r="C143">
            <v>0</v>
          </cell>
          <cell r="D143" t="str">
            <v>Godrej Compactor</v>
          </cell>
          <cell r="E143" t="str">
            <v>Capex-40</v>
          </cell>
          <cell r="F143" t="str">
            <v>Office Equipment</v>
          </cell>
          <cell r="G143">
            <v>0</v>
          </cell>
          <cell r="H143">
            <v>0</v>
          </cell>
          <cell r="I143" t="str">
            <v>NRS</v>
          </cell>
          <cell r="J143">
            <v>144077.5</v>
          </cell>
          <cell r="K143">
            <v>144077.5</v>
          </cell>
        </row>
        <row r="144">
          <cell r="A144">
            <v>810047</v>
          </cell>
          <cell r="B144">
            <v>0</v>
          </cell>
          <cell r="C144">
            <v>0</v>
          </cell>
          <cell r="D144" t="str">
            <v>Rm Store</v>
          </cell>
          <cell r="E144" t="str">
            <v>Capex-48</v>
          </cell>
          <cell r="F144" t="str">
            <v>Tools &amp; Implements</v>
          </cell>
          <cell r="G144">
            <v>0</v>
          </cell>
          <cell r="H144">
            <v>0</v>
          </cell>
          <cell r="I144" t="str">
            <v>NRS</v>
          </cell>
          <cell r="J144">
            <v>63515</v>
          </cell>
          <cell r="K144">
            <v>63515</v>
          </cell>
        </row>
        <row r="145">
          <cell r="A145">
            <v>810048</v>
          </cell>
          <cell r="B145">
            <v>0</v>
          </cell>
          <cell r="C145">
            <v>0</v>
          </cell>
          <cell r="D145" t="str">
            <v>Lemoneze Plant</v>
          </cell>
          <cell r="E145" t="str">
            <v>Capex-31</v>
          </cell>
          <cell r="F145" t="str">
            <v>Electrical Installation</v>
          </cell>
          <cell r="G145">
            <v>0</v>
          </cell>
          <cell r="H145">
            <v>0</v>
          </cell>
          <cell r="I145" t="str">
            <v>NRS</v>
          </cell>
          <cell r="J145">
            <v>45485</v>
          </cell>
          <cell r="K145">
            <v>45485</v>
          </cell>
        </row>
        <row r="146">
          <cell r="A146">
            <v>810049</v>
          </cell>
          <cell r="B146">
            <v>0</v>
          </cell>
          <cell r="C146">
            <v>0</v>
          </cell>
          <cell r="D146">
            <v>0</v>
          </cell>
          <cell r="E146" t="str">
            <v>Maintenance</v>
          </cell>
          <cell r="F146">
            <v>0</v>
          </cell>
          <cell r="G146">
            <v>0</v>
          </cell>
          <cell r="H146">
            <v>0</v>
          </cell>
          <cell r="I146" t="str">
            <v>NRS</v>
          </cell>
          <cell r="J146">
            <v>19000</v>
          </cell>
          <cell r="K146">
            <v>19000</v>
          </cell>
        </row>
        <row r="147">
          <cell r="A147">
            <v>810051</v>
          </cell>
          <cell r="B147">
            <v>0</v>
          </cell>
          <cell r="C147">
            <v>0</v>
          </cell>
          <cell r="D147" t="str">
            <v>Litchi Plant</v>
          </cell>
          <cell r="E147" t="str">
            <v>(Capex - 03(03-04)</v>
          </cell>
          <cell r="F147" t="str">
            <v>Electrical Installation</v>
          </cell>
          <cell r="G147">
            <v>0</v>
          </cell>
          <cell r="H147">
            <v>0</v>
          </cell>
          <cell r="I147" t="str">
            <v>INR</v>
          </cell>
          <cell r="J147">
            <v>81989.7</v>
          </cell>
          <cell r="K147">
            <v>131183.51999999999</v>
          </cell>
        </row>
        <row r="148">
          <cell r="A148">
            <v>810053</v>
          </cell>
          <cell r="B148">
            <v>0</v>
          </cell>
          <cell r="C148">
            <v>0</v>
          </cell>
          <cell r="D148" t="str">
            <v>Litchi Plant</v>
          </cell>
          <cell r="E148" t="str">
            <v>(Capex - 03(03-04)</v>
          </cell>
          <cell r="F148" t="str">
            <v>Electrical Installation</v>
          </cell>
          <cell r="G148">
            <v>0</v>
          </cell>
          <cell r="H148">
            <v>0</v>
          </cell>
          <cell r="I148" t="str">
            <v>INR</v>
          </cell>
          <cell r="J148">
            <v>71429.649999999994</v>
          </cell>
          <cell r="K148">
            <v>114287.44</v>
          </cell>
        </row>
        <row r="149">
          <cell r="A149">
            <v>810054</v>
          </cell>
          <cell r="B149">
            <v>0</v>
          </cell>
          <cell r="C149">
            <v>0</v>
          </cell>
          <cell r="D149" t="str">
            <v>Litchi Plant</v>
          </cell>
          <cell r="E149" t="str">
            <v>(Capex - 03(03-04)</v>
          </cell>
          <cell r="F149" t="str">
            <v>Electrical Installation</v>
          </cell>
          <cell r="G149">
            <v>0</v>
          </cell>
          <cell r="H149">
            <v>0</v>
          </cell>
          <cell r="I149" t="str">
            <v>INR</v>
          </cell>
          <cell r="J149">
            <v>113100</v>
          </cell>
          <cell r="K149">
            <v>180960</v>
          </cell>
        </row>
        <row r="150">
          <cell r="A150">
            <v>810056</v>
          </cell>
          <cell r="B150">
            <v>0</v>
          </cell>
          <cell r="C150">
            <v>0</v>
          </cell>
          <cell r="D150" t="str">
            <v>Litchi Plant</v>
          </cell>
          <cell r="E150" t="str">
            <v>(Capex - 03(03-04)</v>
          </cell>
          <cell r="F150" t="str">
            <v>Electrical Installation</v>
          </cell>
          <cell r="G150">
            <v>0</v>
          </cell>
          <cell r="H150">
            <v>0</v>
          </cell>
          <cell r="I150" t="str">
            <v>INR</v>
          </cell>
          <cell r="J150">
            <v>147821.04999999999</v>
          </cell>
          <cell r="K150">
            <v>236513.68</v>
          </cell>
        </row>
        <row r="151">
          <cell r="A151">
            <v>810057</v>
          </cell>
          <cell r="B151">
            <v>0</v>
          </cell>
          <cell r="C151">
            <v>0</v>
          </cell>
          <cell r="D151" t="str">
            <v>Litchi Plant</v>
          </cell>
          <cell r="E151" t="str">
            <v>(Capex - 03(03-04)</v>
          </cell>
          <cell r="F151" t="str">
            <v>Electrical Installation</v>
          </cell>
          <cell r="G151">
            <v>0</v>
          </cell>
          <cell r="H151">
            <v>0</v>
          </cell>
          <cell r="I151" t="str">
            <v>INR</v>
          </cell>
          <cell r="J151">
            <v>24103</v>
          </cell>
          <cell r="K151">
            <v>38564.800000000003</v>
          </cell>
        </row>
        <row r="152">
          <cell r="A152">
            <v>810058</v>
          </cell>
          <cell r="B152">
            <v>0</v>
          </cell>
          <cell r="C152">
            <v>0</v>
          </cell>
          <cell r="D152" t="str">
            <v>Litchi Plant</v>
          </cell>
          <cell r="E152" t="str">
            <v>(Capex - 03(03-04)</v>
          </cell>
          <cell r="F152" t="str">
            <v>Electrical Installation</v>
          </cell>
          <cell r="G152">
            <v>0</v>
          </cell>
          <cell r="H152">
            <v>0</v>
          </cell>
          <cell r="I152" t="str">
            <v>NRS</v>
          </cell>
          <cell r="J152">
            <v>770</v>
          </cell>
          <cell r="K152">
            <v>770</v>
          </cell>
        </row>
        <row r="153">
          <cell r="A153">
            <v>810059</v>
          </cell>
          <cell r="B153">
            <v>0</v>
          </cell>
          <cell r="C153">
            <v>0</v>
          </cell>
          <cell r="D153" t="str">
            <v>Litchi Plant</v>
          </cell>
          <cell r="E153" t="str">
            <v>(Capex - 03(03-04)</v>
          </cell>
          <cell r="F153" t="str">
            <v>Electrical Installation</v>
          </cell>
          <cell r="G153">
            <v>0</v>
          </cell>
          <cell r="H153">
            <v>0</v>
          </cell>
          <cell r="I153" t="str">
            <v>NRS</v>
          </cell>
          <cell r="J153">
            <v>6573.6</v>
          </cell>
          <cell r="K153">
            <v>6573.6</v>
          </cell>
        </row>
        <row r="154">
          <cell r="A154">
            <v>810060</v>
          </cell>
          <cell r="B154">
            <v>0</v>
          </cell>
          <cell r="C154">
            <v>0</v>
          </cell>
          <cell r="D154" t="str">
            <v>Boundary Wall</v>
          </cell>
          <cell r="E154" t="str">
            <v>Capex-23</v>
          </cell>
          <cell r="F154" t="str">
            <v>Building</v>
          </cell>
          <cell r="G154">
            <v>0</v>
          </cell>
          <cell r="H154">
            <v>0</v>
          </cell>
          <cell r="I154" t="str">
            <v>INR</v>
          </cell>
          <cell r="J154">
            <v>76302.5</v>
          </cell>
          <cell r="K154">
            <v>122084</v>
          </cell>
        </row>
        <row r="155">
          <cell r="A155">
            <v>810061</v>
          </cell>
          <cell r="B155">
            <v>0</v>
          </cell>
          <cell r="C155">
            <v>0</v>
          </cell>
          <cell r="D155" t="str">
            <v>Litchi Plant</v>
          </cell>
          <cell r="E155" t="str">
            <v>(Capex - 03(03-04)</v>
          </cell>
          <cell r="F155" t="str">
            <v>Electrical Installation</v>
          </cell>
          <cell r="G155">
            <v>0</v>
          </cell>
          <cell r="H155">
            <v>0</v>
          </cell>
          <cell r="I155" t="str">
            <v>INR</v>
          </cell>
          <cell r="J155">
            <v>48238.2</v>
          </cell>
          <cell r="K155">
            <v>77181.119999999995</v>
          </cell>
        </row>
        <row r="156">
          <cell r="A156">
            <v>810062</v>
          </cell>
          <cell r="B156">
            <v>0</v>
          </cell>
          <cell r="C156">
            <v>0</v>
          </cell>
          <cell r="D156" t="str">
            <v>Litchi Plant</v>
          </cell>
          <cell r="E156" t="str">
            <v>(Capex - 03(03-04)</v>
          </cell>
          <cell r="F156" t="str">
            <v xml:space="preserve">Plant &amp; Machinery </v>
          </cell>
          <cell r="G156">
            <v>0</v>
          </cell>
          <cell r="H156">
            <v>0</v>
          </cell>
          <cell r="I156" t="str">
            <v>INR</v>
          </cell>
          <cell r="J156">
            <v>164284.1</v>
          </cell>
          <cell r="K156">
            <v>262854.56</v>
          </cell>
        </row>
        <row r="157">
          <cell r="A157">
            <v>810063</v>
          </cell>
          <cell r="B157">
            <v>0</v>
          </cell>
          <cell r="C157">
            <v>0</v>
          </cell>
          <cell r="D157" t="str">
            <v>Lemoneze Plant</v>
          </cell>
          <cell r="E157" t="str">
            <v>Capex-31</v>
          </cell>
          <cell r="F157" t="str">
            <v>Building</v>
          </cell>
          <cell r="G157">
            <v>0</v>
          </cell>
          <cell r="H157">
            <v>0</v>
          </cell>
          <cell r="I157" t="str">
            <v>NRS</v>
          </cell>
          <cell r="J157">
            <v>52000</v>
          </cell>
          <cell r="K157">
            <v>52000</v>
          </cell>
        </row>
        <row r="158">
          <cell r="A158">
            <v>810064</v>
          </cell>
          <cell r="B158">
            <v>0</v>
          </cell>
          <cell r="C158">
            <v>0</v>
          </cell>
          <cell r="D158" t="str">
            <v>Litchi Plant</v>
          </cell>
          <cell r="E158" t="str">
            <v>(Capex - 03(03-04)</v>
          </cell>
          <cell r="F158" t="str">
            <v>Plant &amp; Machinery (Installation)</v>
          </cell>
          <cell r="G158">
            <v>0</v>
          </cell>
          <cell r="H158">
            <v>0</v>
          </cell>
          <cell r="I158" t="str">
            <v>NRS</v>
          </cell>
          <cell r="J158">
            <v>2743900</v>
          </cell>
          <cell r="K158">
            <v>2743900</v>
          </cell>
        </row>
        <row r="159">
          <cell r="A159">
            <v>810065</v>
          </cell>
          <cell r="B159">
            <v>0</v>
          </cell>
          <cell r="C159">
            <v>0</v>
          </cell>
          <cell r="D159" t="str">
            <v>New Godown near scrap yard</v>
          </cell>
          <cell r="E159" t="str">
            <v>Capex-17 &amp; 17A</v>
          </cell>
          <cell r="F159" t="str">
            <v>Building</v>
          </cell>
          <cell r="G159">
            <v>0</v>
          </cell>
          <cell r="H159">
            <v>0</v>
          </cell>
          <cell r="I159" t="str">
            <v>INR</v>
          </cell>
          <cell r="J159">
            <v>24080</v>
          </cell>
          <cell r="K159">
            <v>38528</v>
          </cell>
        </row>
        <row r="160">
          <cell r="A160">
            <v>810066</v>
          </cell>
          <cell r="B160">
            <v>0</v>
          </cell>
          <cell r="C160">
            <v>0</v>
          </cell>
          <cell r="D160">
            <v>0</v>
          </cell>
          <cell r="E160" t="str">
            <v>Maintenance</v>
          </cell>
          <cell r="F160">
            <v>0</v>
          </cell>
          <cell r="G160">
            <v>0</v>
          </cell>
          <cell r="H160">
            <v>0</v>
          </cell>
          <cell r="I160" t="str">
            <v>INR</v>
          </cell>
          <cell r="J160">
            <v>47860</v>
          </cell>
          <cell r="K160">
            <v>76576</v>
          </cell>
        </row>
        <row r="161">
          <cell r="A161">
            <v>810067</v>
          </cell>
          <cell r="B161">
            <v>0</v>
          </cell>
          <cell r="C161">
            <v>0</v>
          </cell>
          <cell r="D161" t="str">
            <v>Litchi Plant</v>
          </cell>
          <cell r="E161" t="str">
            <v>(Capex - 03(03-04)</v>
          </cell>
          <cell r="F161" t="str">
            <v>Electrical Installation</v>
          </cell>
          <cell r="G161">
            <v>0</v>
          </cell>
          <cell r="H161">
            <v>0</v>
          </cell>
          <cell r="I161" t="str">
            <v>INR</v>
          </cell>
          <cell r="J161">
            <v>103734.99</v>
          </cell>
          <cell r="K161">
            <v>165975.98400000003</v>
          </cell>
        </row>
        <row r="162">
          <cell r="A162">
            <v>810068</v>
          </cell>
          <cell r="B162">
            <v>0</v>
          </cell>
          <cell r="C162">
            <v>0</v>
          </cell>
          <cell r="D162" t="str">
            <v>Fruit Juice Expansion</v>
          </cell>
          <cell r="E162" t="str">
            <v>(Capex - 02-03-04)</v>
          </cell>
          <cell r="F162" t="str">
            <v xml:space="preserve">Plant &amp; Machinery </v>
          </cell>
          <cell r="G162">
            <v>0</v>
          </cell>
          <cell r="H162">
            <v>0</v>
          </cell>
          <cell r="I162" t="str">
            <v>INR</v>
          </cell>
          <cell r="J162">
            <v>15080</v>
          </cell>
          <cell r="K162">
            <v>24128</v>
          </cell>
        </row>
        <row r="163">
          <cell r="A163">
            <v>810069</v>
          </cell>
          <cell r="B163">
            <v>0</v>
          </cell>
          <cell r="C163">
            <v>0</v>
          </cell>
          <cell r="D163" t="str">
            <v>Litchi Plant</v>
          </cell>
          <cell r="E163" t="str">
            <v>(Capex - 03-03-04)</v>
          </cell>
          <cell r="F163" t="str">
            <v xml:space="preserve">Plant &amp; Machinery </v>
          </cell>
          <cell r="G163">
            <v>0</v>
          </cell>
          <cell r="H163">
            <v>0</v>
          </cell>
          <cell r="I163" t="str">
            <v>INR</v>
          </cell>
          <cell r="J163">
            <v>15080</v>
          </cell>
          <cell r="K163">
            <v>24128</v>
          </cell>
        </row>
        <row r="164">
          <cell r="A164">
            <v>810070</v>
          </cell>
          <cell r="B164">
            <v>0</v>
          </cell>
          <cell r="C164">
            <v>0</v>
          </cell>
          <cell r="D164" t="str">
            <v>Litchi Plant</v>
          </cell>
          <cell r="E164" t="str">
            <v>(Capex - 03(03-04)</v>
          </cell>
          <cell r="F164" t="str">
            <v>Electrical Installation</v>
          </cell>
          <cell r="G164">
            <v>0</v>
          </cell>
          <cell r="H164">
            <v>0</v>
          </cell>
          <cell r="I164" t="str">
            <v>INR</v>
          </cell>
          <cell r="J164">
            <v>10687.5</v>
          </cell>
          <cell r="K164">
            <v>17100</v>
          </cell>
        </row>
        <row r="165">
          <cell r="A165">
            <v>810071</v>
          </cell>
          <cell r="B165">
            <v>0</v>
          </cell>
          <cell r="C165">
            <v>0</v>
          </cell>
          <cell r="D165" t="str">
            <v>Litchi Plant</v>
          </cell>
          <cell r="E165" t="str">
            <v>(Capex - 03(03-04)</v>
          </cell>
          <cell r="F165" t="str">
            <v>Electrical Installation</v>
          </cell>
          <cell r="G165">
            <v>0</v>
          </cell>
          <cell r="H165">
            <v>0</v>
          </cell>
          <cell r="I165" t="str">
            <v>INR</v>
          </cell>
          <cell r="J165">
            <v>89784</v>
          </cell>
          <cell r="K165">
            <v>143654.39999999999</v>
          </cell>
        </row>
        <row r="166">
          <cell r="A166">
            <v>810072</v>
          </cell>
          <cell r="B166">
            <v>0</v>
          </cell>
          <cell r="C166">
            <v>0</v>
          </cell>
          <cell r="D166" t="str">
            <v>Baan Installation</v>
          </cell>
          <cell r="E166" t="str">
            <v>Capex-32</v>
          </cell>
          <cell r="F166" t="str">
            <v>Office Equipment</v>
          </cell>
          <cell r="G166">
            <v>0</v>
          </cell>
          <cell r="H166">
            <v>0</v>
          </cell>
          <cell r="I166" t="str">
            <v>NRS</v>
          </cell>
          <cell r="J166">
            <v>101376</v>
          </cell>
          <cell r="K166">
            <v>101376</v>
          </cell>
        </row>
        <row r="167">
          <cell r="A167">
            <v>810074</v>
          </cell>
          <cell r="B167">
            <v>0</v>
          </cell>
          <cell r="C167">
            <v>0</v>
          </cell>
          <cell r="D167" t="str">
            <v>Vatika Shampoo</v>
          </cell>
          <cell r="E167" t="str">
            <v>Maintenance</v>
          </cell>
          <cell r="F167" t="str">
            <v>Plant &amp; Machinery (Installation)</v>
          </cell>
          <cell r="G167">
            <v>0</v>
          </cell>
          <cell r="H167">
            <v>0</v>
          </cell>
          <cell r="I167" t="str">
            <v>NRS</v>
          </cell>
          <cell r="J167">
            <v>2750</v>
          </cell>
          <cell r="K167">
            <v>2750</v>
          </cell>
        </row>
        <row r="168">
          <cell r="A168">
            <v>810075</v>
          </cell>
          <cell r="B168">
            <v>0</v>
          </cell>
          <cell r="C168">
            <v>0</v>
          </cell>
          <cell r="D168">
            <v>0</v>
          </cell>
          <cell r="E168" t="str">
            <v>Maintenance</v>
          </cell>
          <cell r="F168">
            <v>0</v>
          </cell>
          <cell r="G168">
            <v>0</v>
          </cell>
          <cell r="H168">
            <v>0</v>
          </cell>
          <cell r="I168" t="str">
            <v>NRS</v>
          </cell>
          <cell r="J168">
            <v>6732</v>
          </cell>
          <cell r="K168">
            <v>6732</v>
          </cell>
        </row>
        <row r="169">
          <cell r="A169">
            <v>810076</v>
          </cell>
          <cell r="B169">
            <v>0</v>
          </cell>
          <cell r="C169">
            <v>0</v>
          </cell>
          <cell r="D169" t="str">
            <v>Litchi Plant</v>
          </cell>
          <cell r="E169" t="str">
            <v>(Capex - 03(03-04)</v>
          </cell>
          <cell r="F169" t="str">
            <v xml:space="preserve">Plant &amp; Machinery </v>
          </cell>
          <cell r="G169">
            <v>0</v>
          </cell>
          <cell r="H169">
            <v>0</v>
          </cell>
          <cell r="I169" t="str">
            <v>NRS</v>
          </cell>
          <cell r="J169">
            <v>41360</v>
          </cell>
          <cell r="K169">
            <v>41360</v>
          </cell>
        </row>
        <row r="170">
          <cell r="A170">
            <v>810077</v>
          </cell>
          <cell r="B170">
            <v>0</v>
          </cell>
          <cell r="C170">
            <v>0</v>
          </cell>
          <cell r="D170" t="str">
            <v>New Godown near scrap yard</v>
          </cell>
          <cell r="E170" t="str">
            <v>Capex-17 &amp; 17A</v>
          </cell>
          <cell r="F170" t="str">
            <v>Building</v>
          </cell>
          <cell r="G170">
            <v>0</v>
          </cell>
          <cell r="H170">
            <v>0</v>
          </cell>
          <cell r="I170" t="str">
            <v>NRS</v>
          </cell>
          <cell r="J170">
            <v>16438.400000000001</v>
          </cell>
          <cell r="K170">
            <v>16438.400000000001</v>
          </cell>
        </row>
        <row r="171">
          <cell r="A171">
            <v>810078</v>
          </cell>
          <cell r="B171">
            <v>0</v>
          </cell>
          <cell r="C171">
            <v>0</v>
          </cell>
          <cell r="D171">
            <v>0</v>
          </cell>
          <cell r="E171" t="str">
            <v>Maintenance</v>
          </cell>
          <cell r="F171" t="str">
            <v>Building</v>
          </cell>
          <cell r="G171">
            <v>0</v>
          </cell>
          <cell r="H171">
            <v>0</v>
          </cell>
          <cell r="I171" t="str">
            <v>NRS</v>
          </cell>
          <cell r="J171">
            <v>3350.16</v>
          </cell>
          <cell r="K171">
            <v>3350.16</v>
          </cell>
        </row>
        <row r="172">
          <cell r="A172">
            <v>810079</v>
          </cell>
          <cell r="B172">
            <v>0</v>
          </cell>
          <cell r="C172">
            <v>0</v>
          </cell>
          <cell r="D172" t="str">
            <v>Fruit Juice Expansion</v>
          </cell>
          <cell r="E172" t="str">
            <v>(Capex - 02-03-04)</v>
          </cell>
          <cell r="F172" t="str">
            <v>Plant &amp; Machinery (Installation)</v>
          </cell>
          <cell r="G172">
            <v>0</v>
          </cell>
          <cell r="H172">
            <v>0</v>
          </cell>
          <cell r="I172" t="str">
            <v>NRS</v>
          </cell>
          <cell r="J172">
            <v>51040</v>
          </cell>
          <cell r="K172">
            <v>51040</v>
          </cell>
        </row>
        <row r="173">
          <cell r="A173">
            <v>810080</v>
          </cell>
          <cell r="B173">
            <v>0</v>
          </cell>
          <cell r="C173">
            <v>0</v>
          </cell>
          <cell r="D173" t="str">
            <v>Baan Installation</v>
          </cell>
          <cell r="E173" t="str">
            <v>Capex-32</v>
          </cell>
          <cell r="F173" t="str">
            <v>Office Equipment</v>
          </cell>
          <cell r="G173">
            <v>0</v>
          </cell>
          <cell r="H173">
            <v>0</v>
          </cell>
          <cell r="I173" t="str">
            <v>NRS</v>
          </cell>
          <cell r="J173">
            <v>26400</v>
          </cell>
          <cell r="K173">
            <v>26400</v>
          </cell>
        </row>
        <row r="174">
          <cell r="A174">
            <v>810081</v>
          </cell>
          <cell r="B174">
            <v>0</v>
          </cell>
          <cell r="C174">
            <v>0</v>
          </cell>
          <cell r="D174" t="str">
            <v>Lemoneze Plant</v>
          </cell>
          <cell r="E174" t="str">
            <v>Capex-31</v>
          </cell>
          <cell r="F174" t="str">
            <v>Building</v>
          </cell>
          <cell r="G174">
            <v>0</v>
          </cell>
          <cell r="H174">
            <v>0</v>
          </cell>
          <cell r="I174" t="str">
            <v>NRS</v>
          </cell>
          <cell r="J174">
            <v>19025.599999999999</v>
          </cell>
          <cell r="K174">
            <v>19025.599999999999</v>
          </cell>
        </row>
        <row r="175">
          <cell r="A175">
            <v>810082</v>
          </cell>
          <cell r="B175">
            <v>0</v>
          </cell>
          <cell r="C175">
            <v>0</v>
          </cell>
          <cell r="D175" t="str">
            <v>Boundary Wall</v>
          </cell>
          <cell r="E175" t="str">
            <v>Capex-23</v>
          </cell>
          <cell r="F175" t="str">
            <v>Building</v>
          </cell>
          <cell r="G175" t="str">
            <v>KTM</v>
          </cell>
          <cell r="H175">
            <v>0</v>
          </cell>
          <cell r="I175" t="str">
            <v>NRS</v>
          </cell>
          <cell r="J175">
            <v>255000</v>
          </cell>
          <cell r="K175">
            <v>255000</v>
          </cell>
        </row>
        <row r="176">
          <cell r="A176">
            <v>810083</v>
          </cell>
          <cell r="B176">
            <v>0</v>
          </cell>
          <cell r="C176">
            <v>0</v>
          </cell>
          <cell r="D176" t="str">
            <v>Trainning Hall</v>
          </cell>
          <cell r="E176" t="str">
            <v>Capex-26</v>
          </cell>
          <cell r="F176" t="str">
            <v>Furniture &amp; fixture</v>
          </cell>
          <cell r="G176">
            <v>0</v>
          </cell>
          <cell r="H176">
            <v>0</v>
          </cell>
          <cell r="I176" t="str">
            <v>NRS</v>
          </cell>
          <cell r="J176">
            <v>2037.2</v>
          </cell>
          <cell r="K176">
            <v>2037.2</v>
          </cell>
        </row>
        <row r="177">
          <cell r="A177">
            <v>810085</v>
          </cell>
          <cell r="B177">
            <v>0</v>
          </cell>
          <cell r="C177">
            <v>0</v>
          </cell>
          <cell r="D177" t="str">
            <v>Gardenning</v>
          </cell>
          <cell r="E177" t="str">
            <v>No-Capex</v>
          </cell>
          <cell r="F177" t="str">
            <v>Tools &amp; Implements</v>
          </cell>
          <cell r="G177">
            <v>0</v>
          </cell>
          <cell r="H177">
            <v>0</v>
          </cell>
          <cell r="I177" t="str">
            <v>INR</v>
          </cell>
          <cell r="J177">
            <v>738616</v>
          </cell>
          <cell r="K177">
            <v>1181785.6000000001</v>
          </cell>
        </row>
        <row r="178">
          <cell r="A178">
            <v>810086</v>
          </cell>
          <cell r="B178">
            <v>0</v>
          </cell>
          <cell r="C178">
            <v>0</v>
          </cell>
          <cell r="D178" t="str">
            <v xml:space="preserve">Vatika Hair Oil Container </v>
          </cell>
          <cell r="E178" t="str">
            <v>Capex-34</v>
          </cell>
          <cell r="F178" t="str">
            <v xml:space="preserve">Plant &amp; Machinery </v>
          </cell>
          <cell r="G178" t="str">
            <v>(Commissioning)</v>
          </cell>
          <cell r="H178">
            <v>0</v>
          </cell>
          <cell r="I178" t="str">
            <v>NRS</v>
          </cell>
          <cell r="J178">
            <v>235276</v>
          </cell>
          <cell r="K178">
            <v>235276</v>
          </cell>
        </row>
        <row r="179">
          <cell r="A179">
            <v>810087</v>
          </cell>
          <cell r="B179">
            <v>0</v>
          </cell>
          <cell r="C179">
            <v>0</v>
          </cell>
          <cell r="D179" t="str">
            <v xml:space="preserve">Vatika Hair Oil Container </v>
          </cell>
          <cell r="E179" t="str">
            <v>Capex-34</v>
          </cell>
          <cell r="F179" t="str">
            <v xml:space="preserve">Plant &amp; Machinery </v>
          </cell>
          <cell r="G179">
            <v>0</v>
          </cell>
          <cell r="H179">
            <v>0</v>
          </cell>
          <cell r="I179" t="str">
            <v>NRS</v>
          </cell>
          <cell r="J179">
            <v>3520</v>
          </cell>
          <cell r="K179">
            <v>3520</v>
          </cell>
        </row>
        <row r="180">
          <cell r="A180">
            <v>810088</v>
          </cell>
          <cell r="B180">
            <v>0</v>
          </cell>
          <cell r="C180">
            <v>0</v>
          </cell>
          <cell r="D180" t="str">
            <v xml:space="preserve">Vatika Hair Oil Container </v>
          </cell>
          <cell r="E180" t="str">
            <v>Capex-34</v>
          </cell>
          <cell r="F180" t="str">
            <v xml:space="preserve">Plant &amp; Machinery </v>
          </cell>
          <cell r="G180">
            <v>0</v>
          </cell>
          <cell r="H180">
            <v>0</v>
          </cell>
          <cell r="I180" t="str">
            <v>NRS</v>
          </cell>
          <cell r="J180">
            <v>74132.5</v>
          </cell>
          <cell r="K180">
            <v>74132.5</v>
          </cell>
        </row>
        <row r="181">
          <cell r="A181">
            <v>810089</v>
          </cell>
          <cell r="B181">
            <v>0</v>
          </cell>
          <cell r="C181">
            <v>0</v>
          </cell>
          <cell r="D181" t="str">
            <v xml:space="preserve">Vatika Hair Oil Container </v>
          </cell>
          <cell r="E181" t="str">
            <v>Capex-34</v>
          </cell>
          <cell r="F181" t="str">
            <v xml:space="preserve">Plant &amp; Machinery </v>
          </cell>
          <cell r="G181">
            <v>0</v>
          </cell>
          <cell r="H181">
            <v>0</v>
          </cell>
          <cell r="I181" t="str">
            <v>NRS</v>
          </cell>
          <cell r="J181">
            <v>5500</v>
          </cell>
          <cell r="K181">
            <v>5500</v>
          </cell>
        </row>
        <row r="182">
          <cell r="A182">
            <v>810090</v>
          </cell>
          <cell r="B182">
            <v>0</v>
          </cell>
          <cell r="C182">
            <v>0</v>
          </cell>
          <cell r="D182" t="str">
            <v xml:space="preserve">Vatika Hair Oil Container </v>
          </cell>
          <cell r="E182" t="str">
            <v>Capex-34</v>
          </cell>
          <cell r="F182" t="str">
            <v xml:space="preserve">Plant &amp; Machinery </v>
          </cell>
          <cell r="G182">
            <v>0</v>
          </cell>
          <cell r="H182">
            <v>0</v>
          </cell>
          <cell r="I182" t="str">
            <v>NRS</v>
          </cell>
          <cell r="J182">
            <v>11228.8</v>
          </cell>
          <cell r="K182">
            <v>11228.8</v>
          </cell>
        </row>
        <row r="183">
          <cell r="A183">
            <v>810091</v>
          </cell>
          <cell r="B183">
            <v>0</v>
          </cell>
          <cell r="C183">
            <v>0</v>
          </cell>
          <cell r="D183" t="str">
            <v xml:space="preserve">Vatika Hair Oil Container </v>
          </cell>
          <cell r="E183" t="str">
            <v>Capex-34</v>
          </cell>
          <cell r="F183" t="str">
            <v xml:space="preserve">Plant &amp; Machinery </v>
          </cell>
          <cell r="G183">
            <v>0</v>
          </cell>
          <cell r="H183">
            <v>0</v>
          </cell>
          <cell r="I183" t="str">
            <v>USD</v>
          </cell>
          <cell r="J183">
            <v>16027.05</v>
          </cell>
          <cell r="K183">
            <v>1186001.7</v>
          </cell>
        </row>
        <row r="184">
          <cell r="A184">
            <v>810092</v>
          </cell>
          <cell r="B184">
            <v>0</v>
          </cell>
          <cell r="C184">
            <v>0</v>
          </cell>
          <cell r="D184" t="str">
            <v>Lemoneze Plant</v>
          </cell>
          <cell r="E184" t="str">
            <v>Capex-31</v>
          </cell>
          <cell r="F184" t="str">
            <v>Plant &amp; Machinery (Installation)</v>
          </cell>
          <cell r="G184">
            <v>0</v>
          </cell>
          <cell r="H184">
            <v>0</v>
          </cell>
          <cell r="I184" t="str">
            <v>INR</v>
          </cell>
          <cell r="J184">
            <v>143820</v>
          </cell>
          <cell r="K184">
            <v>230112</v>
          </cell>
        </row>
        <row r="185">
          <cell r="A185">
            <v>810093</v>
          </cell>
          <cell r="B185">
            <v>0</v>
          </cell>
          <cell r="C185">
            <v>0</v>
          </cell>
          <cell r="D185" t="str">
            <v>Lemoneze Plant</v>
          </cell>
          <cell r="E185" t="str">
            <v>Capex-31</v>
          </cell>
          <cell r="F185" t="str">
            <v>Plant &amp; Machinery (Installation)</v>
          </cell>
          <cell r="G185">
            <v>0</v>
          </cell>
          <cell r="H185">
            <v>0</v>
          </cell>
          <cell r="I185" t="str">
            <v>NRS</v>
          </cell>
          <cell r="J185">
            <v>4675</v>
          </cell>
          <cell r="K185">
            <v>4675</v>
          </cell>
        </row>
        <row r="186">
          <cell r="A186">
            <v>810094</v>
          </cell>
          <cell r="B186">
            <v>0</v>
          </cell>
          <cell r="C186">
            <v>0</v>
          </cell>
          <cell r="D186" t="str">
            <v>Lemoneze Plant</v>
          </cell>
          <cell r="E186" t="str">
            <v>Capex-31</v>
          </cell>
          <cell r="F186" t="str">
            <v>Plant &amp; Machinery (Installation)</v>
          </cell>
          <cell r="G186">
            <v>0</v>
          </cell>
          <cell r="H186">
            <v>0</v>
          </cell>
          <cell r="I186" t="str">
            <v>NRS</v>
          </cell>
          <cell r="J186">
            <v>2995.52</v>
          </cell>
          <cell r="K186">
            <v>2995.52</v>
          </cell>
        </row>
        <row r="187">
          <cell r="A187">
            <v>810096</v>
          </cell>
          <cell r="B187">
            <v>0</v>
          </cell>
          <cell r="C187">
            <v>0</v>
          </cell>
          <cell r="D187" t="str">
            <v>Lemoneze Plant</v>
          </cell>
          <cell r="E187" t="str">
            <v>Capex-31</v>
          </cell>
          <cell r="F187" t="str">
            <v>Tools &amp; Implements</v>
          </cell>
          <cell r="G187">
            <v>0</v>
          </cell>
          <cell r="H187">
            <v>0</v>
          </cell>
          <cell r="I187" t="str">
            <v>NRS</v>
          </cell>
          <cell r="J187">
            <v>243100</v>
          </cell>
          <cell r="K187">
            <v>243100</v>
          </cell>
        </row>
        <row r="188">
          <cell r="A188">
            <v>810098</v>
          </cell>
          <cell r="B188">
            <v>0</v>
          </cell>
          <cell r="C188">
            <v>0</v>
          </cell>
          <cell r="D188" t="str">
            <v>Lemoneze Plant</v>
          </cell>
          <cell r="E188" t="str">
            <v>Capex-31</v>
          </cell>
          <cell r="F188" t="str">
            <v>Plant &amp; Machinery (Installation)</v>
          </cell>
          <cell r="G188">
            <v>0</v>
          </cell>
          <cell r="H188">
            <v>0</v>
          </cell>
          <cell r="I188" t="str">
            <v>NRS</v>
          </cell>
          <cell r="J188">
            <v>18488.8</v>
          </cell>
          <cell r="K188">
            <v>18488.8</v>
          </cell>
        </row>
        <row r="189">
          <cell r="A189">
            <v>810099</v>
          </cell>
          <cell r="B189">
            <v>0</v>
          </cell>
          <cell r="C189">
            <v>0</v>
          </cell>
          <cell r="D189" t="str">
            <v>Taxol Section</v>
          </cell>
          <cell r="E189" t="str">
            <v>Capex-16</v>
          </cell>
          <cell r="F189" t="str">
            <v>Plant &amp; Machinery (Installation) CWIP</v>
          </cell>
          <cell r="G189">
            <v>0</v>
          </cell>
          <cell r="H189">
            <v>0</v>
          </cell>
          <cell r="I189" t="str">
            <v>NRS</v>
          </cell>
          <cell r="J189">
            <v>10340</v>
          </cell>
          <cell r="K189">
            <v>10340</v>
          </cell>
        </row>
        <row r="190">
          <cell r="A190">
            <v>810100</v>
          </cell>
          <cell r="B190">
            <v>0</v>
          </cell>
          <cell r="C190">
            <v>0</v>
          </cell>
          <cell r="D190" t="str">
            <v>Litchi Plant</v>
          </cell>
          <cell r="E190" t="str">
            <v>(Capex - 03-03-04)</v>
          </cell>
          <cell r="F190" t="str">
            <v>Plant &amp; Machinery (Installation)</v>
          </cell>
          <cell r="G190">
            <v>0</v>
          </cell>
          <cell r="H190">
            <v>0</v>
          </cell>
          <cell r="I190" t="str">
            <v>INR</v>
          </cell>
          <cell r="J190">
            <v>78795</v>
          </cell>
          <cell r="K190">
            <v>126072</v>
          </cell>
        </row>
        <row r="191">
          <cell r="A191">
            <v>810101</v>
          </cell>
          <cell r="B191">
            <v>0</v>
          </cell>
          <cell r="C191">
            <v>0</v>
          </cell>
          <cell r="D191" t="str">
            <v>LDM Section</v>
          </cell>
          <cell r="E191" t="str">
            <v>Capex-29</v>
          </cell>
          <cell r="F191" t="str">
            <v>Plant &amp; Machinery (Installation)</v>
          </cell>
          <cell r="G191">
            <v>0</v>
          </cell>
          <cell r="H191">
            <v>0</v>
          </cell>
          <cell r="I191" t="str">
            <v>NRS</v>
          </cell>
          <cell r="J191">
            <v>70619.97</v>
          </cell>
          <cell r="K191">
            <v>70619.97</v>
          </cell>
        </row>
        <row r="192">
          <cell r="A192">
            <v>810102</v>
          </cell>
          <cell r="B192">
            <v>0</v>
          </cell>
          <cell r="C192">
            <v>0</v>
          </cell>
          <cell r="D192" t="str">
            <v>Thermocol Section</v>
          </cell>
          <cell r="E192" t="str">
            <v>(Capex - 01-03-04)</v>
          </cell>
          <cell r="F192" t="str">
            <v>Building</v>
          </cell>
          <cell r="G192">
            <v>0</v>
          </cell>
          <cell r="H192">
            <v>0</v>
          </cell>
          <cell r="I192" t="str">
            <v>NRS</v>
          </cell>
          <cell r="J192">
            <v>157862.5</v>
          </cell>
          <cell r="K192">
            <v>157862.5</v>
          </cell>
        </row>
        <row r="193">
          <cell r="A193">
            <v>810103</v>
          </cell>
          <cell r="B193">
            <v>0</v>
          </cell>
          <cell r="C193">
            <v>0</v>
          </cell>
          <cell r="D193" t="str">
            <v>New Godown near scrap yard</v>
          </cell>
          <cell r="E193" t="str">
            <v>Capex-17 &amp; 17A</v>
          </cell>
          <cell r="F193" t="str">
            <v>Building</v>
          </cell>
          <cell r="G193">
            <v>0</v>
          </cell>
          <cell r="H193">
            <v>0</v>
          </cell>
          <cell r="I193" t="str">
            <v>USD</v>
          </cell>
          <cell r="J193">
            <v>5184</v>
          </cell>
          <cell r="K193">
            <v>383616</v>
          </cell>
        </row>
        <row r="194">
          <cell r="A194">
            <v>810104</v>
          </cell>
          <cell r="B194">
            <v>0</v>
          </cell>
          <cell r="C194">
            <v>0</v>
          </cell>
          <cell r="D194" t="str">
            <v>Lemoneze Plant</v>
          </cell>
          <cell r="E194" t="str">
            <v>Capex-31</v>
          </cell>
          <cell r="F194" t="str">
            <v>Plant &amp; Machinery (Installation)</v>
          </cell>
          <cell r="G194">
            <v>0</v>
          </cell>
          <cell r="H194">
            <v>0</v>
          </cell>
          <cell r="I194" t="str">
            <v>USD</v>
          </cell>
          <cell r="J194">
            <v>4745</v>
          </cell>
          <cell r="K194">
            <v>351130</v>
          </cell>
        </row>
        <row r="195">
          <cell r="A195">
            <v>810105</v>
          </cell>
          <cell r="B195">
            <v>0</v>
          </cell>
          <cell r="C195">
            <v>0</v>
          </cell>
          <cell r="D195" t="str">
            <v>New Godown near scrap yard</v>
          </cell>
          <cell r="E195" t="str">
            <v>Capex-17 &amp; 17A</v>
          </cell>
          <cell r="F195" t="str">
            <v>Building</v>
          </cell>
          <cell r="G195">
            <v>0</v>
          </cell>
          <cell r="H195">
            <v>0</v>
          </cell>
          <cell r="I195" t="str">
            <v>NRS</v>
          </cell>
          <cell r="J195">
            <v>10635</v>
          </cell>
          <cell r="K195">
            <v>10635</v>
          </cell>
        </row>
        <row r="196">
          <cell r="A196">
            <v>810106</v>
          </cell>
          <cell r="B196">
            <v>0</v>
          </cell>
          <cell r="C196">
            <v>0</v>
          </cell>
          <cell r="D196" t="str">
            <v>LDM Section</v>
          </cell>
          <cell r="E196" t="str">
            <v>Capex-29</v>
          </cell>
          <cell r="F196" t="str">
            <v>Plant &amp; Machinery (Installation)</v>
          </cell>
          <cell r="G196">
            <v>0</v>
          </cell>
          <cell r="H196">
            <v>0</v>
          </cell>
          <cell r="I196" t="str">
            <v>NRS</v>
          </cell>
          <cell r="J196">
            <v>6000</v>
          </cell>
          <cell r="K196">
            <v>6000</v>
          </cell>
        </row>
        <row r="197">
          <cell r="A197">
            <v>810107</v>
          </cell>
          <cell r="B197">
            <v>0</v>
          </cell>
          <cell r="C197">
            <v>0</v>
          </cell>
          <cell r="D197" t="str">
            <v>New Godown near scrap yard</v>
          </cell>
          <cell r="E197" t="str">
            <v>Capex-17 &amp; 17A</v>
          </cell>
          <cell r="F197" t="str">
            <v>Building</v>
          </cell>
          <cell r="G197">
            <v>0</v>
          </cell>
          <cell r="H197">
            <v>0</v>
          </cell>
          <cell r="I197" t="str">
            <v>NRS</v>
          </cell>
          <cell r="J197">
            <v>238321.63</v>
          </cell>
          <cell r="K197">
            <v>238321.63</v>
          </cell>
        </row>
        <row r="198">
          <cell r="A198">
            <v>810108</v>
          </cell>
          <cell r="B198">
            <v>0</v>
          </cell>
          <cell r="C198">
            <v>0</v>
          </cell>
          <cell r="D198" t="str">
            <v>LDM Section</v>
          </cell>
          <cell r="E198" t="str">
            <v>Capex-29</v>
          </cell>
          <cell r="F198" t="str">
            <v>Plant &amp; Machinery (Installation)</v>
          </cell>
          <cell r="G198" t="str">
            <v>Ltchi Processing</v>
          </cell>
          <cell r="H198">
            <v>0</v>
          </cell>
          <cell r="I198" t="str">
            <v>NRS</v>
          </cell>
          <cell r="J198">
            <v>55000</v>
          </cell>
          <cell r="K198">
            <v>55000</v>
          </cell>
        </row>
        <row r="199">
          <cell r="A199">
            <v>810109</v>
          </cell>
          <cell r="B199">
            <v>0</v>
          </cell>
          <cell r="C199">
            <v>0</v>
          </cell>
          <cell r="D199" t="str">
            <v>Thermocol Section</v>
          </cell>
          <cell r="E199" t="str">
            <v>(Capex - 01-03-04)</v>
          </cell>
          <cell r="F199" t="str">
            <v>Building</v>
          </cell>
          <cell r="G199">
            <v>0</v>
          </cell>
          <cell r="H199">
            <v>0</v>
          </cell>
          <cell r="I199" t="str">
            <v>INR</v>
          </cell>
          <cell r="J199">
            <v>475000</v>
          </cell>
          <cell r="K199">
            <v>760000</v>
          </cell>
        </row>
        <row r="200">
          <cell r="A200">
            <v>810110</v>
          </cell>
          <cell r="B200">
            <v>0</v>
          </cell>
          <cell r="C200">
            <v>0</v>
          </cell>
          <cell r="D200" t="str">
            <v>Lemoneze Plant</v>
          </cell>
          <cell r="E200" t="str">
            <v>Capex-31</v>
          </cell>
          <cell r="F200" t="str">
            <v>Electrical Installation</v>
          </cell>
          <cell r="G200">
            <v>0</v>
          </cell>
          <cell r="H200">
            <v>0</v>
          </cell>
          <cell r="I200" t="str">
            <v>INR</v>
          </cell>
          <cell r="J200">
            <v>320000</v>
          </cell>
          <cell r="K200">
            <v>512000</v>
          </cell>
        </row>
        <row r="201">
          <cell r="A201">
            <v>810111</v>
          </cell>
          <cell r="B201">
            <v>0</v>
          </cell>
          <cell r="C201">
            <v>0</v>
          </cell>
          <cell r="D201" t="str">
            <v>LDM Section</v>
          </cell>
          <cell r="E201" t="str">
            <v>Capex-29</v>
          </cell>
          <cell r="F201" t="str">
            <v>Plant &amp; Machinery (Installation)</v>
          </cell>
          <cell r="G201">
            <v>0</v>
          </cell>
          <cell r="H201">
            <v>0</v>
          </cell>
          <cell r="I201" t="str">
            <v>INR</v>
          </cell>
          <cell r="J201">
            <v>200000</v>
          </cell>
          <cell r="K201">
            <v>320000</v>
          </cell>
        </row>
        <row r="202">
          <cell r="A202">
            <v>810112</v>
          </cell>
          <cell r="B202">
            <v>0</v>
          </cell>
          <cell r="C202">
            <v>0</v>
          </cell>
          <cell r="D202" t="str">
            <v>Trainning Hall</v>
          </cell>
          <cell r="E202" t="str">
            <v>Capex-26</v>
          </cell>
          <cell r="F202" t="str">
            <v>Building</v>
          </cell>
          <cell r="G202">
            <v>0</v>
          </cell>
          <cell r="H202">
            <v>0</v>
          </cell>
          <cell r="I202" t="str">
            <v>INR</v>
          </cell>
          <cell r="J202">
            <v>475000</v>
          </cell>
          <cell r="K202">
            <v>760000</v>
          </cell>
        </row>
        <row r="203">
          <cell r="A203">
            <v>810113</v>
          </cell>
          <cell r="B203">
            <v>0</v>
          </cell>
          <cell r="C203">
            <v>0</v>
          </cell>
          <cell r="D203" t="str">
            <v>LDM Section</v>
          </cell>
          <cell r="E203" t="str">
            <v>Capex-29</v>
          </cell>
          <cell r="F203" t="str">
            <v>Plant &amp; Machinery (Installation)</v>
          </cell>
          <cell r="G203">
            <v>0</v>
          </cell>
          <cell r="H203">
            <v>0</v>
          </cell>
          <cell r="I203" t="str">
            <v>INR</v>
          </cell>
          <cell r="J203">
            <v>97000</v>
          </cell>
          <cell r="K203">
            <v>155200</v>
          </cell>
        </row>
        <row r="204">
          <cell r="A204">
            <v>810114</v>
          </cell>
          <cell r="B204">
            <v>0</v>
          </cell>
          <cell r="C204">
            <v>0</v>
          </cell>
          <cell r="D204" t="str">
            <v>Trainning Hall</v>
          </cell>
          <cell r="E204" t="str">
            <v>Capex-26</v>
          </cell>
          <cell r="F204" t="str">
            <v>Electrical Installation</v>
          </cell>
          <cell r="G204" t="str">
            <v>Ltchi Processing</v>
          </cell>
          <cell r="H204">
            <v>0</v>
          </cell>
          <cell r="I204" t="str">
            <v>NRS</v>
          </cell>
          <cell r="J204">
            <v>56000</v>
          </cell>
          <cell r="K204">
            <v>56000</v>
          </cell>
        </row>
        <row r="205">
          <cell r="A205">
            <v>810115</v>
          </cell>
          <cell r="B205">
            <v>0</v>
          </cell>
          <cell r="C205">
            <v>0</v>
          </cell>
          <cell r="D205" t="str">
            <v>Lemoneze Plant</v>
          </cell>
          <cell r="E205" t="str">
            <v>Capex-31</v>
          </cell>
          <cell r="F205" t="str">
            <v xml:space="preserve">Plant &amp; Machinery </v>
          </cell>
          <cell r="G205">
            <v>0</v>
          </cell>
          <cell r="H205">
            <v>0</v>
          </cell>
          <cell r="I205" t="str">
            <v>NRS</v>
          </cell>
          <cell r="J205">
            <v>6710</v>
          </cell>
          <cell r="K205">
            <v>6710</v>
          </cell>
        </row>
        <row r="206">
          <cell r="A206">
            <v>810116</v>
          </cell>
          <cell r="B206">
            <v>0</v>
          </cell>
          <cell r="C206">
            <v>0</v>
          </cell>
          <cell r="D206" t="str">
            <v>Fruit Juice Expansion</v>
          </cell>
          <cell r="E206" t="str">
            <v>(Capex - 02-03-04)</v>
          </cell>
          <cell r="F206" t="str">
            <v>Plant &amp; Machinery (Installation)</v>
          </cell>
          <cell r="G206">
            <v>0</v>
          </cell>
          <cell r="H206">
            <v>0</v>
          </cell>
          <cell r="I206" t="str">
            <v>NRS</v>
          </cell>
          <cell r="J206">
            <v>12760</v>
          </cell>
          <cell r="K206">
            <v>12760</v>
          </cell>
        </row>
        <row r="207">
          <cell r="A207">
            <v>810117</v>
          </cell>
          <cell r="B207">
            <v>0</v>
          </cell>
          <cell r="C207">
            <v>0</v>
          </cell>
          <cell r="D207" t="str">
            <v>New Godown near scrap yard</v>
          </cell>
          <cell r="E207" t="str">
            <v>Capex-17 &amp; 17A</v>
          </cell>
          <cell r="F207" t="str">
            <v>Building</v>
          </cell>
          <cell r="G207">
            <v>0</v>
          </cell>
          <cell r="H207">
            <v>0</v>
          </cell>
          <cell r="I207" t="str">
            <v>NRS</v>
          </cell>
          <cell r="J207">
            <v>7700</v>
          </cell>
          <cell r="K207">
            <v>7700</v>
          </cell>
        </row>
        <row r="208">
          <cell r="A208">
            <v>810118</v>
          </cell>
          <cell r="B208">
            <v>0</v>
          </cell>
          <cell r="C208">
            <v>0</v>
          </cell>
          <cell r="D208" t="str">
            <v>Vatika Shampoo</v>
          </cell>
          <cell r="E208" t="str">
            <v>Capex-11</v>
          </cell>
          <cell r="F208" t="str">
            <v>Plant &amp; Machinery (Installation)</v>
          </cell>
          <cell r="G208">
            <v>0</v>
          </cell>
          <cell r="H208">
            <v>0</v>
          </cell>
          <cell r="I208" t="str">
            <v>NRS</v>
          </cell>
          <cell r="J208">
            <v>1980</v>
          </cell>
          <cell r="K208">
            <v>1980</v>
          </cell>
        </row>
        <row r="209">
          <cell r="A209">
            <v>810119</v>
          </cell>
          <cell r="B209">
            <v>0</v>
          </cell>
          <cell r="C209">
            <v>0</v>
          </cell>
          <cell r="D209" t="str">
            <v>New Godown near scrap yard</v>
          </cell>
          <cell r="E209" t="str">
            <v>Capex-17 &amp; 17A</v>
          </cell>
          <cell r="F209" t="str">
            <v>Building</v>
          </cell>
          <cell r="G209">
            <v>0</v>
          </cell>
          <cell r="H209">
            <v>0</v>
          </cell>
          <cell r="I209" t="str">
            <v>INR</v>
          </cell>
          <cell r="J209">
            <v>30678</v>
          </cell>
          <cell r="K209">
            <v>49084.800000000003</v>
          </cell>
        </row>
        <row r="210">
          <cell r="A210">
            <v>810120</v>
          </cell>
          <cell r="B210">
            <v>0</v>
          </cell>
          <cell r="C210">
            <v>0</v>
          </cell>
          <cell r="D210" t="str">
            <v>New Godown near scrap yard</v>
          </cell>
          <cell r="E210" t="str">
            <v>Capex-17 &amp; 17A</v>
          </cell>
          <cell r="F210" t="str">
            <v>Building</v>
          </cell>
          <cell r="G210">
            <v>0</v>
          </cell>
          <cell r="H210">
            <v>0</v>
          </cell>
          <cell r="I210" t="str">
            <v>EURO</v>
          </cell>
          <cell r="J210">
            <v>2550.66</v>
          </cell>
          <cell r="K210">
            <v>331585.8</v>
          </cell>
        </row>
        <row r="211">
          <cell r="A211">
            <v>810121</v>
          </cell>
          <cell r="B211">
            <v>0</v>
          </cell>
          <cell r="C211">
            <v>0</v>
          </cell>
          <cell r="D211" t="str">
            <v>LDM Section</v>
          </cell>
          <cell r="E211" t="str">
            <v>Capex-29</v>
          </cell>
          <cell r="F211" t="str">
            <v>Electrical Installation</v>
          </cell>
          <cell r="G211">
            <v>0</v>
          </cell>
          <cell r="H211">
            <v>0</v>
          </cell>
          <cell r="I211" t="str">
            <v>NRS</v>
          </cell>
          <cell r="J211">
            <v>125462</v>
          </cell>
          <cell r="K211">
            <v>125462</v>
          </cell>
        </row>
        <row r="212">
          <cell r="A212">
            <v>810122</v>
          </cell>
          <cell r="B212">
            <v>0</v>
          </cell>
          <cell r="C212">
            <v>0</v>
          </cell>
          <cell r="D212" t="str">
            <v>Lemoneez Plant</v>
          </cell>
          <cell r="E212" t="str">
            <v>(Capex - 03-03-04)</v>
          </cell>
          <cell r="F212" t="str">
            <v>Building</v>
          </cell>
          <cell r="G212">
            <v>0</v>
          </cell>
          <cell r="H212">
            <v>0</v>
          </cell>
          <cell r="I212" t="str">
            <v>NRS</v>
          </cell>
          <cell r="J212">
            <v>21835</v>
          </cell>
          <cell r="K212">
            <v>21835</v>
          </cell>
        </row>
        <row r="213">
          <cell r="A213">
            <v>810123</v>
          </cell>
          <cell r="B213">
            <v>0</v>
          </cell>
          <cell r="C213">
            <v>0</v>
          </cell>
          <cell r="D213" t="str">
            <v>New Godown near scrap yard</v>
          </cell>
          <cell r="E213" t="str">
            <v>Capex-17 &amp; 17A</v>
          </cell>
          <cell r="F213" t="str">
            <v>Building</v>
          </cell>
          <cell r="G213" t="str">
            <v>Project-196</v>
          </cell>
          <cell r="H213">
            <v>0</v>
          </cell>
          <cell r="I213" t="str">
            <v>NRS</v>
          </cell>
          <cell r="J213">
            <v>33721</v>
          </cell>
          <cell r="K213">
            <v>33721</v>
          </cell>
        </row>
        <row r="214">
          <cell r="A214">
            <v>810124</v>
          </cell>
          <cell r="B214">
            <v>0</v>
          </cell>
          <cell r="C214">
            <v>0</v>
          </cell>
          <cell r="D214" t="str">
            <v>Server Room- BaaN</v>
          </cell>
          <cell r="E214" t="str">
            <v>(Capex - 32-03-04)</v>
          </cell>
          <cell r="F214" t="str">
            <v>Building</v>
          </cell>
          <cell r="G214" t="str">
            <v>Project-194</v>
          </cell>
          <cell r="H214">
            <v>0</v>
          </cell>
          <cell r="I214" t="str">
            <v>NRS</v>
          </cell>
          <cell r="J214">
            <v>566904.19999999995</v>
          </cell>
          <cell r="K214">
            <v>566904.19999999995</v>
          </cell>
        </row>
        <row r="215">
          <cell r="A215">
            <v>810125</v>
          </cell>
          <cell r="B215">
            <v>0</v>
          </cell>
          <cell r="C215">
            <v>0</v>
          </cell>
          <cell r="D215" t="str">
            <v>Fruit Juice Expansion</v>
          </cell>
          <cell r="E215" t="str">
            <v>(Capex - 02-03-04)</v>
          </cell>
          <cell r="F215" t="str">
            <v>Electrical Installation</v>
          </cell>
          <cell r="G215" t="str">
            <v>Project-197</v>
          </cell>
          <cell r="H215">
            <v>0</v>
          </cell>
          <cell r="I215" t="str">
            <v>INR</v>
          </cell>
          <cell r="J215">
            <v>7900</v>
          </cell>
          <cell r="K215">
            <v>12640</v>
          </cell>
        </row>
        <row r="216">
          <cell r="A216">
            <v>810126</v>
          </cell>
          <cell r="B216">
            <v>0</v>
          </cell>
          <cell r="C216">
            <v>0</v>
          </cell>
          <cell r="D216" t="str">
            <v>LDM Section</v>
          </cell>
          <cell r="E216" t="str">
            <v>Capex-29</v>
          </cell>
          <cell r="F216" t="str">
            <v>Plant &amp; Machinery (Installation)</v>
          </cell>
          <cell r="G216" t="str">
            <v>Project-196</v>
          </cell>
          <cell r="H216">
            <v>0</v>
          </cell>
          <cell r="I216" t="str">
            <v>NRS</v>
          </cell>
          <cell r="J216">
            <v>19008</v>
          </cell>
          <cell r="K216">
            <v>19008</v>
          </cell>
        </row>
        <row r="217">
          <cell r="A217">
            <v>810127</v>
          </cell>
          <cell r="B217">
            <v>0</v>
          </cell>
          <cell r="C217">
            <v>0</v>
          </cell>
          <cell r="D217" t="str">
            <v>Fruit Juice Expansion-125 ML</v>
          </cell>
          <cell r="E217" t="str">
            <v>(Capex - 04-03-04)</v>
          </cell>
          <cell r="F217" t="str">
            <v>Plant &amp; Machinery - 125 ML</v>
          </cell>
          <cell r="G217" t="str">
            <v>Project-205</v>
          </cell>
          <cell r="H217">
            <v>0</v>
          </cell>
          <cell r="I217" t="str">
            <v>NRS</v>
          </cell>
          <cell r="J217">
            <v>3630</v>
          </cell>
          <cell r="K217">
            <v>3630</v>
          </cell>
        </row>
        <row r="218">
          <cell r="A218">
            <v>810128</v>
          </cell>
          <cell r="B218">
            <v>0</v>
          </cell>
          <cell r="C218">
            <v>0</v>
          </cell>
          <cell r="D218" t="str">
            <v>Fruit Juice Expansion-125 ML</v>
          </cell>
          <cell r="E218" t="str">
            <v>(Capex - 04-03-04)</v>
          </cell>
          <cell r="F218" t="str">
            <v xml:space="preserve">Plant &amp; Machinery </v>
          </cell>
          <cell r="G218" t="str">
            <v>Project-203</v>
          </cell>
          <cell r="H218">
            <v>0</v>
          </cell>
          <cell r="I218" t="str">
            <v>INR</v>
          </cell>
          <cell r="J218">
            <v>202900</v>
          </cell>
          <cell r="K218">
            <v>324640</v>
          </cell>
        </row>
        <row r="219">
          <cell r="A219">
            <v>810129</v>
          </cell>
          <cell r="B219">
            <v>0</v>
          </cell>
          <cell r="C219">
            <v>0</v>
          </cell>
          <cell r="D219" t="str">
            <v>Fruit Juice Expansion</v>
          </cell>
          <cell r="E219" t="str">
            <v>(Capex - 02-03-04)</v>
          </cell>
          <cell r="F219" t="str">
            <v>Electrical Installation</v>
          </cell>
          <cell r="G219" t="str">
            <v>Maint-343</v>
          </cell>
          <cell r="H219">
            <v>0</v>
          </cell>
          <cell r="I219" t="str">
            <v>NRS</v>
          </cell>
          <cell r="J219">
            <v>2200</v>
          </cell>
          <cell r="K219">
            <v>2200</v>
          </cell>
        </row>
        <row r="220">
          <cell r="A220">
            <v>810130</v>
          </cell>
          <cell r="B220">
            <v>0</v>
          </cell>
          <cell r="C220">
            <v>0</v>
          </cell>
          <cell r="D220" t="str">
            <v>Thermocol Section</v>
          </cell>
          <cell r="E220" t="str">
            <v>(Capex - 01-03-04)</v>
          </cell>
          <cell r="F220" t="str">
            <v>Building</v>
          </cell>
          <cell r="G220" t="str">
            <v>Project-266</v>
          </cell>
          <cell r="H220">
            <v>0</v>
          </cell>
          <cell r="I220" t="str">
            <v>INR</v>
          </cell>
          <cell r="J220">
            <v>74600</v>
          </cell>
          <cell r="K220">
            <v>119360</v>
          </cell>
        </row>
        <row r="221">
          <cell r="A221">
            <v>810131</v>
          </cell>
          <cell r="B221">
            <v>0</v>
          </cell>
          <cell r="C221">
            <v>0</v>
          </cell>
          <cell r="D221" t="str">
            <v>New Godown near scrap yard</v>
          </cell>
          <cell r="E221" t="str">
            <v>Capex-17 &amp; 17A</v>
          </cell>
          <cell r="F221" t="str">
            <v>Building</v>
          </cell>
          <cell r="G221">
            <v>0</v>
          </cell>
          <cell r="H221">
            <v>0</v>
          </cell>
          <cell r="I221" t="str">
            <v>NRS</v>
          </cell>
          <cell r="J221">
            <v>40499.800000000003</v>
          </cell>
          <cell r="K221">
            <v>40499.800000000003</v>
          </cell>
        </row>
        <row r="222">
          <cell r="A222">
            <v>810132</v>
          </cell>
          <cell r="B222">
            <v>0</v>
          </cell>
          <cell r="C222">
            <v>0</v>
          </cell>
          <cell r="D222" t="str">
            <v>Litchi Plant</v>
          </cell>
          <cell r="E222" t="str">
            <v>(Capex - 03-03-04)</v>
          </cell>
          <cell r="F222" t="str">
            <v>Building</v>
          </cell>
          <cell r="G222">
            <v>0</v>
          </cell>
          <cell r="H222">
            <v>0</v>
          </cell>
          <cell r="I222" t="str">
            <v>NRS</v>
          </cell>
          <cell r="J222">
            <v>968</v>
          </cell>
          <cell r="K222">
            <v>968</v>
          </cell>
        </row>
        <row r="223">
          <cell r="A223">
            <v>810133</v>
          </cell>
          <cell r="B223">
            <v>0</v>
          </cell>
          <cell r="C223">
            <v>0</v>
          </cell>
          <cell r="D223" t="str">
            <v xml:space="preserve">Vatika Hair Oil Container </v>
          </cell>
          <cell r="E223" t="str">
            <v>Capex-34</v>
          </cell>
          <cell r="F223" t="str">
            <v xml:space="preserve">Plant &amp; Machinery </v>
          </cell>
          <cell r="G223" t="str">
            <v>Project-81009</v>
          </cell>
          <cell r="H223">
            <v>0</v>
          </cell>
          <cell r="I223" t="str">
            <v>NRS</v>
          </cell>
          <cell r="J223">
            <v>138392</v>
          </cell>
          <cell r="K223">
            <v>138392</v>
          </cell>
        </row>
        <row r="224">
          <cell r="A224">
            <v>810134</v>
          </cell>
          <cell r="B224">
            <v>0</v>
          </cell>
          <cell r="C224">
            <v>0</v>
          </cell>
          <cell r="D224" t="str">
            <v>New Godown near scrap yard</v>
          </cell>
          <cell r="E224" t="str">
            <v>Capex-17 &amp; 17A</v>
          </cell>
          <cell r="F224" t="str">
            <v>Building</v>
          </cell>
          <cell r="G224" t="str">
            <v>Project-265</v>
          </cell>
          <cell r="H224" t="str">
            <v>Inventory</v>
          </cell>
          <cell r="I224" t="str">
            <v>INR</v>
          </cell>
          <cell r="J224">
            <v>7064.32</v>
          </cell>
          <cell r="K224">
            <v>11302.912</v>
          </cell>
        </row>
        <row r="225">
          <cell r="A225">
            <v>810135</v>
          </cell>
          <cell r="B225">
            <v>0</v>
          </cell>
          <cell r="C225">
            <v>0</v>
          </cell>
          <cell r="D225" t="str">
            <v>Fruit Juice Expansion</v>
          </cell>
          <cell r="E225" t="str">
            <v>Maintenance</v>
          </cell>
          <cell r="F225">
            <v>0</v>
          </cell>
          <cell r="G225" t="str">
            <v>Ltchi Processing</v>
          </cell>
          <cell r="H225">
            <v>0</v>
          </cell>
          <cell r="I225" t="str">
            <v>NRS</v>
          </cell>
          <cell r="J225">
            <v>76224.5</v>
          </cell>
          <cell r="K225">
            <v>76224.5</v>
          </cell>
        </row>
        <row r="226">
          <cell r="A226">
            <v>810136</v>
          </cell>
          <cell r="B226">
            <v>0</v>
          </cell>
          <cell r="C226">
            <v>0</v>
          </cell>
          <cell r="D226" t="str">
            <v>Fruit Juice Expansion</v>
          </cell>
          <cell r="E226" t="str">
            <v>Maintenance</v>
          </cell>
          <cell r="F226" t="str">
            <v xml:space="preserve">Wooden Work For 500 ML Machine </v>
          </cell>
          <cell r="G226">
            <v>0</v>
          </cell>
          <cell r="H226">
            <v>0</v>
          </cell>
          <cell r="I226" t="str">
            <v>INR</v>
          </cell>
          <cell r="J226">
            <v>44283.32</v>
          </cell>
          <cell r="K226">
            <v>70853.312000000005</v>
          </cell>
        </row>
        <row r="227">
          <cell r="A227">
            <v>810137</v>
          </cell>
          <cell r="B227">
            <v>0</v>
          </cell>
          <cell r="C227">
            <v>0</v>
          </cell>
          <cell r="D227" t="str">
            <v>Baan Installation</v>
          </cell>
          <cell r="E227" t="str">
            <v>Capex-32</v>
          </cell>
          <cell r="F227" t="str">
            <v>Office Equipment</v>
          </cell>
          <cell r="G227" t="str">
            <v>Maint-384A</v>
          </cell>
          <cell r="H227">
            <v>0</v>
          </cell>
          <cell r="I227" t="str">
            <v>INR</v>
          </cell>
          <cell r="J227">
            <v>4991</v>
          </cell>
          <cell r="K227">
            <v>7985.6</v>
          </cell>
        </row>
        <row r="228">
          <cell r="A228">
            <v>810138</v>
          </cell>
          <cell r="B228">
            <v>0</v>
          </cell>
          <cell r="C228">
            <v>0</v>
          </cell>
          <cell r="D228" t="str">
            <v>Baan Installation</v>
          </cell>
          <cell r="E228" t="str">
            <v>Capex-32</v>
          </cell>
          <cell r="F228" t="str">
            <v>Office Equipment</v>
          </cell>
          <cell r="G228">
            <v>0</v>
          </cell>
          <cell r="H228">
            <v>0</v>
          </cell>
          <cell r="I228" t="str">
            <v>NRS</v>
          </cell>
          <cell r="J228">
            <v>11520</v>
          </cell>
          <cell r="K228">
            <v>11520</v>
          </cell>
        </row>
        <row r="229">
          <cell r="A229">
            <v>810139</v>
          </cell>
          <cell r="B229">
            <v>0</v>
          </cell>
          <cell r="C229">
            <v>0</v>
          </cell>
          <cell r="D229" t="str">
            <v>Trainning Hall</v>
          </cell>
          <cell r="E229" t="str">
            <v>Capex-26</v>
          </cell>
          <cell r="F229" t="str">
            <v>Building</v>
          </cell>
          <cell r="G229" t="str">
            <v>Project-261</v>
          </cell>
          <cell r="H229">
            <v>0</v>
          </cell>
          <cell r="I229" t="str">
            <v>INR</v>
          </cell>
          <cell r="J229">
            <v>26527.599999999999</v>
          </cell>
          <cell r="K229">
            <v>42444.160000000003</v>
          </cell>
        </row>
        <row r="230">
          <cell r="A230">
            <v>810140</v>
          </cell>
          <cell r="B230">
            <v>0</v>
          </cell>
          <cell r="C230">
            <v>0</v>
          </cell>
          <cell r="D230" t="str">
            <v>LDM Section</v>
          </cell>
          <cell r="E230" t="str">
            <v>Capex-29</v>
          </cell>
          <cell r="F230" t="str">
            <v>Plant &amp; Machinery - all Repairing works</v>
          </cell>
          <cell r="G230">
            <v>0</v>
          </cell>
          <cell r="H230" t="str">
            <v>Inventory</v>
          </cell>
          <cell r="I230" t="str">
            <v>INR</v>
          </cell>
          <cell r="J230">
            <v>64525.3</v>
          </cell>
          <cell r="K230">
            <v>103240.48000000001</v>
          </cell>
        </row>
        <row r="231">
          <cell r="A231">
            <v>810141</v>
          </cell>
          <cell r="B231">
            <v>0</v>
          </cell>
          <cell r="C231">
            <v>0</v>
          </cell>
          <cell r="D231" t="str">
            <v>New Godown near scrap yard</v>
          </cell>
          <cell r="E231" t="str">
            <v>Capex-17 &amp; 17A</v>
          </cell>
          <cell r="F231" t="str">
            <v>Building</v>
          </cell>
          <cell r="G231">
            <v>0</v>
          </cell>
          <cell r="H231">
            <v>0</v>
          </cell>
          <cell r="I231" t="str">
            <v>INR</v>
          </cell>
          <cell r="J231">
            <v>46794</v>
          </cell>
          <cell r="K231">
            <v>74870.400000000009</v>
          </cell>
        </row>
        <row r="232">
          <cell r="A232">
            <v>810142</v>
          </cell>
          <cell r="B232">
            <v>0</v>
          </cell>
          <cell r="C232">
            <v>0</v>
          </cell>
          <cell r="D232" t="str">
            <v>Fruit Juice Expansion</v>
          </cell>
          <cell r="E232" t="str">
            <v>Maintenance</v>
          </cell>
          <cell r="F232" t="str">
            <v>Building</v>
          </cell>
          <cell r="G232">
            <v>0</v>
          </cell>
          <cell r="H232">
            <v>0</v>
          </cell>
          <cell r="I232" t="str">
            <v>NRS</v>
          </cell>
          <cell r="J232">
            <v>16500</v>
          </cell>
          <cell r="K232">
            <v>16500</v>
          </cell>
        </row>
        <row r="233">
          <cell r="A233">
            <v>810143</v>
          </cell>
          <cell r="B233">
            <v>0</v>
          </cell>
          <cell r="C233">
            <v>0</v>
          </cell>
          <cell r="D233" t="str">
            <v>Trainning Hall</v>
          </cell>
          <cell r="E233" t="str">
            <v>Capex-26</v>
          </cell>
          <cell r="F233" t="str">
            <v>Office Equipment</v>
          </cell>
          <cell r="G233">
            <v>0</v>
          </cell>
          <cell r="H233">
            <v>0</v>
          </cell>
          <cell r="I233" t="str">
            <v>NRS</v>
          </cell>
          <cell r="J233">
            <v>120000</v>
          </cell>
          <cell r="K233">
            <v>120000</v>
          </cell>
        </row>
        <row r="234">
          <cell r="A234">
            <v>810144</v>
          </cell>
          <cell r="B234">
            <v>0</v>
          </cell>
          <cell r="C234">
            <v>0</v>
          </cell>
          <cell r="D234" t="str">
            <v>Boundary Wall</v>
          </cell>
          <cell r="E234" t="str">
            <v>(Capex - 06-03-04)</v>
          </cell>
          <cell r="F234" t="str">
            <v>Building</v>
          </cell>
          <cell r="G234">
            <v>0</v>
          </cell>
          <cell r="H234">
            <v>0</v>
          </cell>
          <cell r="I234" t="str">
            <v>INR</v>
          </cell>
          <cell r="J234">
            <v>3672</v>
          </cell>
          <cell r="K234">
            <v>5875.2000000000007</v>
          </cell>
        </row>
        <row r="235">
          <cell r="A235">
            <v>810145</v>
          </cell>
          <cell r="B235">
            <v>0</v>
          </cell>
          <cell r="C235">
            <v>0</v>
          </cell>
          <cell r="D235" t="str">
            <v>Boundary Wall</v>
          </cell>
          <cell r="E235" t="str">
            <v>(Capex - 06-03-04)</v>
          </cell>
          <cell r="F235" t="str">
            <v>Building</v>
          </cell>
          <cell r="G235" t="str">
            <v>ORDER TO BE CANCEELED</v>
          </cell>
          <cell r="H235">
            <v>0</v>
          </cell>
          <cell r="I235" t="str">
            <v>INR</v>
          </cell>
          <cell r="J235">
            <v>120177.24</v>
          </cell>
          <cell r="K235">
            <v>192283.58400000003</v>
          </cell>
        </row>
        <row r="236">
          <cell r="A236">
            <v>810146</v>
          </cell>
          <cell r="B236">
            <v>0</v>
          </cell>
          <cell r="C236">
            <v>0</v>
          </cell>
          <cell r="D236" t="str">
            <v>Fruit Juice Expansion</v>
          </cell>
          <cell r="E236" t="str">
            <v>Maintenance</v>
          </cell>
          <cell r="F236" t="str">
            <v xml:space="preserve">Wooden Work For 500 ML Machine </v>
          </cell>
          <cell r="G236" t="str">
            <v>ORDER TO BE CANCEELED</v>
          </cell>
        </row>
        <row r="237">
          <cell r="A237">
            <v>810147</v>
          </cell>
          <cell r="B237">
            <v>0</v>
          </cell>
          <cell r="C237">
            <v>0</v>
          </cell>
          <cell r="D237">
            <v>0</v>
          </cell>
          <cell r="E237" t="str">
            <v>Maintenance</v>
          </cell>
          <cell r="F237">
            <v>0</v>
          </cell>
          <cell r="G237">
            <v>0</v>
          </cell>
          <cell r="H237">
            <v>0</v>
          </cell>
          <cell r="I237" t="str">
            <v>NRS</v>
          </cell>
          <cell r="J237">
            <v>19470</v>
          </cell>
          <cell r="K237">
            <v>19470</v>
          </cell>
        </row>
        <row r="238">
          <cell r="A238">
            <v>810148</v>
          </cell>
          <cell r="B238">
            <v>0</v>
          </cell>
          <cell r="C238">
            <v>0</v>
          </cell>
          <cell r="D238" t="str">
            <v>Boundary Wall</v>
          </cell>
          <cell r="E238" t="str">
            <v>(Capex - 06-03-04)</v>
          </cell>
          <cell r="F238" t="str">
            <v>Building</v>
          </cell>
          <cell r="G238">
            <v>0</v>
          </cell>
          <cell r="H238">
            <v>0</v>
          </cell>
          <cell r="I238" t="str">
            <v>NRS</v>
          </cell>
          <cell r="J238">
            <v>726</v>
          </cell>
          <cell r="K238">
            <v>726</v>
          </cell>
        </row>
        <row r="239">
          <cell r="A239">
            <v>810149</v>
          </cell>
          <cell r="B239">
            <v>0</v>
          </cell>
          <cell r="C239">
            <v>0</v>
          </cell>
          <cell r="D239" t="str">
            <v>Fruit Juice Expansion</v>
          </cell>
          <cell r="E239" t="str">
            <v>Capex-22</v>
          </cell>
          <cell r="F239" t="str">
            <v>Building</v>
          </cell>
          <cell r="G239">
            <v>0</v>
          </cell>
          <cell r="H239">
            <v>0</v>
          </cell>
          <cell r="I239" t="str">
            <v>USD</v>
          </cell>
          <cell r="J239">
            <v>369021</v>
          </cell>
          <cell r="K239">
            <v>27307554</v>
          </cell>
        </row>
        <row r="240">
          <cell r="A240">
            <v>810150</v>
          </cell>
          <cell r="B240">
            <v>0</v>
          </cell>
          <cell r="C240">
            <v>0</v>
          </cell>
          <cell r="D240" t="str">
            <v>Scrap Yard</v>
          </cell>
          <cell r="E240" t="str">
            <v>Capex-24</v>
          </cell>
          <cell r="F240" t="str">
            <v>Building</v>
          </cell>
          <cell r="G240">
            <v>0</v>
          </cell>
          <cell r="H240">
            <v>0</v>
          </cell>
          <cell r="I240" t="str">
            <v>INR</v>
          </cell>
          <cell r="J240">
            <v>1400000</v>
          </cell>
          <cell r="K240">
            <v>2240000</v>
          </cell>
        </row>
        <row r="241">
          <cell r="A241">
            <v>810151</v>
          </cell>
          <cell r="B241">
            <v>0</v>
          </cell>
          <cell r="C241">
            <v>0</v>
          </cell>
          <cell r="D241" t="str">
            <v>New Godown near scrap yard</v>
          </cell>
          <cell r="E241" t="str">
            <v>Capex-17 &amp; 17A</v>
          </cell>
          <cell r="F241" t="str">
            <v>Building</v>
          </cell>
          <cell r="G241">
            <v>0</v>
          </cell>
          <cell r="H241">
            <v>0</v>
          </cell>
          <cell r="I241" t="str">
            <v>NRS</v>
          </cell>
          <cell r="J241">
            <v>69300</v>
          </cell>
          <cell r="K241">
            <v>69300</v>
          </cell>
        </row>
        <row r="242">
          <cell r="A242">
            <v>810152</v>
          </cell>
          <cell r="B242">
            <v>0</v>
          </cell>
          <cell r="C242">
            <v>0</v>
          </cell>
          <cell r="D242" t="str">
            <v>Lemoneze Plant</v>
          </cell>
          <cell r="E242" t="str">
            <v>Capex-31</v>
          </cell>
          <cell r="F242" t="str">
            <v>Plant &amp; Machinery (Installation)</v>
          </cell>
          <cell r="G242">
            <v>0</v>
          </cell>
          <cell r="H242">
            <v>0</v>
          </cell>
          <cell r="I242" t="str">
            <v>NRS</v>
          </cell>
          <cell r="J242">
            <v>43575</v>
          </cell>
          <cell r="K242">
            <v>43575</v>
          </cell>
        </row>
        <row r="243">
          <cell r="A243">
            <v>810153</v>
          </cell>
          <cell r="B243">
            <v>0</v>
          </cell>
          <cell r="C243">
            <v>0</v>
          </cell>
          <cell r="D243" t="str">
            <v xml:space="preserve">Vatika Hair Oil Container </v>
          </cell>
          <cell r="E243" t="str">
            <v>Capex-34</v>
          </cell>
          <cell r="F243" t="str">
            <v>Plant &amp; Machinery</v>
          </cell>
          <cell r="G243">
            <v>0</v>
          </cell>
          <cell r="H243">
            <v>0</v>
          </cell>
          <cell r="I243" t="str">
            <v>NRS</v>
          </cell>
          <cell r="J243">
            <v>20960</v>
          </cell>
          <cell r="K243">
            <v>20960</v>
          </cell>
        </row>
        <row r="244">
          <cell r="A244">
            <v>810154</v>
          </cell>
          <cell r="B244">
            <v>0</v>
          </cell>
          <cell r="C244">
            <v>0</v>
          </cell>
          <cell r="D244" t="str">
            <v>Plastic Section</v>
          </cell>
          <cell r="E244" t="str">
            <v>Maintenance</v>
          </cell>
          <cell r="F244" t="str">
            <v>Plant &amp; Machinery (Installation)</v>
          </cell>
          <cell r="G244">
            <v>0</v>
          </cell>
          <cell r="H244">
            <v>0</v>
          </cell>
          <cell r="I244" t="str">
            <v>NRS</v>
          </cell>
          <cell r="J244">
            <v>10538.5</v>
          </cell>
          <cell r="K244">
            <v>10538.5</v>
          </cell>
        </row>
        <row r="245">
          <cell r="A245">
            <v>810155</v>
          </cell>
          <cell r="B245">
            <v>0</v>
          </cell>
          <cell r="C245">
            <v>0</v>
          </cell>
          <cell r="D245">
            <v>0</v>
          </cell>
          <cell r="E245" t="str">
            <v>Maintenance</v>
          </cell>
          <cell r="F245">
            <v>0</v>
          </cell>
          <cell r="G245">
            <v>0</v>
          </cell>
          <cell r="H245">
            <v>0</v>
          </cell>
          <cell r="I245" t="str">
            <v>NRS</v>
          </cell>
          <cell r="J245">
            <v>32000</v>
          </cell>
          <cell r="K245">
            <v>32000</v>
          </cell>
        </row>
        <row r="246">
          <cell r="A246">
            <v>810157</v>
          </cell>
          <cell r="B246">
            <v>0</v>
          </cell>
          <cell r="C246">
            <v>0</v>
          </cell>
          <cell r="D246" t="str">
            <v>Fruit Juice Expansion</v>
          </cell>
          <cell r="E246" t="str">
            <v>Maintenance</v>
          </cell>
          <cell r="F246" t="str">
            <v xml:space="preserve">Wooden Work For 500 ML Machine </v>
          </cell>
          <cell r="G246">
            <v>0</v>
          </cell>
          <cell r="H246">
            <v>0</v>
          </cell>
          <cell r="I246" t="str">
            <v>NRS</v>
          </cell>
          <cell r="J246">
            <v>310500</v>
          </cell>
          <cell r="K246">
            <v>310500</v>
          </cell>
        </row>
        <row r="247">
          <cell r="A247">
            <v>810158</v>
          </cell>
          <cell r="B247">
            <v>0</v>
          </cell>
          <cell r="C247">
            <v>0</v>
          </cell>
          <cell r="D247" t="str">
            <v>Litchi Plant</v>
          </cell>
          <cell r="E247" t="str">
            <v>(Capex - 03-03-04)</v>
          </cell>
          <cell r="F247" t="str">
            <v>Plant &amp; Machinery (Installation)</v>
          </cell>
          <cell r="G247">
            <v>0</v>
          </cell>
          <cell r="H247">
            <v>0</v>
          </cell>
          <cell r="I247" t="str">
            <v>NRS</v>
          </cell>
          <cell r="J247">
            <v>109500</v>
          </cell>
          <cell r="K247">
            <v>109500</v>
          </cell>
        </row>
        <row r="248">
          <cell r="A248">
            <v>810159</v>
          </cell>
          <cell r="B248">
            <v>0</v>
          </cell>
          <cell r="C248">
            <v>0</v>
          </cell>
          <cell r="D248" t="str">
            <v>New Godown near scrap yard</v>
          </cell>
          <cell r="E248" t="str">
            <v>Capex-17 &amp; 17A</v>
          </cell>
          <cell r="F248" t="str">
            <v>Building</v>
          </cell>
          <cell r="G248">
            <v>0</v>
          </cell>
          <cell r="H248">
            <v>0</v>
          </cell>
          <cell r="I248" t="str">
            <v>NRS</v>
          </cell>
          <cell r="J248">
            <v>124397</v>
          </cell>
          <cell r="K248">
            <v>124397</v>
          </cell>
        </row>
        <row r="249">
          <cell r="A249">
            <v>810160</v>
          </cell>
          <cell r="B249">
            <v>0</v>
          </cell>
          <cell r="C249">
            <v>0</v>
          </cell>
          <cell r="D249" t="str">
            <v>Trainning Hall</v>
          </cell>
          <cell r="E249" t="str">
            <v>Capex-26</v>
          </cell>
          <cell r="F249" t="str">
            <v>Furniture &amp; Fixture</v>
          </cell>
          <cell r="G249">
            <v>0</v>
          </cell>
          <cell r="H249">
            <v>0</v>
          </cell>
          <cell r="I249" t="str">
            <v>NRS</v>
          </cell>
          <cell r="J249">
            <v>555198.6</v>
          </cell>
          <cell r="K249">
            <v>555198.6</v>
          </cell>
        </row>
        <row r="250">
          <cell r="A250">
            <v>810162</v>
          </cell>
          <cell r="B250">
            <v>0</v>
          </cell>
          <cell r="C250">
            <v>0</v>
          </cell>
          <cell r="D250" t="str">
            <v>Baan Installation</v>
          </cell>
          <cell r="E250" t="str">
            <v>Capex-32</v>
          </cell>
          <cell r="F250" t="str">
            <v>Office Equipment</v>
          </cell>
          <cell r="G250">
            <v>0</v>
          </cell>
          <cell r="H250">
            <v>0</v>
          </cell>
          <cell r="I250" t="str">
            <v>NRS</v>
          </cell>
          <cell r="J250">
            <v>1153297.2</v>
          </cell>
          <cell r="K250">
            <v>1153297.2</v>
          </cell>
        </row>
        <row r="251">
          <cell r="A251">
            <v>810163</v>
          </cell>
          <cell r="B251">
            <v>0</v>
          </cell>
          <cell r="C251">
            <v>0</v>
          </cell>
          <cell r="D251" t="str">
            <v>Baan Installation</v>
          </cell>
          <cell r="E251" t="str">
            <v>Capex-32</v>
          </cell>
          <cell r="F251" t="str">
            <v>Office Equipment</v>
          </cell>
          <cell r="G251">
            <v>0</v>
          </cell>
          <cell r="H251">
            <v>0</v>
          </cell>
          <cell r="I251" t="str">
            <v>NRS</v>
          </cell>
          <cell r="J251">
            <v>28050</v>
          </cell>
          <cell r="K251">
            <v>28050</v>
          </cell>
        </row>
        <row r="252">
          <cell r="A252">
            <v>810164</v>
          </cell>
          <cell r="B252">
            <v>0</v>
          </cell>
          <cell r="C252">
            <v>0</v>
          </cell>
          <cell r="D252" t="str">
            <v>Lemoneze Plant</v>
          </cell>
          <cell r="E252" t="str">
            <v>Capex-31</v>
          </cell>
          <cell r="F252" t="str">
            <v>Building</v>
          </cell>
          <cell r="G252">
            <v>0</v>
          </cell>
          <cell r="H252">
            <v>0</v>
          </cell>
          <cell r="I252" t="str">
            <v>INR</v>
          </cell>
          <cell r="J252">
            <v>29526.7</v>
          </cell>
          <cell r="K252">
            <v>47242.720000000001</v>
          </cell>
        </row>
        <row r="253">
          <cell r="A253">
            <v>810166</v>
          </cell>
          <cell r="B253">
            <v>0</v>
          </cell>
          <cell r="C253">
            <v>0</v>
          </cell>
          <cell r="D253" t="str">
            <v>Litchi Plant</v>
          </cell>
          <cell r="E253" t="str">
            <v>(Capex - 03-03-04)</v>
          </cell>
          <cell r="F253" t="str">
            <v>Plant &amp; Machinery (Installation)</v>
          </cell>
          <cell r="G253">
            <v>0</v>
          </cell>
          <cell r="H253">
            <v>0</v>
          </cell>
          <cell r="I253" t="str">
            <v>NRS</v>
          </cell>
          <cell r="J253">
            <v>408000</v>
          </cell>
          <cell r="K253">
            <v>408000</v>
          </cell>
        </row>
        <row r="254">
          <cell r="A254">
            <v>810167</v>
          </cell>
          <cell r="B254">
            <v>0</v>
          </cell>
          <cell r="C254">
            <v>0</v>
          </cell>
          <cell r="D254" t="str">
            <v>Fruit Juice Expansion</v>
          </cell>
          <cell r="E254" t="str">
            <v>(Capex - 04-03-04)</v>
          </cell>
          <cell r="F254" t="str">
            <v>Plant &amp; Machinery (Installation)</v>
          </cell>
          <cell r="G254">
            <v>0</v>
          </cell>
          <cell r="H254">
            <v>0</v>
          </cell>
          <cell r="I254" t="str">
            <v>NRS</v>
          </cell>
          <cell r="J254">
            <v>2288</v>
          </cell>
          <cell r="K254">
            <v>2288</v>
          </cell>
        </row>
        <row r="255">
          <cell r="A255">
            <v>810168</v>
          </cell>
          <cell r="B255">
            <v>0</v>
          </cell>
          <cell r="C255">
            <v>0</v>
          </cell>
          <cell r="D255" t="str">
            <v>Trainning Hall</v>
          </cell>
          <cell r="E255" t="str">
            <v>Capex-26</v>
          </cell>
          <cell r="F255" t="str">
            <v>Furniture &amp; Fixture</v>
          </cell>
          <cell r="G255">
            <v>0</v>
          </cell>
          <cell r="H255">
            <v>0</v>
          </cell>
          <cell r="I255" t="str">
            <v>NRS</v>
          </cell>
          <cell r="J255">
            <v>17325</v>
          </cell>
          <cell r="K255">
            <v>17325</v>
          </cell>
        </row>
        <row r="256">
          <cell r="A256">
            <v>810169</v>
          </cell>
          <cell r="B256">
            <v>0</v>
          </cell>
          <cell r="C256">
            <v>0</v>
          </cell>
          <cell r="D256" t="str">
            <v>Fruit Juice Expansion</v>
          </cell>
          <cell r="E256" t="str">
            <v>(Capex - 04-03-04)</v>
          </cell>
          <cell r="F256" t="str">
            <v>Plant &amp; Machinery (Installation)</v>
          </cell>
          <cell r="G256">
            <v>0</v>
          </cell>
          <cell r="H256">
            <v>0</v>
          </cell>
          <cell r="I256" t="str">
            <v>NRS</v>
          </cell>
          <cell r="J256">
            <v>452275</v>
          </cell>
          <cell r="K256">
            <v>452275</v>
          </cell>
        </row>
        <row r="257">
          <cell r="A257">
            <v>810170</v>
          </cell>
          <cell r="B257">
            <v>0</v>
          </cell>
          <cell r="C257">
            <v>0</v>
          </cell>
          <cell r="D257" t="str">
            <v>Fruit Juice Expansion</v>
          </cell>
          <cell r="E257" t="str">
            <v>No-Capex</v>
          </cell>
          <cell r="F257" t="str">
            <v>Plant &amp; Machinery</v>
          </cell>
          <cell r="G257">
            <v>0</v>
          </cell>
          <cell r="H257">
            <v>0</v>
          </cell>
          <cell r="I257" t="str">
            <v>NRS</v>
          </cell>
          <cell r="J257">
            <v>460000</v>
          </cell>
          <cell r="K257">
            <v>460000</v>
          </cell>
        </row>
        <row r="258">
          <cell r="A258">
            <v>810171</v>
          </cell>
          <cell r="B258">
            <v>0</v>
          </cell>
          <cell r="C258">
            <v>0</v>
          </cell>
          <cell r="D258" t="str">
            <v>Boundary Wall</v>
          </cell>
          <cell r="E258" t="str">
            <v>(Capex - 06-03-04)</v>
          </cell>
          <cell r="F258" t="str">
            <v>Building</v>
          </cell>
          <cell r="G258" t="str">
            <v>Ltchi Processing</v>
          </cell>
          <cell r="H258">
            <v>0</v>
          </cell>
          <cell r="I258" t="str">
            <v>NRS</v>
          </cell>
          <cell r="J258">
            <v>38820</v>
          </cell>
          <cell r="K258">
            <v>38820</v>
          </cell>
        </row>
        <row r="259">
          <cell r="A259">
            <v>810172</v>
          </cell>
          <cell r="B259">
            <v>0</v>
          </cell>
          <cell r="C259">
            <v>0</v>
          </cell>
          <cell r="D259" t="str">
            <v>Fruit Juice Expansion</v>
          </cell>
          <cell r="E259" t="str">
            <v>(Capex - 04-03-04)</v>
          </cell>
          <cell r="F259" t="str">
            <v>Building</v>
          </cell>
          <cell r="G259">
            <v>0</v>
          </cell>
          <cell r="H259">
            <v>0</v>
          </cell>
          <cell r="I259" t="str">
            <v>INR</v>
          </cell>
          <cell r="J259">
            <v>6180</v>
          </cell>
          <cell r="K259">
            <v>9888</v>
          </cell>
        </row>
        <row r="260">
          <cell r="A260">
            <v>810173</v>
          </cell>
          <cell r="B260">
            <v>0</v>
          </cell>
          <cell r="C260">
            <v>0</v>
          </cell>
          <cell r="D260" t="str">
            <v>Boundary Wall</v>
          </cell>
          <cell r="E260" t="str">
            <v>(Capex - 06-03-04)</v>
          </cell>
          <cell r="F260" t="str">
            <v>Building</v>
          </cell>
          <cell r="G260">
            <v>0</v>
          </cell>
          <cell r="H260">
            <v>0</v>
          </cell>
          <cell r="I260" t="str">
            <v>NRS</v>
          </cell>
          <cell r="J260">
            <v>149772</v>
          </cell>
          <cell r="K260">
            <v>149772</v>
          </cell>
        </row>
        <row r="261">
          <cell r="A261">
            <v>810174</v>
          </cell>
          <cell r="B261">
            <v>0</v>
          </cell>
          <cell r="C261">
            <v>0</v>
          </cell>
          <cell r="D261" t="str">
            <v>Boundary Wall</v>
          </cell>
          <cell r="E261" t="str">
            <v>(Capex - 06-03-04)</v>
          </cell>
          <cell r="F261" t="str">
            <v>Building</v>
          </cell>
          <cell r="G261" t="str">
            <v>P. O. to be canceeled</v>
          </cell>
          <cell r="H261">
            <v>0</v>
          </cell>
          <cell r="I261" t="str">
            <v>NRS</v>
          </cell>
          <cell r="J261">
            <v>85800</v>
          </cell>
          <cell r="K261">
            <v>85800</v>
          </cell>
        </row>
        <row r="262">
          <cell r="A262">
            <v>810175</v>
          </cell>
          <cell r="B262">
            <v>0</v>
          </cell>
          <cell r="C262">
            <v>0</v>
          </cell>
          <cell r="D262" t="str">
            <v>Fruit Juice Expansion</v>
          </cell>
          <cell r="E262" t="str">
            <v>(Capex - 04-03-04)</v>
          </cell>
          <cell r="F262" t="str">
            <v>Building</v>
          </cell>
          <cell r="G262">
            <v>0</v>
          </cell>
          <cell r="H262">
            <v>0</v>
          </cell>
          <cell r="I262" t="str">
            <v>NRS</v>
          </cell>
          <cell r="J262">
            <v>7500</v>
          </cell>
          <cell r="K262">
            <v>7500</v>
          </cell>
        </row>
        <row r="263">
          <cell r="A263">
            <v>810176</v>
          </cell>
          <cell r="B263">
            <v>0</v>
          </cell>
          <cell r="C263">
            <v>0</v>
          </cell>
          <cell r="D263" t="str">
            <v>Litchi Plant</v>
          </cell>
          <cell r="E263" t="str">
            <v>(Capex - 03-03-04)</v>
          </cell>
          <cell r="F263" t="str">
            <v>Building</v>
          </cell>
          <cell r="G263">
            <v>0</v>
          </cell>
          <cell r="H263">
            <v>0</v>
          </cell>
          <cell r="I263" t="str">
            <v>NRS</v>
          </cell>
          <cell r="J263">
            <v>59400</v>
          </cell>
          <cell r="K263">
            <v>59400</v>
          </cell>
        </row>
        <row r="264">
          <cell r="A264">
            <v>810177</v>
          </cell>
          <cell r="B264">
            <v>0</v>
          </cell>
          <cell r="C264">
            <v>0</v>
          </cell>
          <cell r="D264" t="str">
            <v>Litchi Plant</v>
          </cell>
          <cell r="E264" t="str">
            <v>(Capex - 03-03-04)</v>
          </cell>
          <cell r="F264" t="str">
            <v>Building</v>
          </cell>
          <cell r="G264">
            <v>0</v>
          </cell>
          <cell r="H264">
            <v>0</v>
          </cell>
          <cell r="I264" t="str">
            <v>INR</v>
          </cell>
          <cell r="J264">
            <v>62418</v>
          </cell>
          <cell r="K264">
            <v>99868.800000000003</v>
          </cell>
        </row>
        <row r="265">
          <cell r="A265">
            <v>810178</v>
          </cell>
          <cell r="B265">
            <v>0</v>
          </cell>
          <cell r="C265">
            <v>0</v>
          </cell>
          <cell r="D265" t="str">
            <v>Litchi Plant</v>
          </cell>
          <cell r="E265" t="str">
            <v>(Capex - 03-03-04)</v>
          </cell>
          <cell r="F265" t="str">
            <v>Plant &amp; Machinery (Installation)</v>
          </cell>
          <cell r="G265">
            <v>0</v>
          </cell>
          <cell r="H265">
            <v>0</v>
          </cell>
          <cell r="I265" t="str">
            <v>NRS</v>
          </cell>
          <cell r="J265">
            <v>74000</v>
          </cell>
          <cell r="K265">
            <v>74000</v>
          </cell>
        </row>
        <row r="266">
          <cell r="A266">
            <v>810179</v>
          </cell>
          <cell r="B266">
            <v>0</v>
          </cell>
          <cell r="C266">
            <v>0</v>
          </cell>
          <cell r="D266" t="str">
            <v>Fruit Juice Expansion</v>
          </cell>
          <cell r="E266" t="str">
            <v>(Capex - 04-03-04)</v>
          </cell>
          <cell r="F266" t="str">
            <v>Building</v>
          </cell>
          <cell r="G266">
            <v>0</v>
          </cell>
          <cell r="H266">
            <v>0</v>
          </cell>
          <cell r="I266" t="str">
            <v>NRS</v>
          </cell>
          <cell r="J266">
            <v>4356</v>
          </cell>
          <cell r="K266">
            <v>4356</v>
          </cell>
        </row>
        <row r="267">
          <cell r="A267">
            <v>810180</v>
          </cell>
          <cell r="B267">
            <v>0</v>
          </cell>
          <cell r="C267">
            <v>0</v>
          </cell>
          <cell r="D267" t="str">
            <v>Common Utility</v>
          </cell>
          <cell r="E267" t="str">
            <v>(Capex - 07-03-04)</v>
          </cell>
          <cell r="F267" t="str">
            <v>Plant &amp; Machinery</v>
          </cell>
        </row>
        <row r="268">
          <cell r="A268">
            <v>810181</v>
          </cell>
          <cell r="B268">
            <v>0</v>
          </cell>
          <cell r="C268">
            <v>0</v>
          </cell>
          <cell r="D268" t="str">
            <v>Boundary Wall</v>
          </cell>
          <cell r="E268" t="str">
            <v>(Capex - 06-03-04)</v>
          </cell>
          <cell r="F268" t="str">
            <v>Building</v>
          </cell>
          <cell r="G268">
            <v>0</v>
          </cell>
          <cell r="H268">
            <v>0</v>
          </cell>
          <cell r="I268" t="str">
            <v>NRS</v>
          </cell>
          <cell r="J268">
            <v>56681</v>
          </cell>
          <cell r="K268">
            <v>56681</v>
          </cell>
        </row>
        <row r="269">
          <cell r="A269">
            <v>810182</v>
          </cell>
          <cell r="B269">
            <v>0</v>
          </cell>
          <cell r="C269">
            <v>0</v>
          </cell>
          <cell r="D269" t="str">
            <v xml:space="preserve">Video Camera Accessories       </v>
          </cell>
          <cell r="E269" t="str">
            <v>(Capex - 14-03-04)</v>
          </cell>
          <cell r="F269" t="str">
            <v>Office Equipment</v>
          </cell>
          <cell r="G269">
            <v>0</v>
          </cell>
          <cell r="H269">
            <v>0</v>
          </cell>
          <cell r="I269" t="str">
            <v>NRS</v>
          </cell>
          <cell r="J269">
            <v>41995.8</v>
          </cell>
          <cell r="K269">
            <v>41995.8</v>
          </cell>
        </row>
        <row r="270">
          <cell r="A270">
            <v>810183</v>
          </cell>
          <cell r="B270">
            <v>0</v>
          </cell>
          <cell r="C270">
            <v>0</v>
          </cell>
          <cell r="D270" t="str">
            <v xml:space="preserve">Video Camera Accessories       </v>
          </cell>
          <cell r="E270" t="str">
            <v>(Capex - 14-03-04)</v>
          </cell>
          <cell r="F270" t="str">
            <v>Office Equipment</v>
          </cell>
          <cell r="G270">
            <v>0</v>
          </cell>
          <cell r="H270">
            <v>0</v>
          </cell>
          <cell r="I270" t="str">
            <v>INR</v>
          </cell>
          <cell r="J270">
            <v>53820</v>
          </cell>
          <cell r="K270">
            <v>86112</v>
          </cell>
        </row>
        <row r="271">
          <cell r="A271">
            <v>810184</v>
          </cell>
          <cell r="B271">
            <v>0</v>
          </cell>
          <cell r="C271">
            <v>0</v>
          </cell>
          <cell r="D271" t="str">
            <v>Fruit Juice Expansion</v>
          </cell>
          <cell r="E271" t="str">
            <v>(Capex - 04-03-04)</v>
          </cell>
          <cell r="F271" t="str">
            <v>Plant &amp; Machinery (Installation)</v>
          </cell>
          <cell r="G271">
            <v>0</v>
          </cell>
          <cell r="H271">
            <v>0</v>
          </cell>
          <cell r="I271" t="str">
            <v>NRS</v>
          </cell>
          <cell r="J271">
            <v>31618</v>
          </cell>
          <cell r="K271">
            <v>31618</v>
          </cell>
        </row>
        <row r="272">
          <cell r="A272">
            <v>810185</v>
          </cell>
          <cell r="B272">
            <v>0</v>
          </cell>
          <cell r="C272">
            <v>0</v>
          </cell>
          <cell r="D272" t="str">
            <v xml:space="preserve">Vatika Hair Oil Container </v>
          </cell>
          <cell r="E272" t="str">
            <v>(Capex - 13-03-04)</v>
          </cell>
          <cell r="F272" t="str">
            <v>Plant &amp; Machinery</v>
          </cell>
          <cell r="G272">
            <v>0</v>
          </cell>
          <cell r="H272">
            <v>0</v>
          </cell>
          <cell r="I272" t="str">
            <v>NRS</v>
          </cell>
          <cell r="J272">
            <v>502425</v>
          </cell>
          <cell r="K272">
            <v>502425</v>
          </cell>
        </row>
        <row r="273">
          <cell r="A273">
            <v>810186</v>
          </cell>
          <cell r="B273">
            <v>0</v>
          </cell>
          <cell r="C273">
            <v>0</v>
          </cell>
          <cell r="D273" t="str">
            <v>Fruit Juice Expansion</v>
          </cell>
          <cell r="E273" t="str">
            <v>(Capex - 15-03-04)</v>
          </cell>
          <cell r="F273" t="str">
            <v>Plant &amp; Machinery (Installation)</v>
          </cell>
          <cell r="G273">
            <v>0</v>
          </cell>
          <cell r="H273">
            <v>0</v>
          </cell>
          <cell r="I273" t="str">
            <v>NRS</v>
          </cell>
          <cell r="J273">
            <v>62502</v>
          </cell>
          <cell r="K273">
            <v>62502</v>
          </cell>
        </row>
        <row r="274">
          <cell r="A274">
            <v>810187</v>
          </cell>
          <cell r="B274">
            <v>0</v>
          </cell>
          <cell r="C274">
            <v>0</v>
          </cell>
          <cell r="D274" t="str">
            <v>Fruit Juice Expansion-125 ML</v>
          </cell>
          <cell r="E274" t="str">
            <v>(Capex - 15-03-04)</v>
          </cell>
          <cell r="F274" t="str">
            <v>Plant &amp; Machinery - 125 ML</v>
          </cell>
          <cell r="G274">
            <v>0</v>
          </cell>
          <cell r="H274">
            <v>0</v>
          </cell>
          <cell r="I274" t="str">
            <v>NRS</v>
          </cell>
          <cell r="J274">
            <v>30770</v>
          </cell>
          <cell r="K274">
            <v>30770</v>
          </cell>
        </row>
        <row r="275">
          <cell r="A275">
            <v>810188</v>
          </cell>
          <cell r="B275">
            <v>0</v>
          </cell>
          <cell r="C275">
            <v>0</v>
          </cell>
          <cell r="D275" t="str">
            <v>Fruit Juice Expansion</v>
          </cell>
          <cell r="E275" t="str">
            <v>(Capex - 15-03-04)</v>
          </cell>
          <cell r="F275" t="str">
            <v>Plant &amp; Machinery CWIP</v>
          </cell>
          <cell r="G275">
            <v>0</v>
          </cell>
          <cell r="H275">
            <v>0</v>
          </cell>
          <cell r="I275" t="str">
            <v>NRS</v>
          </cell>
          <cell r="J275">
            <v>23925</v>
          </cell>
          <cell r="K275">
            <v>23925</v>
          </cell>
        </row>
        <row r="276">
          <cell r="A276">
            <v>810189</v>
          </cell>
          <cell r="B276">
            <v>0</v>
          </cell>
          <cell r="C276">
            <v>0</v>
          </cell>
          <cell r="D276" t="str">
            <v>Fruit Juice Expansion</v>
          </cell>
          <cell r="E276" t="str">
            <v>(Capex - 15-03-04)</v>
          </cell>
          <cell r="F276" t="str">
            <v>Plant &amp; Machinery (Installation)</v>
          </cell>
          <cell r="G276">
            <v>0</v>
          </cell>
          <cell r="H276">
            <v>0</v>
          </cell>
          <cell r="I276" t="str">
            <v>INR</v>
          </cell>
          <cell r="J276">
            <v>18128.75</v>
          </cell>
          <cell r="K276">
            <v>29006</v>
          </cell>
        </row>
        <row r="277">
          <cell r="A277">
            <v>810190</v>
          </cell>
          <cell r="B277">
            <v>0</v>
          </cell>
          <cell r="C277">
            <v>0</v>
          </cell>
          <cell r="D277" t="str">
            <v>Fruit Juice Expansion</v>
          </cell>
          <cell r="E277" t="str">
            <v>(Capex - 15-03-04)</v>
          </cell>
          <cell r="F277" t="str">
            <v>Electrical Installation CWIP</v>
          </cell>
          <cell r="G277">
            <v>0</v>
          </cell>
          <cell r="H277">
            <v>0</v>
          </cell>
          <cell r="I277" t="str">
            <v>NRS</v>
          </cell>
          <cell r="J277">
            <v>22550</v>
          </cell>
          <cell r="K277">
            <v>22550</v>
          </cell>
        </row>
        <row r="278">
          <cell r="A278">
            <v>810191</v>
          </cell>
          <cell r="B278">
            <v>0</v>
          </cell>
          <cell r="C278">
            <v>0</v>
          </cell>
          <cell r="D278" t="str">
            <v>Fruit Juice Expansion</v>
          </cell>
          <cell r="E278" t="str">
            <v>(Capex - 15-03-04)</v>
          </cell>
          <cell r="F278" t="str">
            <v>Electrical Installation CWIP</v>
          </cell>
          <cell r="G278" t="str">
            <v>Inventory</v>
          </cell>
          <cell r="H278">
            <v>0</v>
          </cell>
          <cell r="I278" t="str">
            <v>NRS</v>
          </cell>
          <cell r="J278">
            <v>6710</v>
          </cell>
          <cell r="K278">
            <v>6710</v>
          </cell>
        </row>
        <row r="279">
          <cell r="A279">
            <v>810192</v>
          </cell>
          <cell r="B279">
            <v>0</v>
          </cell>
          <cell r="C279">
            <v>0</v>
          </cell>
          <cell r="D279" t="str">
            <v>Fruit Juice Expansion</v>
          </cell>
          <cell r="E279" t="str">
            <v>(Capex - 15-03-04)</v>
          </cell>
          <cell r="F279" t="str">
            <v>Plant &amp; Machinery CWIP</v>
          </cell>
          <cell r="G279">
            <v>0</v>
          </cell>
          <cell r="H279">
            <v>0</v>
          </cell>
          <cell r="I279" t="str">
            <v>INR</v>
          </cell>
          <cell r="J279">
            <v>3300</v>
          </cell>
          <cell r="K279">
            <v>5280</v>
          </cell>
        </row>
        <row r="280">
          <cell r="A280">
            <v>810193</v>
          </cell>
          <cell r="B280">
            <v>0</v>
          </cell>
          <cell r="C280">
            <v>0</v>
          </cell>
          <cell r="D280" t="str">
            <v>Fruit Juice Expansion-125 ML</v>
          </cell>
          <cell r="E280" t="str">
            <v>(Capex - 15-03-04)</v>
          </cell>
          <cell r="F280" t="str">
            <v>Plant &amp; Machinery - 125 ML</v>
          </cell>
          <cell r="G280">
            <v>0</v>
          </cell>
          <cell r="H280">
            <v>0</v>
          </cell>
          <cell r="I280" t="str">
            <v>NRS</v>
          </cell>
          <cell r="J280">
            <v>168600</v>
          </cell>
          <cell r="K280">
            <v>168600</v>
          </cell>
        </row>
        <row r="281">
          <cell r="A281">
            <v>810194</v>
          </cell>
          <cell r="B281">
            <v>0</v>
          </cell>
          <cell r="C281">
            <v>0</v>
          </cell>
          <cell r="D281" t="str">
            <v>Fruit Juice Expansion-125 ML</v>
          </cell>
          <cell r="E281" t="str">
            <v>(Capex - 15-03-04)</v>
          </cell>
          <cell r="F281" t="str">
            <v>Plant &amp; Machinery - 125 ML</v>
          </cell>
          <cell r="G281">
            <v>0</v>
          </cell>
          <cell r="H281">
            <v>0</v>
          </cell>
          <cell r="I281" t="str">
            <v>NRS</v>
          </cell>
          <cell r="J281">
            <v>6780</v>
          </cell>
          <cell r="K281">
            <v>6780</v>
          </cell>
        </row>
        <row r="282">
          <cell r="A282">
            <v>810195</v>
          </cell>
          <cell r="B282">
            <v>0</v>
          </cell>
          <cell r="C282">
            <v>0</v>
          </cell>
          <cell r="D282" t="str">
            <v>Fruit Juice Expansion</v>
          </cell>
          <cell r="E282" t="str">
            <v>(Capex - 15-03-04)</v>
          </cell>
          <cell r="F282" t="str">
            <v>Electrical Installation CWIP</v>
          </cell>
          <cell r="G282">
            <v>0</v>
          </cell>
          <cell r="H282">
            <v>0</v>
          </cell>
          <cell r="I282" t="str">
            <v>NRS</v>
          </cell>
          <cell r="J282">
            <v>196877.5</v>
          </cell>
          <cell r="K282">
            <v>196877.5</v>
          </cell>
        </row>
        <row r="283">
          <cell r="A283">
            <v>810196</v>
          </cell>
          <cell r="B283">
            <v>0</v>
          </cell>
          <cell r="C283">
            <v>0</v>
          </cell>
          <cell r="D283" t="str">
            <v>Fruit Juice Expansion</v>
          </cell>
          <cell r="E283" t="str">
            <v>(Capex - 15-03-04)</v>
          </cell>
          <cell r="F283" t="str">
            <v>Plant &amp; Machinery (Installation)</v>
          </cell>
          <cell r="G283">
            <v>0</v>
          </cell>
          <cell r="H283">
            <v>0</v>
          </cell>
          <cell r="I283" t="str">
            <v>NRS</v>
          </cell>
          <cell r="J283">
            <v>36480</v>
          </cell>
          <cell r="K283">
            <v>36480</v>
          </cell>
        </row>
        <row r="284">
          <cell r="A284">
            <v>810197</v>
          </cell>
          <cell r="B284">
            <v>0</v>
          </cell>
          <cell r="C284">
            <v>0</v>
          </cell>
          <cell r="D284" t="str">
            <v>Fruit Juice Expansion</v>
          </cell>
          <cell r="E284" t="str">
            <v>(Capex - 15-03-04)</v>
          </cell>
          <cell r="F284" t="str">
            <v>Plant &amp; Machinery (Installation)</v>
          </cell>
          <cell r="G284">
            <v>0</v>
          </cell>
          <cell r="H284">
            <v>0</v>
          </cell>
          <cell r="I284" t="str">
            <v>NRS</v>
          </cell>
          <cell r="J284">
            <v>18513.849999999999</v>
          </cell>
          <cell r="K284">
            <v>18513.849999999999</v>
          </cell>
        </row>
        <row r="285">
          <cell r="A285">
            <v>810198</v>
          </cell>
          <cell r="B285">
            <v>0</v>
          </cell>
          <cell r="C285">
            <v>0</v>
          </cell>
          <cell r="D285" t="str">
            <v>Fruit Juice Expansion</v>
          </cell>
          <cell r="E285" t="str">
            <v>(Capex - 15-03-04)</v>
          </cell>
          <cell r="F285" t="str">
            <v>Plant &amp; Machinery (Installation)</v>
          </cell>
          <cell r="G285">
            <v>0</v>
          </cell>
          <cell r="H285">
            <v>0</v>
          </cell>
          <cell r="I285" t="str">
            <v>NRS</v>
          </cell>
          <cell r="J285">
            <v>23441.599999999999</v>
          </cell>
          <cell r="K285">
            <v>23441.599999999999</v>
          </cell>
        </row>
        <row r="286">
          <cell r="A286">
            <v>810199</v>
          </cell>
          <cell r="B286">
            <v>0</v>
          </cell>
          <cell r="C286">
            <v>0</v>
          </cell>
          <cell r="D286" t="str">
            <v>Fruit Juice Expansion</v>
          </cell>
          <cell r="E286" t="str">
            <v>(Capex - 15-03-04)</v>
          </cell>
          <cell r="F286" t="str">
            <v>Plant &amp; Machinery (Installation)</v>
          </cell>
          <cell r="G286">
            <v>0</v>
          </cell>
          <cell r="H286">
            <v>0</v>
          </cell>
          <cell r="I286" t="str">
            <v>INR</v>
          </cell>
          <cell r="J286">
            <v>820</v>
          </cell>
          <cell r="K286">
            <v>1312</v>
          </cell>
        </row>
        <row r="287">
          <cell r="A287">
            <v>810200</v>
          </cell>
          <cell r="B287">
            <v>0</v>
          </cell>
          <cell r="C287">
            <v>0</v>
          </cell>
          <cell r="D287" t="str">
            <v>Fruit Juice Expansion</v>
          </cell>
          <cell r="E287" t="str">
            <v>(Capex - 15-03-04)</v>
          </cell>
          <cell r="F287" t="str">
            <v>Plant &amp; Machinery (Installation)</v>
          </cell>
          <cell r="G287">
            <v>0</v>
          </cell>
          <cell r="H287">
            <v>0</v>
          </cell>
          <cell r="I287" t="str">
            <v>INR</v>
          </cell>
          <cell r="J287">
            <v>522</v>
          </cell>
          <cell r="K287">
            <v>835.2</v>
          </cell>
        </row>
        <row r="288">
          <cell r="A288">
            <v>810201</v>
          </cell>
          <cell r="B288">
            <v>0</v>
          </cell>
          <cell r="C288">
            <v>0</v>
          </cell>
          <cell r="D288" t="str">
            <v>Fruit Juice Expansion</v>
          </cell>
          <cell r="E288" t="str">
            <v>(Capex - 15-03-04)</v>
          </cell>
          <cell r="F288" t="str">
            <v>Plant &amp; Machinery (Installation)</v>
          </cell>
          <cell r="G288">
            <v>0</v>
          </cell>
          <cell r="H288">
            <v>0</v>
          </cell>
          <cell r="I288" t="str">
            <v>NRS</v>
          </cell>
          <cell r="J288">
            <v>3330</v>
          </cell>
          <cell r="K288">
            <v>3330</v>
          </cell>
        </row>
        <row r="289">
          <cell r="A289">
            <v>810202</v>
          </cell>
          <cell r="B289">
            <v>0</v>
          </cell>
          <cell r="C289">
            <v>0</v>
          </cell>
          <cell r="D289" t="str">
            <v>Fruit Juice Expansion</v>
          </cell>
          <cell r="E289" t="str">
            <v>(Capex - 15-03-04)</v>
          </cell>
          <cell r="F289" t="str">
            <v>Plant &amp; Machinery (Installation)</v>
          </cell>
          <cell r="G289">
            <v>0</v>
          </cell>
          <cell r="H289">
            <v>0</v>
          </cell>
          <cell r="I289" t="str">
            <v>USD</v>
          </cell>
          <cell r="J289">
            <v>8000</v>
          </cell>
          <cell r="K289">
            <v>592000</v>
          </cell>
        </row>
        <row r="290">
          <cell r="A290">
            <v>810203</v>
          </cell>
          <cell r="B290">
            <v>0</v>
          </cell>
          <cell r="C290">
            <v>0</v>
          </cell>
          <cell r="D290" t="str">
            <v>Fruit Juice Expansion</v>
          </cell>
          <cell r="E290" t="str">
            <v>(Capex - 15-03-04)</v>
          </cell>
          <cell r="F290" t="str">
            <v>Plant &amp; Machinery (Installation)</v>
          </cell>
          <cell r="G290">
            <v>0</v>
          </cell>
          <cell r="H290">
            <v>0</v>
          </cell>
          <cell r="I290" t="str">
            <v>NRS</v>
          </cell>
          <cell r="J290">
            <v>69250</v>
          </cell>
          <cell r="K290">
            <v>69250</v>
          </cell>
        </row>
        <row r="291">
          <cell r="A291">
            <v>810204</v>
          </cell>
          <cell r="B291">
            <v>0</v>
          </cell>
          <cell r="C291">
            <v>0</v>
          </cell>
          <cell r="D291" t="str">
            <v>Fruit Juice Expansion</v>
          </cell>
          <cell r="E291" t="str">
            <v>(Capex - 15-03-04)</v>
          </cell>
          <cell r="F291" t="str">
            <v>Electrical Installation CWIP</v>
          </cell>
          <cell r="G291">
            <v>0</v>
          </cell>
          <cell r="H291">
            <v>0</v>
          </cell>
          <cell r="I291" t="str">
            <v>NRS</v>
          </cell>
          <cell r="J291">
            <v>112459.5</v>
          </cell>
          <cell r="K291">
            <v>112459.5</v>
          </cell>
        </row>
        <row r="292">
          <cell r="A292">
            <v>810205</v>
          </cell>
          <cell r="B292">
            <v>0</v>
          </cell>
          <cell r="C292">
            <v>0</v>
          </cell>
          <cell r="D292" t="str">
            <v>Fruit Juice Expansion</v>
          </cell>
          <cell r="E292" t="str">
            <v>(Capex - 15-03-04)</v>
          </cell>
          <cell r="F292" t="str">
            <v>Plant &amp; Machinery (Installation)</v>
          </cell>
          <cell r="G292">
            <v>0</v>
          </cell>
          <cell r="H292">
            <v>0</v>
          </cell>
          <cell r="I292" t="str">
            <v>USD</v>
          </cell>
          <cell r="J292">
            <v>6314.8</v>
          </cell>
          <cell r="K292">
            <v>467295.2</v>
          </cell>
        </row>
        <row r="293">
          <cell r="A293">
            <v>810206</v>
          </cell>
          <cell r="B293">
            <v>0</v>
          </cell>
          <cell r="C293">
            <v>0</v>
          </cell>
          <cell r="D293" t="str">
            <v>Fruit Juice Expansion</v>
          </cell>
          <cell r="E293" t="str">
            <v>(Capex - 15-03-04)</v>
          </cell>
          <cell r="F293" t="str">
            <v>Plant &amp; Machinery (Installation)</v>
          </cell>
          <cell r="G293">
            <v>0</v>
          </cell>
          <cell r="H293">
            <v>0</v>
          </cell>
          <cell r="I293" t="str">
            <v>NRS</v>
          </cell>
          <cell r="J293">
            <v>500</v>
          </cell>
          <cell r="K293">
            <v>500</v>
          </cell>
        </row>
        <row r="294">
          <cell r="A294">
            <v>810207</v>
          </cell>
          <cell r="B294">
            <v>0</v>
          </cell>
          <cell r="C294">
            <v>0</v>
          </cell>
          <cell r="D294" t="str">
            <v xml:space="preserve">Kennel House </v>
          </cell>
          <cell r="E294" t="str">
            <v>(Capex - 18-03-04)</v>
          </cell>
          <cell r="F294" t="str">
            <v>Building</v>
          </cell>
          <cell r="G294">
            <v>0</v>
          </cell>
          <cell r="H294">
            <v>0</v>
          </cell>
          <cell r="I294" t="str">
            <v>NRS</v>
          </cell>
          <cell r="J294">
            <v>37500</v>
          </cell>
          <cell r="K294">
            <v>37500</v>
          </cell>
        </row>
        <row r="295">
          <cell r="A295">
            <v>810208</v>
          </cell>
          <cell r="B295">
            <v>0</v>
          </cell>
          <cell r="C295">
            <v>0</v>
          </cell>
          <cell r="D295" t="str">
            <v>Fruit Juice Expansion</v>
          </cell>
          <cell r="E295" t="str">
            <v>(Capex - 15-03-04)</v>
          </cell>
          <cell r="F295" t="str">
            <v>Plant &amp; Machinery (Installation)</v>
          </cell>
          <cell r="G295">
            <v>0</v>
          </cell>
          <cell r="H295">
            <v>0</v>
          </cell>
          <cell r="I295" t="str">
            <v>INR</v>
          </cell>
          <cell r="J295">
            <v>21782</v>
          </cell>
          <cell r="K295">
            <v>34851.200000000004</v>
          </cell>
        </row>
        <row r="296">
          <cell r="A296">
            <v>810209</v>
          </cell>
          <cell r="B296">
            <v>0</v>
          </cell>
          <cell r="C296">
            <v>0</v>
          </cell>
          <cell r="D296" t="str">
            <v>Fruit Juice Expansion</v>
          </cell>
          <cell r="E296" t="str">
            <v>(Capex - 15-03-04)</v>
          </cell>
          <cell r="F296" t="str">
            <v>Plant &amp; Machinery (Installation)</v>
          </cell>
          <cell r="G296">
            <v>0</v>
          </cell>
          <cell r="H296">
            <v>0</v>
          </cell>
          <cell r="I296" t="str">
            <v>USD</v>
          </cell>
          <cell r="J296">
            <v>77079</v>
          </cell>
          <cell r="K296">
            <v>5703846</v>
          </cell>
        </row>
        <row r="297">
          <cell r="A297">
            <v>810210</v>
          </cell>
          <cell r="B297">
            <v>0</v>
          </cell>
          <cell r="C297">
            <v>0</v>
          </cell>
          <cell r="D297" t="str">
            <v>Fruit Juice Expansion</v>
          </cell>
          <cell r="E297" t="str">
            <v>(Capex - 15-03-04)</v>
          </cell>
          <cell r="F297" t="str">
            <v>Plant &amp; Machinery (Installation)</v>
          </cell>
          <cell r="G297">
            <v>0</v>
          </cell>
          <cell r="H297">
            <v>0</v>
          </cell>
          <cell r="I297" t="str">
            <v>USD</v>
          </cell>
          <cell r="J297">
            <v>18800</v>
          </cell>
          <cell r="K297">
            <v>1391200</v>
          </cell>
        </row>
        <row r="298">
          <cell r="A298">
            <v>810211</v>
          </cell>
          <cell r="B298">
            <v>0</v>
          </cell>
          <cell r="C298">
            <v>0</v>
          </cell>
          <cell r="D298" t="str">
            <v>Fruit Juice Expansion</v>
          </cell>
          <cell r="E298" t="str">
            <v>(Capex - 15-03-04)</v>
          </cell>
          <cell r="F298" t="str">
            <v>Electrical Installation CWIP</v>
          </cell>
          <cell r="G298">
            <v>0</v>
          </cell>
          <cell r="H298">
            <v>0</v>
          </cell>
          <cell r="I298" t="str">
            <v>NRS</v>
          </cell>
          <cell r="J298">
            <v>101045</v>
          </cell>
          <cell r="K298">
            <v>101045</v>
          </cell>
        </row>
        <row r="299">
          <cell r="A299">
            <v>810212</v>
          </cell>
          <cell r="B299">
            <v>0</v>
          </cell>
          <cell r="C299">
            <v>0</v>
          </cell>
          <cell r="D299" t="str">
            <v>Fruit Juice Expansion</v>
          </cell>
          <cell r="E299" t="str">
            <v>(Capex - 15-03-04)</v>
          </cell>
          <cell r="F299" t="str">
            <v>Plant &amp; Machinery (Installation)</v>
          </cell>
          <cell r="G299">
            <v>0</v>
          </cell>
          <cell r="H299">
            <v>0</v>
          </cell>
          <cell r="I299" t="str">
            <v>NRS</v>
          </cell>
          <cell r="J299">
            <v>31464</v>
          </cell>
          <cell r="K299">
            <v>31464</v>
          </cell>
        </row>
        <row r="300">
          <cell r="A300">
            <v>810213</v>
          </cell>
          <cell r="B300">
            <v>0</v>
          </cell>
          <cell r="C300">
            <v>0</v>
          </cell>
          <cell r="D300" t="str">
            <v>Fruit Juice Expansion</v>
          </cell>
          <cell r="E300" t="str">
            <v>(Capex - 15-03-04)</v>
          </cell>
          <cell r="F300" t="str">
            <v>Plant &amp; Machinery CWIP</v>
          </cell>
          <cell r="G300">
            <v>0</v>
          </cell>
          <cell r="H300">
            <v>0</v>
          </cell>
          <cell r="I300" t="str">
            <v>NRS</v>
          </cell>
          <cell r="J300">
            <v>23200</v>
          </cell>
          <cell r="K300">
            <v>23200</v>
          </cell>
        </row>
        <row r="301">
          <cell r="A301">
            <v>810214</v>
          </cell>
          <cell r="B301">
            <v>0</v>
          </cell>
          <cell r="C301">
            <v>0</v>
          </cell>
          <cell r="D301" t="str">
            <v>Fruit Juice Expansion</v>
          </cell>
          <cell r="E301" t="str">
            <v>(Capex - 15-03-04)</v>
          </cell>
          <cell r="F301" t="str">
            <v>Electrical Installation CWIP</v>
          </cell>
          <cell r="G301">
            <v>0</v>
          </cell>
          <cell r="H301">
            <v>0</v>
          </cell>
          <cell r="I301" t="str">
            <v>INR</v>
          </cell>
          <cell r="J301">
            <v>1404000</v>
          </cell>
          <cell r="K301">
            <v>2246400</v>
          </cell>
        </row>
        <row r="302">
          <cell r="A302">
            <v>810215</v>
          </cell>
          <cell r="B302">
            <v>0</v>
          </cell>
          <cell r="C302">
            <v>0</v>
          </cell>
          <cell r="D302" t="str">
            <v xml:space="preserve">Vatika Hair Oil Container </v>
          </cell>
          <cell r="E302" t="str">
            <v>(Capex - 13-03-04)</v>
          </cell>
          <cell r="F302" t="str">
            <v>Plant &amp; Machinery</v>
          </cell>
          <cell r="G302" t="str">
            <v>Inventory</v>
          </cell>
          <cell r="H302">
            <v>0</v>
          </cell>
          <cell r="I302" t="str">
            <v>EURO</v>
          </cell>
          <cell r="J302">
            <v>8300</v>
          </cell>
          <cell r="K302">
            <v>1079000</v>
          </cell>
        </row>
        <row r="303">
          <cell r="A303">
            <v>810216</v>
          </cell>
          <cell r="B303">
            <v>0</v>
          </cell>
          <cell r="C303">
            <v>0</v>
          </cell>
          <cell r="D303" t="str">
            <v>Fruit Juice Expansion</v>
          </cell>
          <cell r="E303" t="str">
            <v>(Capex - 15-03-04)</v>
          </cell>
          <cell r="F303" t="str">
            <v>Plant &amp; Machinery (Installation)</v>
          </cell>
          <cell r="G303">
            <v>0</v>
          </cell>
          <cell r="H303">
            <v>0</v>
          </cell>
          <cell r="I303" t="str">
            <v>USD</v>
          </cell>
          <cell r="J303">
            <v>233400</v>
          </cell>
          <cell r="K303">
            <v>17271600</v>
          </cell>
        </row>
        <row r="304">
          <cell r="A304">
            <v>810217</v>
          </cell>
          <cell r="B304">
            <v>0</v>
          </cell>
          <cell r="C304">
            <v>0</v>
          </cell>
          <cell r="D304" t="str">
            <v xml:space="preserve">Kennel House </v>
          </cell>
          <cell r="E304" t="str">
            <v>(Capex - 18-03-04)</v>
          </cell>
          <cell r="F304" t="str">
            <v>Building</v>
          </cell>
          <cell r="G304">
            <v>0</v>
          </cell>
          <cell r="H304">
            <v>0</v>
          </cell>
          <cell r="I304" t="str">
            <v>NRS</v>
          </cell>
          <cell r="J304">
            <v>2043</v>
          </cell>
          <cell r="K304">
            <v>2043</v>
          </cell>
        </row>
        <row r="305">
          <cell r="A305">
            <v>810218</v>
          </cell>
          <cell r="B305">
            <v>0</v>
          </cell>
          <cell r="C305">
            <v>0</v>
          </cell>
          <cell r="D305" t="str">
            <v xml:space="preserve">Vatika Hair Oil Container </v>
          </cell>
          <cell r="E305" t="str">
            <v>(Capex - 13-03-04)</v>
          </cell>
          <cell r="F305" t="str">
            <v>Plant &amp; Machinery</v>
          </cell>
          <cell r="G305">
            <v>0</v>
          </cell>
          <cell r="H305">
            <v>0</v>
          </cell>
          <cell r="I305" t="str">
            <v>NRS</v>
          </cell>
          <cell r="J305">
            <v>166911</v>
          </cell>
          <cell r="K305">
            <v>166911</v>
          </cell>
        </row>
        <row r="306">
          <cell r="A306">
            <v>810219</v>
          </cell>
          <cell r="B306">
            <v>0</v>
          </cell>
          <cell r="C306">
            <v>0</v>
          </cell>
          <cell r="D306" t="str">
            <v xml:space="preserve">Kennel House </v>
          </cell>
          <cell r="E306" t="str">
            <v>(Capex - 18-03-04)</v>
          </cell>
          <cell r="F306" t="str">
            <v>Building</v>
          </cell>
          <cell r="G306">
            <v>0</v>
          </cell>
          <cell r="H306">
            <v>0</v>
          </cell>
          <cell r="I306" t="str">
            <v>INR</v>
          </cell>
          <cell r="J306">
            <v>271076</v>
          </cell>
          <cell r="K306">
            <v>433721.60000000003</v>
          </cell>
        </row>
        <row r="307">
          <cell r="A307">
            <v>810220</v>
          </cell>
          <cell r="B307">
            <v>0</v>
          </cell>
          <cell r="C307">
            <v>0</v>
          </cell>
          <cell r="D307" t="str">
            <v xml:space="preserve">Kennel House </v>
          </cell>
          <cell r="E307" t="str">
            <v>(Capex - 18-03-04)</v>
          </cell>
          <cell r="F307" t="str">
            <v>Building</v>
          </cell>
          <cell r="G307">
            <v>0</v>
          </cell>
          <cell r="H307">
            <v>0</v>
          </cell>
          <cell r="I307" t="str">
            <v>INR</v>
          </cell>
          <cell r="J307">
            <v>64485</v>
          </cell>
          <cell r="K307">
            <v>103176</v>
          </cell>
        </row>
        <row r="308">
          <cell r="A308">
            <v>810221</v>
          </cell>
          <cell r="B308">
            <v>0</v>
          </cell>
          <cell r="C308">
            <v>0</v>
          </cell>
          <cell r="D308" t="str">
            <v xml:space="preserve">Kennel House </v>
          </cell>
          <cell r="E308" t="str">
            <v>(Capex - 18-03-04)</v>
          </cell>
          <cell r="F308" t="str">
            <v>Building</v>
          </cell>
          <cell r="G308">
            <v>0</v>
          </cell>
          <cell r="H308">
            <v>0</v>
          </cell>
          <cell r="I308" t="str">
            <v>INR</v>
          </cell>
          <cell r="J308">
            <v>34084.9</v>
          </cell>
          <cell r="K308">
            <v>54535.840000000004</v>
          </cell>
        </row>
        <row r="309">
          <cell r="A309">
            <v>810222</v>
          </cell>
          <cell r="B309">
            <v>0</v>
          </cell>
          <cell r="C309">
            <v>0</v>
          </cell>
          <cell r="D309" t="str">
            <v xml:space="preserve">Kennel House </v>
          </cell>
          <cell r="E309" t="str">
            <v>(Capex - 18-03-04)</v>
          </cell>
          <cell r="F309" t="str">
            <v>Building</v>
          </cell>
          <cell r="G309">
            <v>0</v>
          </cell>
          <cell r="H309">
            <v>0</v>
          </cell>
          <cell r="I309" t="str">
            <v>INR</v>
          </cell>
          <cell r="J309">
            <v>997000</v>
          </cell>
          <cell r="K309">
            <v>1595200</v>
          </cell>
        </row>
        <row r="310">
          <cell r="A310">
            <v>810223</v>
          </cell>
          <cell r="B310">
            <v>0</v>
          </cell>
          <cell r="C310">
            <v>0</v>
          </cell>
          <cell r="D310" t="str">
            <v>Litchi Plant</v>
          </cell>
          <cell r="E310" t="str">
            <v>(Capex - 03-03-04)</v>
          </cell>
          <cell r="F310" t="str">
            <v>Plant &amp; Machinery (Installation)</v>
          </cell>
          <cell r="G310">
            <v>0</v>
          </cell>
          <cell r="H310">
            <v>0</v>
          </cell>
          <cell r="I310" t="str">
            <v>INR</v>
          </cell>
          <cell r="J310">
            <v>1640</v>
          </cell>
          <cell r="K310">
            <v>2624</v>
          </cell>
        </row>
        <row r="311">
          <cell r="A311">
            <v>810224</v>
          </cell>
          <cell r="B311">
            <v>0</v>
          </cell>
          <cell r="C311">
            <v>0</v>
          </cell>
          <cell r="D311" t="str">
            <v>Litchi Plant</v>
          </cell>
          <cell r="E311" t="str">
            <v>(Capex - 03-03-04)</v>
          </cell>
          <cell r="F311" t="str">
            <v>Plant &amp; Machinery (Installation)</v>
          </cell>
          <cell r="G311">
            <v>0</v>
          </cell>
          <cell r="H311">
            <v>0</v>
          </cell>
          <cell r="I311" t="str">
            <v>NRS</v>
          </cell>
          <cell r="J311">
            <v>29000</v>
          </cell>
          <cell r="K311">
            <v>29000</v>
          </cell>
        </row>
        <row r="312">
          <cell r="A312">
            <v>810225</v>
          </cell>
          <cell r="B312">
            <v>0</v>
          </cell>
          <cell r="C312">
            <v>0</v>
          </cell>
          <cell r="D312" t="str">
            <v>Litchi Plant</v>
          </cell>
          <cell r="E312" t="str">
            <v>(Capex - 03-03-04)</v>
          </cell>
          <cell r="F312" t="str">
            <v>Plant &amp; Machinery (Installation)</v>
          </cell>
          <cell r="G312">
            <v>0</v>
          </cell>
          <cell r="H312">
            <v>0</v>
          </cell>
          <cell r="I312" t="str">
            <v>NRS</v>
          </cell>
          <cell r="J312">
            <v>5993.75</v>
          </cell>
          <cell r="K312">
            <v>5993.75</v>
          </cell>
        </row>
        <row r="313">
          <cell r="A313">
            <v>810226</v>
          </cell>
          <cell r="B313">
            <v>0</v>
          </cell>
          <cell r="C313">
            <v>0</v>
          </cell>
          <cell r="D313" t="str">
            <v>Litchi Plant</v>
          </cell>
          <cell r="E313" t="str">
            <v>(Capex - 03-03-04)</v>
          </cell>
          <cell r="F313" t="str">
            <v>Plant &amp; Machinery (Installation)</v>
          </cell>
          <cell r="G313">
            <v>0</v>
          </cell>
          <cell r="H313">
            <v>0</v>
          </cell>
          <cell r="I313" t="str">
            <v>INR</v>
          </cell>
          <cell r="J313">
            <v>192780</v>
          </cell>
          <cell r="K313">
            <v>308448</v>
          </cell>
        </row>
        <row r="314">
          <cell r="A314">
            <v>810227</v>
          </cell>
          <cell r="B314">
            <v>0</v>
          </cell>
          <cell r="C314">
            <v>0</v>
          </cell>
          <cell r="D314" t="str">
            <v>Fruit Juice Expansion</v>
          </cell>
          <cell r="E314" t="str">
            <v>(Capex - 15-03-04)</v>
          </cell>
          <cell r="F314" t="str">
            <v>Plant &amp; Machinery (Installation)</v>
          </cell>
          <cell r="G314">
            <v>0</v>
          </cell>
          <cell r="H314">
            <v>0</v>
          </cell>
          <cell r="I314" t="str">
            <v>NRS</v>
          </cell>
          <cell r="J314">
            <v>9090</v>
          </cell>
          <cell r="K314">
            <v>9090</v>
          </cell>
        </row>
        <row r="315">
          <cell r="A315">
            <v>810228</v>
          </cell>
          <cell r="B315">
            <v>0</v>
          </cell>
          <cell r="C315">
            <v>0</v>
          </cell>
          <cell r="D315" t="str">
            <v>Litchi Plant</v>
          </cell>
          <cell r="E315" t="str">
            <v>(Capex - 03-03-04)</v>
          </cell>
          <cell r="F315" t="str">
            <v>Plant &amp; Machinery (Installation)</v>
          </cell>
          <cell r="G315">
            <v>0</v>
          </cell>
          <cell r="H315">
            <v>0</v>
          </cell>
          <cell r="I315" t="str">
            <v>NRS</v>
          </cell>
          <cell r="J315">
            <v>7740</v>
          </cell>
          <cell r="K315">
            <v>7740</v>
          </cell>
        </row>
        <row r="316">
          <cell r="A316">
            <v>810229</v>
          </cell>
          <cell r="B316">
            <v>0</v>
          </cell>
          <cell r="C316">
            <v>0</v>
          </cell>
          <cell r="D316" t="str">
            <v xml:space="preserve">Kennel House </v>
          </cell>
          <cell r="E316" t="str">
            <v>(Capex - 18-03-04)</v>
          </cell>
          <cell r="F316" t="str">
            <v>Building</v>
          </cell>
          <cell r="G316">
            <v>0</v>
          </cell>
          <cell r="H316">
            <v>0</v>
          </cell>
          <cell r="I316" t="str">
            <v>NRS</v>
          </cell>
          <cell r="J316">
            <v>22842</v>
          </cell>
          <cell r="K316">
            <v>22842</v>
          </cell>
        </row>
        <row r="317">
          <cell r="A317">
            <v>810230</v>
          </cell>
          <cell r="B317">
            <v>0</v>
          </cell>
          <cell r="C317">
            <v>0</v>
          </cell>
          <cell r="D317" t="str">
            <v xml:space="preserve">Kennel House </v>
          </cell>
          <cell r="E317" t="str">
            <v>(Capex - 18-03-04)</v>
          </cell>
          <cell r="F317" t="str">
            <v>Building</v>
          </cell>
          <cell r="G317">
            <v>0</v>
          </cell>
          <cell r="H317">
            <v>0</v>
          </cell>
          <cell r="I317" t="str">
            <v>NRS</v>
          </cell>
          <cell r="J317">
            <v>35000</v>
          </cell>
          <cell r="K317">
            <v>35000</v>
          </cell>
        </row>
        <row r="318">
          <cell r="A318">
            <v>810231</v>
          </cell>
          <cell r="B318">
            <v>0</v>
          </cell>
          <cell r="C318">
            <v>0</v>
          </cell>
          <cell r="D318" t="str">
            <v>Fruit Juice Expansion</v>
          </cell>
          <cell r="E318" t="str">
            <v>(Capex - 15-03-04)</v>
          </cell>
          <cell r="F318" t="str">
            <v>Plant &amp; Machinery (Installation)</v>
          </cell>
          <cell r="G318">
            <v>0</v>
          </cell>
          <cell r="H318">
            <v>0</v>
          </cell>
          <cell r="I318" t="str">
            <v>NRS</v>
          </cell>
          <cell r="J318">
            <v>66578.960000000006</v>
          </cell>
          <cell r="K318">
            <v>66578.960000000006</v>
          </cell>
        </row>
        <row r="319">
          <cell r="A319">
            <v>810232</v>
          </cell>
          <cell r="B319">
            <v>0</v>
          </cell>
          <cell r="C319">
            <v>0</v>
          </cell>
          <cell r="D319" t="str">
            <v xml:space="preserve">Kennel House </v>
          </cell>
          <cell r="E319" t="str">
            <v>(Capex - 18-03-04)</v>
          </cell>
          <cell r="F319" t="str">
            <v>Building</v>
          </cell>
          <cell r="G319">
            <v>0</v>
          </cell>
          <cell r="H319">
            <v>0</v>
          </cell>
          <cell r="I319" t="str">
            <v>NRS</v>
          </cell>
          <cell r="J319">
            <v>7290</v>
          </cell>
          <cell r="K319">
            <v>7290</v>
          </cell>
        </row>
        <row r="320">
          <cell r="A320">
            <v>810233</v>
          </cell>
          <cell r="B320">
            <v>0</v>
          </cell>
          <cell r="C320">
            <v>0</v>
          </cell>
          <cell r="D320" t="str">
            <v xml:space="preserve">Kennel House </v>
          </cell>
          <cell r="E320" t="str">
            <v>(Capex - 18-03-04)</v>
          </cell>
          <cell r="F320" t="str">
            <v>Building</v>
          </cell>
          <cell r="G320">
            <v>0</v>
          </cell>
          <cell r="H320">
            <v>0</v>
          </cell>
          <cell r="I320" t="str">
            <v>NRS</v>
          </cell>
          <cell r="J320">
            <v>245000</v>
          </cell>
          <cell r="K320">
            <v>245000</v>
          </cell>
        </row>
        <row r="321">
          <cell r="A321">
            <v>810234</v>
          </cell>
          <cell r="B321">
            <v>0</v>
          </cell>
          <cell r="C321">
            <v>0</v>
          </cell>
          <cell r="D321" t="str">
            <v xml:space="preserve">Kennel House </v>
          </cell>
          <cell r="E321" t="str">
            <v>(Capex - 18-03-04)</v>
          </cell>
          <cell r="F321" t="str">
            <v>Building</v>
          </cell>
          <cell r="G321">
            <v>0</v>
          </cell>
          <cell r="H321">
            <v>0</v>
          </cell>
          <cell r="I321" t="str">
            <v>NRS</v>
          </cell>
          <cell r="J321">
            <v>27409.05</v>
          </cell>
          <cell r="K321">
            <v>27409.05</v>
          </cell>
        </row>
        <row r="322">
          <cell r="A322">
            <v>810235</v>
          </cell>
          <cell r="B322">
            <v>0</v>
          </cell>
          <cell r="C322">
            <v>0</v>
          </cell>
          <cell r="D322" t="str">
            <v>Roads &amp; Bridges</v>
          </cell>
          <cell r="E322" t="str">
            <v>(Capex - 21-02-03)</v>
          </cell>
          <cell r="F322" t="str">
            <v>Building</v>
          </cell>
          <cell r="G322">
            <v>0</v>
          </cell>
          <cell r="H322">
            <v>0</v>
          </cell>
          <cell r="I322" t="str">
            <v>INR</v>
          </cell>
          <cell r="J322">
            <v>42325</v>
          </cell>
          <cell r="K322">
            <v>67720</v>
          </cell>
        </row>
        <row r="323">
          <cell r="A323">
            <v>810236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 t="str">
            <v>Electrical Installation</v>
          </cell>
          <cell r="G323">
            <v>0</v>
          </cell>
          <cell r="H323">
            <v>0</v>
          </cell>
          <cell r="I323" t="str">
            <v>NRS</v>
          </cell>
          <cell r="J323">
            <v>491398.33</v>
          </cell>
          <cell r="K323">
            <v>491398.33</v>
          </cell>
        </row>
        <row r="324">
          <cell r="A324">
            <v>810237</v>
          </cell>
          <cell r="B324">
            <v>0</v>
          </cell>
          <cell r="C324">
            <v>0</v>
          </cell>
          <cell r="D324" t="str">
            <v>Boundary Wall</v>
          </cell>
          <cell r="E324" t="str">
            <v>(Capex - 11-03-04)</v>
          </cell>
          <cell r="F324" t="str">
            <v>Building</v>
          </cell>
          <cell r="G324">
            <v>0</v>
          </cell>
          <cell r="H324">
            <v>0</v>
          </cell>
          <cell r="I324" t="str">
            <v>NRS</v>
          </cell>
          <cell r="J324">
            <v>7500</v>
          </cell>
          <cell r="K324">
            <v>7500</v>
          </cell>
        </row>
        <row r="325">
          <cell r="A325">
            <v>810238</v>
          </cell>
          <cell r="B325">
            <v>0</v>
          </cell>
          <cell r="C325">
            <v>0</v>
          </cell>
          <cell r="D325" t="str">
            <v>Fruit Juice Expansion</v>
          </cell>
          <cell r="E325" t="str">
            <v>(Capex - 15-03-04)</v>
          </cell>
          <cell r="F325" t="str">
            <v>Plant &amp; Machinery (Installation)</v>
          </cell>
          <cell r="G325">
            <v>0</v>
          </cell>
          <cell r="H325">
            <v>0</v>
          </cell>
          <cell r="I325" t="str">
            <v>NRS</v>
          </cell>
          <cell r="J325">
            <v>10335.6</v>
          </cell>
          <cell r="K325">
            <v>10335.6</v>
          </cell>
        </row>
        <row r="326">
          <cell r="A326">
            <v>810239</v>
          </cell>
          <cell r="B326">
            <v>0</v>
          </cell>
          <cell r="C326">
            <v>0</v>
          </cell>
          <cell r="D326" t="str">
            <v>Taxol Section</v>
          </cell>
          <cell r="E326" t="str">
            <v>(Capex - 22-03-04)</v>
          </cell>
          <cell r="F326" t="str">
            <v>Plant &amp; Machinery (Installation) CWIP</v>
          </cell>
          <cell r="G326">
            <v>0</v>
          </cell>
          <cell r="H326">
            <v>0</v>
          </cell>
          <cell r="I326" t="str">
            <v>NRS</v>
          </cell>
          <cell r="J326">
            <v>7065</v>
          </cell>
          <cell r="K326">
            <v>7065</v>
          </cell>
        </row>
        <row r="327">
          <cell r="A327">
            <v>810240</v>
          </cell>
          <cell r="B327">
            <v>0</v>
          </cell>
          <cell r="C327">
            <v>0</v>
          </cell>
          <cell r="D327" t="str">
            <v>Taxol Section</v>
          </cell>
          <cell r="E327" t="str">
            <v>(Capex - 22-03-04)</v>
          </cell>
          <cell r="F327" t="str">
            <v>Plant &amp; Machinery (Installation) CWIP</v>
          </cell>
          <cell r="G327">
            <v>0</v>
          </cell>
          <cell r="H327">
            <v>0</v>
          </cell>
          <cell r="I327" t="str">
            <v>NRS</v>
          </cell>
          <cell r="J327">
            <v>19200</v>
          </cell>
          <cell r="K327">
            <v>19200</v>
          </cell>
        </row>
        <row r="328">
          <cell r="A328">
            <v>810241</v>
          </cell>
          <cell r="B328">
            <v>0</v>
          </cell>
          <cell r="C328">
            <v>0</v>
          </cell>
          <cell r="D328" t="str">
            <v>Taxol Section</v>
          </cell>
          <cell r="E328" t="str">
            <v>(Capex - 22-03-04)</v>
          </cell>
          <cell r="F328" t="str">
            <v>Plant &amp; Machinery (Installation) CWIP</v>
          </cell>
          <cell r="G328">
            <v>0</v>
          </cell>
          <cell r="H328">
            <v>0</v>
          </cell>
          <cell r="I328" t="str">
            <v>NRS</v>
          </cell>
          <cell r="J328">
            <v>5130</v>
          </cell>
          <cell r="K328">
            <v>5130</v>
          </cell>
        </row>
        <row r="329">
          <cell r="A329">
            <v>810242</v>
          </cell>
          <cell r="B329">
            <v>0</v>
          </cell>
          <cell r="C329">
            <v>0</v>
          </cell>
          <cell r="D329" t="str">
            <v>Fruit Juice Expansion</v>
          </cell>
          <cell r="E329" t="str">
            <v>(Capex - 15-03-04)</v>
          </cell>
          <cell r="F329" t="str">
            <v>Plant &amp; Machinery (Installation)</v>
          </cell>
          <cell r="G329">
            <v>0</v>
          </cell>
          <cell r="H329">
            <v>0</v>
          </cell>
          <cell r="I329" t="str">
            <v>NRS</v>
          </cell>
          <cell r="J329">
            <v>950</v>
          </cell>
          <cell r="K329">
            <v>950</v>
          </cell>
        </row>
        <row r="330">
          <cell r="A330">
            <v>810243</v>
          </cell>
          <cell r="B330">
            <v>0</v>
          </cell>
          <cell r="C330">
            <v>0</v>
          </cell>
          <cell r="D330" t="str">
            <v xml:space="preserve">Kennel House </v>
          </cell>
          <cell r="E330" t="str">
            <v>(Capex - 18-03-04)</v>
          </cell>
          <cell r="F330" t="str">
            <v>Building</v>
          </cell>
          <cell r="G330">
            <v>0</v>
          </cell>
          <cell r="H330">
            <v>0</v>
          </cell>
          <cell r="I330" t="str">
            <v>NRS</v>
          </cell>
          <cell r="J330">
            <v>1081.5999999999999</v>
          </cell>
          <cell r="K330">
            <v>1081.5999999999999</v>
          </cell>
        </row>
        <row r="331">
          <cell r="A331">
            <v>810244</v>
          </cell>
          <cell r="B331">
            <v>0</v>
          </cell>
          <cell r="C331">
            <v>0</v>
          </cell>
          <cell r="D331" t="str">
            <v>Taxol Section</v>
          </cell>
          <cell r="E331" t="str">
            <v>(Capex - 22-03-04)</v>
          </cell>
          <cell r="F331" t="str">
            <v xml:space="preserve">Plant &amp; Machinery </v>
          </cell>
          <cell r="G331">
            <v>0</v>
          </cell>
          <cell r="H331">
            <v>0</v>
          </cell>
          <cell r="I331" t="str">
            <v>NRS</v>
          </cell>
          <cell r="J331">
            <v>15910</v>
          </cell>
          <cell r="K331">
            <v>15910</v>
          </cell>
        </row>
        <row r="332">
          <cell r="A332">
            <v>810245</v>
          </cell>
          <cell r="B332">
            <v>0</v>
          </cell>
          <cell r="C332">
            <v>0</v>
          </cell>
          <cell r="D332" t="str">
            <v>Taxol Section</v>
          </cell>
          <cell r="E332" t="str">
            <v>(Capex - 22-03-04)</v>
          </cell>
          <cell r="F332" t="str">
            <v xml:space="preserve">Plant &amp; Machinery (Installation) </v>
          </cell>
          <cell r="G332">
            <v>0</v>
          </cell>
          <cell r="H332">
            <v>0</v>
          </cell>
          <cell r="I332" t="str">
            <v>NRS</v>
          </cell>
          <cell r="J332">
            <v>9270</v>
          </cell>
          <cell r="K332">
            <v>9270</v>
          </cell>
        </row>
        <row r="333">
          <cell r="A333">
            <v>810246</v>
          </cell>
          <cell r="B333">
            <v>0</v>
          </cell>
          <cell r="C333">
            <v>0</v>
          </cell>
          <cell r="D333" t="str">
            <v xml:space="preserve">Kennel House </v>
          </cell>
          <cell r="E333" t="str">
            <v>(Capex - 18-03-04)</v>
          </cell>
          <cell r="F333" t="str">
            <v>Building</v>
          </cell>
          <cell r="G333">
            <v>0</v>
          </cell>
          <cell r="H333">
            <v>0</v>
          </cell>
          <cell r="I333" t="str">
            <v>NRS</v>
          </cell>
          <cell r="J333">
            <v>1600</v>
          </cell>
          <cell r="K333">
            <v>1600</v>
          </cell>
        </row>
        <row r="334">
          <cell r="A334">
            <v>810247</v>
          </cell>
          <cell r="B334">
            <v>0</v>
          </cell>
          <cell r="C334">
            <v>0</v>
          </cell>
          <cell r="D334" t="str">
            <v>Taxol Section</v>
          </cell>
          <cell r="E334" t="str">
            <v>(Capex - 22-03-04)</v>
          </cell>
          <cell r="F334" t="str">
            <v xml:space="preserve">Plant &amp; Machinery (Installation) </v>
          </cell>
          <cell r="G334">
            <v>0</v>
          </cell>
          <cell r="H334">
            <v>0</v>
          </cell>
          <cell r="I334" t="str">
            <v>NRS</v>
          </cell>
          <cell r="J334">
            <v>3033</v>
          </cell>
          <cell r="K334">
            <v>3033</v>
          </cell>
        </row>
        <row r="335">
          <cell r="A335">
            <v>810248</v>
          </cell>
          <cell r="B335">
            <v>0</v>
          </cell>
          <cell r="C335">
            <v>0</v>
          </cell>
          <cell r="D335" t="str">
            <v>Taxol Section</v>
          </cell>
          <cell r="E335" t="str">
            <v>(Capex - 22-03-04)</v>
          </cell>
          <cell r="F335" t="str">
            <v xml:space="preserve">Plant &amp; Machinery (Installation) </v>
          </cell>
          <cell r="G335">
            <v>0</v>
          </cell>
          <cell r="H335">
            <v>0</v>
          </cell>
          <cell r="I335" t="str">
            <v>NRS</v>
          </cell>
          <cell r="J335">
            <v>22487</v>
          </cell>
          <cell r="K335">
            <v>22487</v>
          </cell>
        </row>
        <row r="336">
          <cell r="A336">
            <v>810249</v>
          </cell>
          <cell r="B336">
            <v>0</v>
          </cell>
          <cell r="C336">
            <v>0</v>
          </cell>
          <cell r="D336" t="str">
            <v>Boundary Wall</v>
          </cell>
          <cell r="E336" t="str">
            <v>(Capex - 15-03-04)</v>
          </cell>
          <cell r="F336" t="str">
            <v xml:space="preserve">Building </v>
          </cell>
          <cell r="G336">
            <v>0</v>
          </cell>
          <cell r="H336">
            <v>0</v>
          </cell>
          <cell r="I336" t="str">
            <v>INR</v>
          </cell>
          <cell r="J336">
            <v>172000</v>
          </cell>
          <cell r="K336">
            <v>275200</v>
          </cell>
        </row>
        <row r="337">
          <cell r="A337">
            <v>810250</v>
          </cell>
          <cell r="B337">
            <v>0</v>
          </cell>
          <cell r="C337">
            <v>0</v>
          </cell>
          <cell r="D337" t="str">
            <v>Fruit Juice Expansion</v>
          </cell>
          <cell r="E337" t="str">
            <v>(Capex - 15-03-04)</v>
          </cell>
          <cell r="F337" t="str">
            <v>Plant &amp; Machinery (Installation)</v>
          </cell>
          <cell r="G337">
            <v>0</v>
          </cell>
          <cell r="H337">
            <v>0</v>
          </cell>
          <cell r="I337" t="str">
            <v>NRS</v>
          </cell>
          <cell r="J337">
            <v>45213</v>
          </cell>
          <cell r="K337">
            <v>45213</v>
          </cell>
        </row>
        <row r="338">
          <cell r="A338">
            <v>810251</v>
          </cell>
          <cell r="B338">
            <v>0</v>
          </cell>
          <cell r="C338">
            <v>0</v>
          </cell>
          <cell r="D338" t="str">
            <v>Fruit Juice Expansion</v>
          </cell>
          <cell r="E338" t="str">
            <v>(Capex - 15-03-04)</v>
          </cell>
          <cell r="F338" t="str">
            <v>Plant &amp; Machinery (Installation)</v>
          </cell>
          <cell r="G338">
            <v>0</v>
          </cell>
          <cell r="H338">
            <v>0</v>
          </cell>
          <cell r="I338" t="str">
            <v>NRS</v>
          </cell>
          <cell r="J338">
            <v>5816.5</v>
          </cell>
          <cell r="K338">
            <v>5816.5</v>
          </cell>
        </row>
        <row r="339">
          <cell r="A339">
            <v>810252</v>
          </cell>
          <cell r="B339">
            <v>0</v>
          </cell>
          <cell r="C339">
            <v>0</v>
          </cell>
          <cell r="D339" t="str">
            <v>Fruit Juice Expansion</v>
          </cell>
          <cell r="E339" t="str">
            <v>(Capex - 15-03-04)</v>
          </cell>
          <cell r="F339" t="str">
            <v>Plant &amp; Machinery (Installation)</v>
          </cell>
          <cell r="G339">
            <v>0</v>
          </cell>
          <cell r="H339">
            <v>0</v>
          </cell>
          <cell r="I339" t="str">
            <v>NRS</v>
          </cell>
          <cell r="J339">
            <v>4314.72</v>
          </cell>
          <cell r="K339">
            <v>4314.72</v>
          </cell>
        </row>
        <row r="340">
          <cell r="A340">
            <v>810253</v>
          </cell>
          <cell r="B340">
            <v>0</v>
          </cell>
          <cell r="C340">
            <v>0</v>
          </cell>
          <cell r="D340" t="str">
            <v>Fruit Juice Expansion</v>
          </cell>
          <cell r="E340" t="str">
            <v>(Capex - 15-03-04)</v>
          </cell>
          <cell r="F340" t="str">
            <v>Plant &amp; Machinery (Installation)</v>
          </cell>
          <cell r="G340">
            <v>0</v>
          </cell>
          <cell r="H340">
            <v>0</v>
          </cell>
          <cell r="I340" t="str">
            <v>USD</v>
          </cell>
          <cell r="J340">
            <v>1769.52</v>
          </cell>
          <cell r="K340">
            <v>130944.48</v>
          </cell>
        </row>
        <row r="341">
          <cell r="A341">
            <v>810254</v>
          </cell>
          <cell r="B341">
            <v>0</v>
          </cell>
          <cell r="C341">
            <v>0</v>
          </cell>
          <cell r="D341" t="str">
            <v>Fruit Juice Expansion</v>
          </cell>
          <cell r="E341" t="str">
            <v>(Capex - 15-03-04)</v>
          </cell>
          <cell r="F341" t="str">
            <v>Plant &amp; Machinery (Installation)</v>
          </cell>
          <cell r="G341">
            <v>0</v>
          </cell>
          <cell r="H341">
            <v>0</v>
          </cell>
          <cell r="I341" t="str">
            <v>NRS</v>
          </cell>
          <cell r="J341">
            <v>25800</v>
          </cell>
          <cell r="K341">
            <v>25800</v>
          </cell>
        </row>
        <row r="342">
          <cell r="A342">
            <v>810255</v>
          </cell>
          <cell r="B342">
            <v>0</v>
          </cell>
          <cell r="C342">
            <v>0</v>
          </cell>
          <cell r="D342" t="str">
            <v>Taxol Section</v>
          </cell>
          <cell r="E342" t="str">
            <v>(Capex - 22-03-04)</v>
          </cell>
          <cell r="F342" t="str">
            <v>Electrical Installation</v>
          </cell>
          <cell r="G342">
            <v>0</v>
          </cell>
          <cell r="H342">
            <v>0</v>
          </cell>
          <cell r="I342" t="str">
            <v>NRS</v>
          </cell>
          <cell r="J342">
            <v>2640</v>
          </cell>
          <cell r="K342">
            <v>2640</v>
          </cell>
        </row>
        <row r="343">
          <cell r="A343">
            <v>810256</v>
          </cell>
          <cell r="B343">
            <v>0</v>
          </cell>
          <cell r="C343">
            <v>0</v>
          </cell>
          <cell r="D343" t="str">
            <v>Fruit Juice Expansion</v>
          </cell>
          <cell r="E343" t="str">
            <v>(Capex - 15-03-04)</v>
          </cell>
          <cell r="F343" t="str">
            <v>Building CWIP</v>
          </cell>
          <cell r="G343">
            <v>0</v>
          </cell>
          <cell r="H343">
            <v>0</v>
          </cell>
          <cell r="I343" t="str">
            <v>NRS</v>
          </cell>
          <cell r="J343">
            <v>779760</v>
          </cell>
          <cell r="K343">
            <v>779760</v>
          </cell>
        </row>
        <row r="344">
          <cell r="A344">
            <v>810257</v>
          </cell>
          <cell r="B344">
            <v>0</v>
          </cell>
          <cell r="C344">
            <v>0</v>
          </cell>
          <cell r="D344" t="str">
            <v>Taxol Section</v>
          </cell>
          <cell r="E344" t="str">
            <v>(Capex - 22-03-04)</v>
          </cell>
          <cell r="F344" t="str">
            <v>Electrical Installation</v>
          </cell>
          <cell r="G344">
            <v>0</v>
          </cell>
          <cell r="H344">
            <v>0</v>
          </cell>
          <cell r="I344" t="str">
            <v>NRS</v>
          </cell>
          <cell r="J344">
            <v>465290</v>
          </cell>
          <cell r="K344">
            <v>465290</v>
          </cell>
        </row>
        <row r="345">
          <cell r="A345">
            <v>810258</v>
          </cell>
          <cell r="B345">
            <v>0</v>
          </cell>
          <cell r="C345">
            <v>0</v>
          </cell>
          <cell r="D345" t="str">
            <v>Fruit Juice Expansion</v>
          </cell>
          <cell r="E345" t="str">
            <v>(Capex - 15-03-04)</v>
          </cell>
          <cell r="F345" t="str">
            <v>Plant &amp; Machinery (Installation)</v>
          </cell>
          <cell r="G345">
            <v>0</v>
          </cell>
          <cell r="H345">
            <v>0</v>
          </cell>
          <cell r="I345" t="str">
            <v>NRS</v>
          </cell>
          <cell r="J345">
            <v>174108.75</v>
          </cell>
          <cell r="K345">
            <v>174108.75</v>
          </cell>
        </row>
        <row r="346">
          <cell r="A346">
            <v>810259</v>
          </cell>
          <cell r="B346">
            <v>0</v>
          </cell>
          <cell r="C346">
            <v>0</v>
          </cell>
          <cell r="D346" t="str">
            <v>Taxol Section</v>
          </cell>
          <cell r="E346" t="str">
            <v>(Capex - 22-03-04)</v>
          </cell>
          <cell r="F346" t="str">
            <v xml:space="preserve">Plant &amp; Machinery (Installation) </v>
          </cell>
          <cell r="G346">
            <v>0</v>
          </cell>
          <cell r="H346">
            <v>0</v>
          </cell>
          <cell r="I346" t="str">
            <v>NRS</v>
          </cell>
          <cell r="J346">
            <v>349753</v>
          </cell>
          <cell r="K346">
            <v>349753</v>
          </cell>
        </row>
        <row r="347">
          <cell r="A347">
            <v>810260</v>
          </cell>
          <cell r="B347">
            <v>0</v>
          </cell>
          <cell r="C347">
            <v>0</v>
          </cell>
          <cell r="D347" t="str">
            <v>Taxol Section</v>
          </cell>
          <cell r="E347" t="str">
            <v>(Capex - 22-03-04)</v>
          </cell>
          <cell r="F347" t="str">
            <v xml:space="preserve">Plant &amp; Machinery (Installation) </v>
          </cell>
          <cell r="G347">
            <v>0</v>
          </cell>
          <cell r="H347">
            <v>0</v>
          </cell>
          <cell r="I347" t="str">
            <v>NRS</v>
          </cell>
          <cell r="J347">
            <v>8000</v>
          </cell>
          <cell r="K347">
            <v>8000</v>
          </cell>
        </row>
        <row r="348">
          <cell r="A348">
            <v>810261</v>
          </cell>
          <cell r="B348">
            <v>0</v>
          </cell>
          <cell r="C348">
            <v>0</v>
          </cell>
          <cell r="D348" t="str">
            <v>Taxol Section</v>
          </cell>
          <cell r="E348" t="str">
            <v>(Capex - 22-03-04)</v>
          </cell>
          <cell r="F348" t="str">
            <v xml:space="preserve">Plant &amp; Machinery </v>
          </cell>
          <cell r="G348">
            <v>0</v>
          </cell>
          <cell r="H348">
            <v>0</v>
          </cell>
          <cell r="I348" t="str">
            <v>NRS</v>
          </cell>
          <cell r="J348">
            <v>8800</v>
          </cell>
          <cell r="K348">
            <v>8800</v>
          </cell>
        </row>
        <row r="349">
          <cell r="A349">
            <v>810262</v>
          </cell>
          <cell r="B349">
            <v>0</v>
          </cell>
          <cell r="C349">
            <v>0</v>
          </cell>
          <cell r="D349" t="str">
            <v>Taxol Section</v>
          </cell>
          <cell r="E349" t="str">
            <v>(Capex - 22-03-04)</v>
          </cell>
          <cell r="F349" t="str">
            <v xml:space="preserve">Plant &amp; Machinery </v>
          </cell>
          <cell r="G349">
            <v>0</v>
          </cell>
          <cell r="H349">
            <v>0</v>
          </cell>
          <cell r="I349" t="str">
            <v>NRS</v>
          </cell>
          <cell r="J349">
            <v>4923</v>
          </cell>
          <cell r="K349">
            <v>4923</v>
          </cell>
        </row>
        <row r="350">
          <cell r="A350">
            <v>810263</v>
          </cell>
          <cell r="B350">
            <v>0</v>
          </cell>
          <cell r="C350">
            <v>0</v>
          </cell>
          <cell r="D350" t="str">
            <v>Fruit Juice Expansion</v>
          </cell>
          <cell r="E350" t="str">
            <v>(Capex - 15-03-04)</v>
          </cell>
          <cell r="F350" t="str">
            <v>Plant &amp; Machinery (Installation)</v>
          </cell>
          <cell r="G350">
            <v>0</v>
          </cell>
          <cell r="H350">
            <v>0</v>
          </cell>
          <cell r="I350" t="str">
            <v>NRS</v>
          </cell>
          <cell r="J350">
            <v>48894.48</v>
          </cell>
          <cell r="K350">
            <v>48894.48</v>
          </cell>
        </row>
        <row r="351">
          <cell r="A351">
            <v>810264</v>
          </cell>
          <cell r="B351">
            <v>0</v>
          </cell>
          <cell r="C351">
            <v>0</v>
          </cell>
          <cell r="D351" t="str">
            <v>Taxol Section</v>
          </cell>
          <cell r="E351" t="str">
            <v>(Capex - 22-03-04)</v>
          </cell>
          <cell r="F351" t="str">
            <v xml:space="preserve">Plant &amp; Machinery (Installation) </v>
          </cell>
          <cell r="G351">
            <v>0</v>
          </cell>
          <cell r="H351">
            <v>0</v>
          </cell>
          <cell r="I351" t="str">
            <v>NRS</v>
          </cell>
          <cell r="J351">
            <v>255714</v>
          </cell>
          <cell r="K351">
            <v>255714</v>
          </cell>
        </row>
        <row r="352">
          <cell r="A352">
            <v>810265</v>
          </cell>
          <cell r="B352">
            <v>0</v>
          </cell>
          <cell r="C352">
            <v>0</v>
          </cell>
          <cell r="D352" t="str">
            <v>Taxol Section</v>
          </cell>
          <cell r="E352" t="str">
            <v>(Capex - 22-03-04)</v>
          </cell>
          <cell r="F352" t="str">
            <v>Plant &amp; Machinery (Installation)</v>
          </cell>
          <cell r="G352">
            <v>0</v>
          </cell>
          <cell r="H352">
            <v>0</v>
          </cell>
          <cell r="I352" t="str">
            <v>NRS</v>
          </cell>
          <cell r="J352">
            <v>77921.2</v>
          </cell>
          <cell r="K352">
            <v>77921.2</v>
          </cell>
        </row>
        <row r="353">
          <cell r="A353">
            <v>810266</v>
          </cell>
          <cell r="B353">
            <v>0</v>
          </cell>
          <cell r="C353">
            <v>0</v>
          </cell>
          <cell r="D353" t="str">
            <v>Boundary Wall</v>
          </cell>
          <cell r="E353" t="str">
            <v>(Capex - 06-03-04)</v>
          </cell>
          <cell r="F353" t="str">
            <v>Building</v>
          </cell>
          <cell r="G353">
            <v>0</v>
          </cell>
          <cell r="H353">
            <v>0</v>
          </cell>
          <cell r="I353" t="str">
            <v>NRS</v>
          </cell>
          <cell r="J353">
            <v>10640</v>
          </cell>
          <cell r="K353">
            <v>10640</v>
          </cell>
        </row>
        <row r="354">
          <cell r="A354">
            <v>810267</v>
          </cell>
          <cell r="B354">
            <v>0</v>
          </cell>
          <cell r="C354">
            <v>0</v>
          </cell>
          <cell r="D354" t="str">
            <v xml:space="preserve">Video Camera Accessories       </v>
          </cell>
          <cell r="E354" t="str">
            <v>(Capex - 14-03-04)</v>
          </cell>
          <cell r="F354" t="str">
            <v>Office Equipment</v>
          </cell>
          <cell r="G354">
            <v>0</v>
          </cell>
          <cell r="H354">
            <v>0</v>
          </cell>
          <cell r="I354" t="str">
            <v>NRS</v>
          </cell>
          <cell r="J354">
            <v>35610</v>
          </cell>
          <cell r="K354">
            <v>35610</v>
          </cell>
        </row>
        <row r="355">
          <cell r="A355">
            <v>810268</v>
          </cell>
          <cell r="B355">
            <v>0</v>
          </cell>
          <cell r="C355">
            <v>0</v>
          </cell>
          <cell r="D355" t="str">
            <v>Taxol Section</v>
          </cell>
          <cell r="E355" t="str">
            <v>(Capex - 22-03-04)</v>
          </cell>
          <cell r="F355" t="str">
            <v>Plant &amp; Machinery (Installation) CWIP</v>
          </cell>
          <cell r="G355">
            <v>0</v>
          </cell>
          <cell r="H355">
            <v>0</v>
          </cell>
          <cell r="I355" t="str">
            <v>NRS</v>
          </cell>
          <cell r="J355">
            <v>3010</v>
          </cell>
          <cell r="K355">
            <v>3010</v>
          </cell>
        </row>
        <row r="356">
          <cell r="A356">
            <v>810269</v>
          </cell>
          <cell r="B356">
            <v>0</v>
          </cell>
          <cell r="C356">
            <v>0</v>
          </cell>
          <cell r="D356" t="str">
            <v>Fruit Juice Expansion</v>
          </cell>
          <cell r="E356" t="str">
            <v>(Capex - 15-03-04)</v>
          </cell>
          <cell r="F356" t="str">
            <v>Plant &amp; Machinery (Installation)</v>
          </cell>
          <cell r="G356">
            <v>0</v>
          </cell>
          <cell r="H356">
            <v>0</v>
          </cell>
          <cell r="I356" t="str">
            <v>NRS</v>
          </cell>
          <cell r="J356">
            <v>59700</v>
          </cell>
          <cell r="K356">
            <v>59700</v>
          </cell>
        </row>
        <row r="357">
          <cell r="A357">
            <v>810270</v>
          </cell>
          <cell r="B357">
            <v>0</v>
          </cell>
          <cell r="C357">
            <v>0</v>
          </cell>
          <cell r="D357" t="str">
            <v>Fruit Juice Expansion</v>
          </cell>
          <cell r="E357" t="str">
            <v>(Capex - 15-03-04)</v>
          </cell>
          <cell r="F357" t="str">
            <v>Tools &amp; Implements CWIP</v>
          </cell>
          <cell r="G357">
            <v>0</v>
          </cell>
          <cell r="H357">
            <v>0</v>
          </cell>
          <cell r="I357" t="str">
            <v>NRS</v>
          </cell>
          <cell r="J357">
            <v>3800</v>
          </cell>
          <cell r="K357">
            <v>3800</v>
          </cell>
        </row>
        <row r="358">
          <cell r="A358">
            <v>810271</v>
          </cell>
          <cell r="B358">
            <v>0</v>
          </cell>
          <cell r="C358">
            <v>0</v>
          </cell>
          <cell r="D358" t="str">
            <v xml:space="preserve">Video Camera Accessories       </v>
          </cell>
          <cell r="E358" t="str">
            <v>(Capex - 14-03-04)</v>
          </cell>
          <cell r="F358" t="str">
            <v>Office Equipment</v>
          </cell>
          <cell r="G358">
            <v>0</v>
          </cell>
          <cell r="H358">
            <v>0</v>
          </cell>
          <cell r="I358" t="str">
            <v>NRS</v>
          </cell>
          <cell r="J358">
            <v>18074.2</v>
          </cell>
          <cell r="K358">
            <v>18074.2</v>
          </cell>
        </row>
        <row r="359">
          <cell r="A359">
            <v>810272</v>
          </cell>
          <cell r="B359">
            <v>0</v>
          </cell>
          <cell r="C359">
            <v>0</v>
          </cell>
          <cell r="D359" t="str">
            <v>Fruit Juice Expansion</v>
          </cell>
          <cell r="E359" t="str">
            <v>(Capex - 15-03-04)</v>
          </cell>
          <cell r="F359" t="str">
            <v>Plant &amp; Machinery (Installation)</v>
          </cell>
          <cell r="G359">
            <v>0</v>
          </cell>
          <cell r="H359">
            <v>0</v>
          </cell>
          <cell r="I359" t="str">
            <v>INR</v>
          </cell>
          <cell r="J359">
            <v>206400</v>
          </cell>
          <cell r="K359">
            <v>330240</v>
          </cell>
        </row>
        <row r="360">
          <cell r="A360">
            <v>810273</v>
          </cell>
          <cell r="B360">
            <v>0</v>
          </cell>
          <cell r="C360">
            <v>0</v>
          </cell>
          <cell r="D360" t="str">
            <v>Fruit Juice Expansion</v>
          </cell>
          <cell r="E360" t="str">
            <v>(Capex - 15-03-04)</v>
          </cell>
          <cell r="F360" t="str">
            <v>Plant &amp; Machinery (Installation)</v>
          </cell>
          <cell r="G360">
            <v>0</v>
          </cell>
          <cell r="H360">
            <v>0</v>
          </cell>
          <cell r="I360" t="str">
            <v>NRS</v>
          </cell>
          <cell r="J360">
            <v>8600</v>
          </cell>
          <cell r="K360">
            <v>8600</v>
          </cell>
        </row>
        <row r="361">
          <cell r="A361">
            <v>810274</v>
          </cell>
          <cell r="B361">
            <v>0</v>
          </cell>
          <cell r="C361">
            <v>0</v>
          </cell>
          <cell r="D361" t="str">
            <v>Fruit Juice Expansion</v>
          </cell>
          <cell r="E361" t="str">
            <v>(Capex - 15-03-04)</v>
          </cell>
          <cell r="F361" t="str">
            <v>Plant &amp; Machinery (Installation)</v>
          </cell>
          <cell r="G361">
            <v>0</v>
          </cell>
          <cell r="H361">
            <v>0</v>
          </cell>
          <cell r="I361" t="str">
            <v>INR</v>
          </cell>
          <cell r="J361">
            <v>107406</v>
          </cell>
          <cell r="K361">
            <v>171849.60000000001</v>
          </cell>
        </row>
        <row r="362">
          <cell r="A362">
            <v>810275</v>
          </cell>
          <cell r="B362">
            <v>0</v>
          </cell>
          <cell r="C362">
            <v>0</v>
          </cell>
          <cell r="D362" t="str">
            <v>Fruit Juice Expansion</v>
          </cell>
          <cell r="E362" t="str">
            <v>(Capex - 15-03-04)</v>
          </cell>
          <cell r="F362" t="str">
            <v>Plant &amp; Machinery (Installation)</v>
          </cell>
          <cell r="G362">
            <v>0</v>
          </cell>
          <cell r="H362">
            <v>0</v>
          </cell>
          <cell r="I362" t="str">
            <v>NRS</v>
          </cell>
          <cell r="J362">
            <v>2210</v>
          </cell>
          <cell r="K362">
            <v>2210</v>
          </cell>
        </row>
        <row r="363">
          <cell r="A363">
            <v>810276</v>
          </cell>
          <cell r="B363">
            <v>0</v>
          </cell>
          <cell r="C363">
            <v>0</v>
          </cell>
          <cell r="D363" t="str">
            <v>Fruit Juice Expansion</v>
          </cell>
          <cell r="E363" t="str">
            <v>(Capex - 15-03-04)</v>
          </cell>
          <cell r="F363" t="str">
            <v>Tools &amp; Implements CWIP</v>
          </cell>
          <cell r="G363">
            <v>0</v>
          </cell>
          <cell r="H363">
            <v>0</v>
          </cell>
          <cell r="I363" t="str">
            <v>NRS</v>
          </cell>
          <cell r="J363">
            <v>12200</v>
          </cell>
          <cell r="K363">
            <v>12200</v>
          </cell>
        </row>
        <row r="364">
          <cell r="A364">
            <v>810277</v>
          </cell>
          <cell r="B364">
            <v>0</v>
          </cell>
          <cell r="C364">
            <v>0</v>
          </cell>
          <cell r="D364" t="str">
            <v>Fruit Juice Expansion</v>
          </cell>
          <cell r="E364" t="str">
            <v>(Capex - 15-03-04)</v>
          </cell>
          <cell r="F364" t="str">
            <v>Plant &amp; Machinery (Installation)</v>
          </cell>
          <cell r="G364">
            <v>0</v>
          </cell>
          <cell r="H364">
            <v>0</v>
          </cell>
          <cell r="I364" t="str">
            <v>NRS</v>
          </cell>
          <cell r="J364">
            <v>200047.08</v>
          </cell>
          <cell r="K364">
            <v>200047.08</v>
          </cell>
        </row>
        <row r="365">
          <cell r="A365">
            <v>810278</v>
          </cell>
          <cell r="B365">
            <v>0</v>
          </cell>
          <cell r="C365">
            <v>0</v>
          </cell>
          <cell r="D365" t="str">
            <v>Fruit Juice Expansion</v>
          </cell>
          <cell r="E365" t="str">
            <v>(Capex - 15-03-04)</v>
          </cell>
          <cell r="F365" t="str">
            <v>Plant &amp; Machinery (Installation)</v>
          </cell>
          <cell r="G365">
            <v>0</v>
          </cell>
          <cell r="H365">
            <v>0</v>
          </cell>
          <cell r="I365" t="str">
            <v>NRS</v>
          </cell>
          <cell r="J365">
            <v>51450</v>
          </cell>
          <cell r="K365">
            <v>51450</v>
          </cell>
        </row>
        <row r="366">
          <cell r="A366">
            <v>810279</v>
          </cell>
          <cell r="B366">
            <v>0</v>
          </cell>
          <cell r="C366">
            <v>0</v>
          </cell>
          <cell r="D366" t="str">
            <v>Fruit Juice Expansion</v>
          </cell>
          <cell r="E366" t="str">
            <v>(Capex - 15-03-04)</v>
          </cell>
          <cell r="F366" t="str">
            <v>Plant &amp; Machinery (Installation)</v>
          </cell>
          <cell r="G366">
            <v>0</v>
          </cell>
          <cell r="H366">
            <v>0</v>
          </cell>
          <cell r="I366" t="str">
            <v>INR</v>
          </cell>
          <cell r="J366">
            <v>50688</v>
          </cell>
          <cell r="K366">
            <v>81100.800000000003</v>
          </cell>
        </row>
        <row r="367">
          <cell r="A367">
            <v>810281</v>
          </cell>
          <cell r="B367">
            <v>0</v>
          </cell>
          <cell r="C367">
            <v>0</v>
          </cell>
          <cell r="D367" t="str">
            <v>Fruit Juice Expansion</v>
          </cell>
          <cell r="E367" t="str">
            <v>(Capex - 15-03-04)</v>
          </cell>
          <cell r="F367" t="str">
            <v>Tools &amp; Implements CWIP</v>
          </cell>
          <cell r="G367">
            <v>0</v>
          </cell>
          <cell r="H367">
            <v>0</v>
          </cell>
          <cell r="I367" t="str">
            <v>NRS</v>
          </cell>
          <cell r="J367">
            <v>54560</v>
          </cell>
          <cell r="K367">
            <v>54560</v>
          </cell>
        </row>
        <row r="368">
          <cell r="A368">
            <v>810282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 t="str">
            <v xml:space="preserve">Maintenance </v>
          </cell>
          <cell r="G368">
            <v>0</v>
          </cell>
          <cell r="H368">
            <v>0</v>
          </cell>
          <cell r="I368" t="str">
            <v>NRS</v>
          </cell>
          <cell r="J368">
            <v>21500</v>
          </cell>
          <cell r="K368">
            <v>21500</v>
          </cell>
        </row>
        <row r="369">
          <cell r="A369">
            <v>810283</v>
          </cell>
          <cell r="B369">
            <v>0</v>
          </cell>
          <cell r="C369">
            <v>0</v>
          </cell>
          <cell r="D369" t="str">
            <v>Kennel House</v>
          </cell>
          <cell r="E369" t="str">
            <v>(Capex - 18-03-04)</v>
          </cell>
          <cell r="F369" t="str">
            <v>Electrical Installation</v>
          </cell>
          <cell r="G369">
            <v>0</v>
          </cell>
          <cell r="H369">
            <v>0</v>
          </cell>
          <cell r="I369" t="str">
            <v>NRS</v>
          </cell>
          <cell r="J369">
            <v>42240</v>
          </cell>
          <cell r="K369">
            <v>42240</v>
          </cell>
        </row>
        <row r="370">
          <cell r="A370">
            <v>810284</v>
          </cell>
          <cell r="B370">
            <v>0</v>
          </cell>
          <cell r="C370">
            <v>0</v>
          </cell>
          <cell r="D370" t="str">
            <v>Fruit Juice Expansion</v>
          </cell>
          <cell r="E370" t="str">
            <v>(Capex - 15-03-04)</v>
          </cell>
          <cell r="F370" t="str">
            <v>Tools &amp; Implements CWIP</v>
          </cell>
          <cell r="G370">
            <v>0</v>
          </cell>
          <cell r="H370">
            <v>0</v>
          </cell>
          <cell r="I370" t="str">
            <v>INR</v>
          </cell>
          <cell r="J370">
            <v>51030</v>
          </cell>
          <cell r="K370">
            <v>81648</v>
          </cell>
        </row>
        <row r="371">
          <cell r="A371">
            <v>810285</v>
          </cell>
          <cell r="B371">
            <v>0</v>
          </cell>
          <cell r="C371">
            <v>0</v>
          </cell>
          <cell r="D371" t="str">
            <v>Fruit Juice Expansion</v>
          </cell>
          <cell r="E371" t="str">
            <v>(Capex - 15-03-04)</v>
          </cell>
          <cell r="F371" t="str">
            <v>Building CWIP</v>
          </cell>
          <cell r="G371">
            <v>0</v>
          </cell>
          <cell r="H371">
            <v>0</v>
          </cell>
          <cell r="I371" t="str">
            <v>USD</v>
          </cell>
          <cell r="J371">
            <v>2950</v>
          </cell>
          <cell r="K371">
            <v>218300</v>
          </cell>
        </row>
        <row r="372">
          <cell r="A372">
            <v>810286</v>
          </cell>
          <cell r="B372">
            <v>0</v>
          </cell>
          <cell r="C372">
            <v>0</v>
          </cell>
          <cell r="D372" t="str">
            <v>Fruit Juice Expansion</v>
          </cell>
          <cell r="E372" t="str">
            <v>(Capex - 15-03-04)</v>
          </cell>
          <cell r="F372" t="str">
            <v>Building CWIP</v>
          </cell>
          <cell r="G372">
            <v>0</v>
          </cell>
          <cell r="H372">
            <v>0</v>
          </cell>
          <cell r="I372" t="str">
            <v>INR</v>
          </cell>
          <cell r="J372">
            <v>16800</v>
          </cell>
          <cell r="K372">
            <v>26880</v>
          </cell>
        </row>
        <row r="373">
          <cell r="A373">
            <v>810287</v>
          </cell>
          <cell r="B373">
            <v>0</v>
          </cell>
          <cell r="C373">
            <v>0</v>
          </cell>
          <cell r="D373" t="str">
            <v>Kennel House</v>
          </cell>
          <cell r="E373" t="str">
            <v>(Capex - 18-03-04)</v>
          </cell>
          <cell r="F373" t="str">
            <v>Electrical Installation</v>
          </cell>
          <cell r="G373">
            <v>0</v>
          </cell>
          <cell r="H373">
            <v>0</v>
          </cell>
          <cell r="I373" t="str">
            <v>INR</v>
          </cell>
          <cell r="J373">
            <v>7200</v>
          </cell>
          <cell r="K373">
            <v>11520</v>
          </cell>
        </row>
        <row r="374">
          <cell r="A374">
            <v>810288</v>
          </cell>
          <cell r="B374">
            <v>0</v>
          </cell>
          <cell r="C374">
            <v>0</v>
          </cell>
          <cell r="D374" t="str">
            <v>Euro Guard - SoniKapoor</v>
          </cell>
          <cell r="E374" t="str">
            <v>(Capex - 23-03-04)</v>
          </cell>
          <cell r="F374" t="str">
            <v>Furniture &amp; Fixture</v>
          </cell>
          <cell r="G374">
            <v>0</v>
          </cell>
          <cell r="H374">
            <v>0</v>
          </cell>
          <cell r="I374" t="str">
            <v>NRS</v>
          </cell>
          <cell r="J374">
            <v>7825</v>
          </cell>
          <cell r="K374">
            <v>7825</v>
          </cell>
        </row>
        <row r="375">
          <cell r="A375">
            <v>810289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 t="str">
            <v xml:space="preserve">Maintenance </v>
          </cell>
        </row>
        <row r="376">
          <cell r="A376">
            <v>810290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 t="str">
            <v xml:space="preserve">Maintenance </v>
          </cell>
          <cell r="G376">
            <v>0</v>
          </cell>
          <cell r="H376">
            <v>0</v>
          </cell>
          <cell r="I376" t="str">
            <v>INR</v>
          </cell>
          <cell r="J376">
            <v>52688</v>
          </cell>
          <cell r="K376">
            <v>84300.800000000003</v>
          </cell>
        </row>
        <row r="377">
          <cell r="A377">
            <v>810291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 t="str">
            <v xml:space="preserve">Maintenance </v>
          </cell>
          <cell r="G377">
            <v>0</v>
          </cell>
          <cell r="H377">
            <v>0</v>
          </cell>
          <cell r="I377" t="str">
            <v>NRS</v>
          </cell>
          <cell r="J377">
            <v>23600</v>
          </cell>
          <cell r="K377">
            <v>23600</v>
          </cell>
        </row>
        <row r="378">
          <cell r="A378">
            <v>810292</v>
          </cell>
          <cell r="B378">
            <v>0</v>
          </cell>
          <cell r="C378">
            <v>0</v>
          </cell>
          <cell r="D378" t="str">
            <v>Boundary wall</v>
          </cell>
          <cell r="E378" t="str">
            <v>(Capex - 06-03-04)</v>
          </cell>
          <cell r="F378" t="str">
            <v>Building</v>
          </cell>
          <cell r="G378">
            <v>0</v>
          </cell>
          <cell r="H378">
            <v>0</v>
          </cell>
          <cell r="I378" t="str">
            <v>NRS</v>
          </cell>
          <cell r="J378">
            <v>2015</v>
          </cell>
          <cell r="K378">
            <v>2015</v>
          </cell>
        </row>
        <row r="379">
          <cell r="A379">
            <v>810293</v>
          </cell>
          <cell r="B379">
            <v>0</v>
          </cell>
          <cell r="C379">
            <v>0</v>
          </cell>
          <cell r="D379" t="str">
            <v>Fruit Juice Expansion</v>
          </cell>
          <cell r="E379" t="str">
            <v>(Capex - 15-03-04)</v>
          </cell>
          <cell r="F379" t="str">
            <v>Building CWIP</v>
          </cell>
          <cell r="G379">
            <v>0</v>
          </cell>
          <cell r="H379">
            <v>0</v>
          </cell>
          <cell r="I379" t="str">
            <v>NRS</v>
          </cell>
          <cell r="J379">
            <v>1140</v>
          </cell>
          <cell r="K379">
            <v>1140</v>
          </cell>
        </row>
        <row r="380">
          <cell r="A380">
            <v>810294</v>
          </cell>
          <cell r="B380">
            <v>0</v>
          </cell>
          <cell r="C380">
            <v>0</v>
          </cell>
          <cell r="D380" t="str">
            <v>Kennel House</v>
          </cell>
          <cell r="E380" t="str">
            <v>(Capex - 18-03-04)</v>
          </cell>
          <cell r="F380" t="str">
            <v>Building</v>
          </cell>
          <cell r="G380">
            <v>0</v>
          </cell>
          <cell r="H380">
            <v>0</v>
          </cell>
          <cell r="I380" t="str">
            <v>NRS</v>
          </cell>
          <cell r="J380">
            <v>3840</v>
          </cell>
          <cell r="K380">
            <v>3840</v>
          </cell>
        </row>
        <row r="381">
          <cell r="A381">
            <v>810295</v>
          </cell>
          <cell r="B381">
            <v>0</v>
          </cell>
          <cell r="C381">
            <v>0</v>
          </cell>
          <cell r="D381" t="str">
            <v>Fruit Juice Expansion</v>
          </cell>
          <cell r="E381" t="str">
            <v>(Capex - 15-03-04)</v>
          </cell>
          <cell r="F381" t="str">
            <v>Plant &amp; Machinery (Installation)</v>
          </cell>
          <cell r="G381">
            <v>0</v>
          </cell>
          <cell r="H381">
            <v>0</v>
          </cell>
          <cell r="I381" t="str">
            <v>NRS</v>
          </cell>
          <cell r="J381">
            <v>4048</v>
          </cell>
          <cell r="K381">
            <v>4048</v>
          </cell>
        </row>
        <row r="382">
          <cell r="A382">
            <v>810296</v>
          </cell>
          <cell r="B382">
            <v>0</v>
          </cell>
          <cell r="C382">
            <v>0</v>
          </cell>
          <cell r="D382" t="str">
            <v>Taxol Section</v>
          </cell>
          <cell r="E382" t="str">
            <v>(Capex - 22-03-04)</v>
          </cell>
          <cell r="F382" t="str">
            <v xml:space="preserve">Plant &amp; Machinery (Installation) </v>
          </cell>
          <cell r="G382">
            <v>0</v>
          </cell>
          <cell r="H382">
            <v>0</v>
          </cell>
          <cell r="I382" t="str">
            <v>NRS</v>
          </cell>
          <cell r="J382">
            <v>1800</v>
          </cell>
          <cell r="K382">
            <v>1800</v>
          </cell>
        </row>
        <row r="383">
          <cell r="A383">
            <v>810297</v>
          </cell>
          <cell r="B383">
            <v>0</v>
          </cell>
          <cell r="C383">
            <v>0</v>
          </cell>
          <cell r="D383" t="str">
            <v>Fruit Juice Expansion</v>
          </cell>
          <cell r="E383" t="str">
            <v>(Capex - 15-03-04)</v>
          </cell>
          <cell r="F383" t="str">
            <v>Building CWIP</v>
          </cell>
          <cell r="G383">
            <v>0</v>
          </cell>
          <cell r="H383">
            <v>0</v>
          </cell>
          <cell r="I383" t="str">
            <v>NRS</v>
          </cell>
          <cell r="J383">
            <v>23445</v>
          </cell>
          <cell r="K383">
            <v>23445</v>
          </cell>
        </row>
        <row r="384">
          <cell r="A384">
            <v>810298</v>
          </cell>
          <cell r="B384">
            <v>0</v>
          </cell>
          <cell r="C384">
            <v>0</v>
          </cell>
          <cell r="D384" t="str">
            <v>Fruit Juice Expansion</v>
          </cell>
          <cell r="E384" t="str">
            <v>(Capex - 15-03-04)</v>
          </cell>
          <cell r="F384" t="str">
            <v>Plant &amp; Machinery (Installation)</v>
          </cell>
          <cell r="G384">
            <v>0</v>
          </cell>
          <cell r="H384">
            <v>0</v>
          </cell>
          <cell r="I384" t="str">
            <v>NRS</v>
          </cell>
          <cell r="J384">
            <v>12200</v>
          </cell>
          <cell r="K384">
            <v>12200</v>
          </cell>
        </row>
        <row r="385">
          <cell r="A385">
            <v>810299</v>
          </cell>
          <cell r="B385">
            <v>0</v>
          </cell>
          <cell r="C385">
            <v>0</v>
          </cell>
          <cell r="D385" t="str">
            <v>Fruit Juice Expansion</v>
          </cell>
          <cell r="E385" t="str">
            <v>(Capex - 15-03-04)</v>
          </cell>
          <cell r="F385" t="str">
            <v>Plant &amp; Machinery (Installation)</v>
          </cell>
          <cell r="G385">
            <v>0</v>
          </cell>
          <cell r="H385">
            <v>0</v>
          </cell>
          <cell r="I385" t="str">
            <v>INR</v>
          </cell>
          <cell r="J385">
            <v>12160</v>
          </cell>
          <cell r="K385">
            <v>19456</v>
          </cell>
        </row>
        <row r="386">
          <cell r="A386">
            <v>810300</v>
          </cell>
          <cell r="B386" t="str">
            <v>N.S. Engineers</v>
          </cell>
          <cell r="C386" t="str">
            <v>Fabrication Work</v>
          </cell>
          <cell r="D386" t="str">
            <v>Fruit Juice Expansion</v>
          </cell>
          <cell r="E386" t="str">
            <v>(Capex - 15-03-04)</v>
          </cell>
          <cell r="F386" t="str">
            <v>Plant &amp; Machinery (Installation)</v>
          </cell>
          <cell r="G386">
            <v>0</v>
          </cell>
          <cell r="H386">
            <v>0</v>
          </cell>
          <cell r="I386" t="str">
            <v>NRS</v>
          </cell>
          <cell r="J386">
            <v>63000</v>
          </cell>
          <cell r="K386">
            <v>63000</v>
          </cell>
        </row>
        <row r="387">
          <cell r="A387">
            <v>810301</v>
          </cell>
          <cell r="B387" t="str">
            <v>N.S. Engineers</v>
          </cell>
          <cell r="C387" t="str">
            <v>Fabrication Work</v>
          </cell>
          <cell r="D387" t="str">
            <v>Fruit Juice Expansion</v>
          </cell>
          <cell r="E387" t="str">
            <v>(Capex - 15-03-04)</v>
          </cell>
          <cell r="F387" t="str">
            <v>Plant &amp; Machinery (Installation)</v>
          </cell>
          <cell r="G387">
            <v>0</v>
          </cell>
          <cell r="H387">
            <v>0</v>
          </cell>
          <cell r="I387" t="str">
            <v>NRS</v>
          </cell>
          <cell r="J387">
            <v>128800</v>
          </cell>
          <cell r="K387">
            <v>128800</v>
          </cell>
        </row>
        <row r="388">
          <cell r="A388">
            <v>810302</v>
          </cell>
          <cell r="B388" t="str">
            <v>Fab Avia</v>
          </cell>
          <cell r="C388" t="str">
            <v>Hygienic Trap = 12 Pcs</v>
          </cell>
          <cell r="D388" t="str">
            <v>Fruit Juice Expansion</v>
          </cell>
          <cell r="E388" t="str">
            <v>(Capex - 15-03-04)</v>
          </cell>
          <cell r="F388" t="str">
            <v>Plant &amp; Machinery (Installation)</v>
          </cell>
          <cell r="G388">
            <v>0</v>
          </cell>
          <cell r="H388">
            <v>0</v>
          </cell>
          <cell r="I388" t="str">
            <v>NRS</v>
          </cell>
          <cell r="J388">
            <v>9360</v>
          </cell>
          <cell r="K388">
            <v>9360</v>
          </cell>
        </row>
        <row r="389">
          <cell r="A389">
            <v>810303</v>
          </cell>
          <cell r="B389" t="str">
            <v>Apsara Sanitaries</v>
          </cell>
          <cell r="C389" t="str">
            <v>White Glaged Tiles</v>
          </cell>
          <cell r="D389" t="str">
            <v>Fruit Juice Expansion</v>
          </cell>
          <cell r="E389" t="str">
            <v>(Capex - 15-03-04)</v>
          </cell>
          <cell r="F389" t="str">
            <v>Building CWIP</v>
          </cell>
          <cell r="G389">
            <v>0</v>
          </cell>
          <cell r="H389">
            <v>0</v>
          </cell>
          <cell r="I389" t="str">
            <v>NRS</v>
          </cell>
          <cell r="J389">
            <v>4960</v>
          </cell>
          <cell r="K389">
            <v>4960</v>
          </cell>
        </row>
        <row r="390">
          <cell r="A390">
            <v>810305</v>
          </cell>
          <cell r="B390" t="str">
            <v>Jai Electronics</v>
          </cell>
          <cell r="C390">
            <v>0</v>
          </cell>
          <cell r="D390" t="str">
            <v>Refrigerator For Sukhen Lahiri</v>
          </cell>
          <cell r="E390" t="str">
            <v>(Capex - 16-03-04)</v>
          </cell>
          <cell r="F390" t="str">
            <v>Furniture &amp; Fixture</v>
          </cell>
          <cell r="G390">
            <v>0</v>
          </cell>
          <cell r="H390">
            <v>0</v>
          </cell>
          <cell r="I390" t="str">
            <v>INR</v>
          </cell>
          <cell r="J390">
            <v>11080</v>
          </cell>
          <cell r="K390">
            <v>17728</v>
          </cell>
        </row>
        <row r="391">
          <cell r="A391">
            <v>810306</v>
          </cell>
          <cell r="B391" t="str">
            <v>Hulas Steel Industries</v>
          </cell>
          <cell r="C391">
            <v>0</v>
          </cell>
          <cell r="D391" t="str">
            <v>Fruit Juice Expansion</v>
          </cell>
          <cell r="E391" t="str">
            <v>(Capex - 09-04-05)</v>
          </cell>
          <cell r="F391" t="str">
            <v>Plant &amp; Machinery (Installation)</v>
          </cell>
          <cell r="G391">
            <v>0</v>
          </cell>
          <cell r="H391">
            <v>0</v>
          </cell>
          <cell r="I391" t="str">
            <v>NRS</v>
          </cell>
          <cell r="J391">
            <v>6559</v>
          </cell>
          <cell r="K391">
            <v>6559</v>
          </cell>
        </row>
        <row r="392">
          <cell r="A392">
            <v>810307</v>
          </cell>
          <cell r="B392" t="str">
            <v>K.G.N.Engineering Workshop</v>
          </cell>
          <cell r="C392" t="str">
            <v>75 ML V.Hair Oil Mould Repairing</v>
          </cell>
          <cell r="D392" t="str">
            <v xml:space="preserve">Vatika Hair Oil Container </v>
          </cell>
          <cell r="E392" t="str">
            <v>(Capex - 13-03-04)</v>
          </cell>
          <cell r="F392" t="str">
            <v>Plant &amp; Machinery</v>
          </cell>
          <cell r="G392">
            <v>0</v>
          </cell>
          <cell r="H392">
            <v>0</v>
          </cell>
          <cell r="I392" t="str">
            <v>NRS</v>
          </cell>
          <cell r="J392">
            <v>2318.8000000000002</v>
          </cell>
          <cell r="K392">
            <v>2318.8000000000002</v>
          </cell>
        </row>
        <row r="393">
          <cell r="A393">
            <v>810308</v>
          </cell>
          <cell r="B393" t="str">
            <v>Pioneer Electro Cables</v>
          </cell>
          <cell r="C393">
            <v>0</v>
          </cell>
          <cell r="D393" t="str">
            <v>Fruit Juice Expansion</v>
          </cell>
          <cell r="E393" t="str">
            <v>(Capex - 15-03-04)</v>
          </cell>
          <cell r="F393" t="str">
            <v>Electrical Installation CWIP</v>
          </cell>
          <cell r="G393">
            <v>0</v>
          </cell>
          <cell r="H393">
            <v>0</v>
          </cell>
          <cell r="I393" t="str">
            <v>NRS</v>
          </cell>
          <cell r="J393">
            <v>7680</v>
          </cell>
          <cell r="K393">
            <v>7680</v>
          </cell>
        </row>
        <row r="394">
          <cell r="A394">
            <v>810309</v>
          </cell>
          <cell r="B394" t="str">
            <v>DIGI Way International</v>
          </cell>
          <cell r="C394">
            <v>0</v>
          </cell>
          <cell r="D394" t="str">
            <v>Electrical Weighing Balance- LDM</v>
          </cell>
          <cell r="E394" t="str">
            <v>(Capex - 02-04-05)</v>
          </cell>
          <cell r="F394" t="str">
            <v>Tools &amp; Implements</v>
          </cell>
          <cell r="G394">
            <v>0</v>
          </cell>
          <cell r="H394">
            <v>0</v>
          </cell>
          <cell r="I394" t="str">
            <v>NRS</v>
          </cell>
          <cell r="J394">
            <v>1665</v>
          </cell>
          <cell r="K394">
            <v>1665</v>
          </cell>
        </row>
        <row r="395">
          <cell r="A395">
            <v>810312</v>
          </cell>
          <cell r="B395" t="str">
            <v>Rama Construction</v>
          </cell>
          <cell r="C395">
            <v>0</v>
          </cell>
          <cell r="D395" t="str">
            <v>Painting Work- Maintenance</v>
          </cell>
          <cell r="E395">
            <v>0</v>
          </cell>
          <cell r="F395" t="str">
            <v xml:space="preserve">Maintenance </v>
          </cell>
          <cell r="G395">
            <v>0</v>
          </cell>
          <cell r="H395">
            <v>0</v>
          </cell>
          <cell r="I395" t="str">
            <v>NRS</v>
          </cell>
          <cell r="J395">
            <v>7200</v>
          </cell>
          <cell r="K395">
            <v>7200</v>
          </cell>
        </row>
        <row r="396">
          <cell r="A396">
            <v>810313</v>
          </cell>
          <cell r="B396" t="str">
            <v>Vishal Hardware</v>
          </cell>
          <cell r="C396">
            <v>0</v>
          </cell>
          <cell r="D396" t="str">
            <v>Kennel House</v>
          </cell>
          <cell r="E396" t="str">
            <v>(Capex - 18-03-04)</v>
          </cell>
          <cell r="F396" t="str">
            <v>Building</v>
          </cell>
          <cell r="G396">
            <v>0</v>
          </cell>
          <cell r="H396">
            <v>0</v>
          </cell>
          <cell r="I396" t="str">
            <v>NRS</v>
          </cell>
          <cell r="J396">
            <v>6399</v>
          </cell>
          <cell r="K396">
            <v>6399</v>
          </cell>
        </row>
        <row r="397">
          <cell r="A397">
            <v>810314</v>
          </cell>
          <cell r="B397" t="str">
            <v>Apsara Sanitaries</v>
          </cell>
          <cell r="C397">
            <v>0</v>
          </cell>
          <cell r="D397" t="str">
            <v>Fruit Juice Expansion</v>
          </cell>
          <cell r="E397" t="str">
            <v>(Capex - 15-03-04)</v>
          </cell>
          <cell r="F397" t="str">
            <v>Building CWIP</v>
          </cell>
          <cell r="G397">
            <v>0</v>
          </cell>
          <cell r="H397">
            <v>0</v>
          </cell>
          <cell r="I397" t="str">
            <v>NRS</v>
          </cell>
          <cell r="J397">
            <v>11500</v>
          </cell>
          <cell r="K397">
            <v>11500</v>
          </cell>
        </row>
        <row r="398">
          <cell r="A398">
            <v>810315</v>
          </cell>
          <cell r="B398" t="str">
            <v>Shabir Engineering Workshop</v>
          </cell>
          <cell r="C398" t="str">
            <v>Fabrication Work</v>
          </cell>
          <cell r="D398" t="str">
            <v xml:space="preserve">Kennel House </v>
          </cell>
          <cell r="E398" t="str">
            <v>(Capex - 18-03-04)</v>
          </cell>
          <cell r="F398" t="str">
            <v>Building</v>
          </cell>
          <cell r="G398">
            <v>0</v>
          </cell>
          <cell r="H398">
            <v>0</v>
          </cell>
          <cell r="I398" t="str">
            <v>NRS</v>
          </cell>
          <cell r="J398">
            <v>9272.5</v>
          </cell>
          <cell r="K398">
            <v>9272.5</v>
          </cell>
        </row>
        <row r="399">
          <cell r="A399">
            <v>810316</v>
          </cell>
          <cell r="B399" t="str">
            <v>Bhajuratna Engineering</v>
          </cell>
          <cell r="C399">
            <v>0</v>
          </cell>
          <cell r="D399" t="str">
            <v>Fruit Juice Expansion</v>
          </cell>
          <cell r="E399" t="str">
            <v>(Capex - 15-03-04)</v>
          </cell>
          <cell r="F399" t="str">
            <v xml:space="preserve">Plant &amp; Machinery (Installation) </v>
          </cell>
          <cell r="G399">
            <v>0</v>
          </cell>
          <cell r="H399">
            <v>0</v>
          </cell>
          <cell r="I399" t="str">
            <v>NRS</v>
          </cell>
          <cell r="J399">
            <v>8153</v>
          </cell>
          <cell r="K399">
            <v>8153</v>
          </cell>
        </row>
        <row r="400">
          <cell r="A400">
            <v>810317</v>
          </cell>
          <cell r="B400" t="str">
            <v>Pashupati Electric House</v>
          </cell>
          <cell r="C400">
            <v>0</v>
          </cell>
          <cell r="D400" t="str">
            <v>Fruit Juice Expansion</v>
          </cell>
          <cell r="E400" t="str">
            <v>(Capex - 15-03-04)</v>
          </cell>
          <cell r="F400" t="str">
            <v>Electrical Installation CWIP</v>
          </cell>
          <cell r="G400">
            <v>0</v>
          </cell>
          <cell r="H400">
            <v>0</v>
          </cell>
          <cell r="I400" t="str">
            <v>NRS</v>
          </cell>
          <cell r="J400">
            <v>2492</v>
          </cell>
          <cell r="K400">
            <v>2492</v>
          </cell>
        </row>
        <row r="401">
          <cell r="A401">
            <v>810318</v>
          </cell>
          <cell r="B401" t="str">
            <v>Forbes Marshal Pvt. Ltd</v>
          </cell>
          <cell r="C401" t="str">
            <v>Batch Counter-For Mass Flow Metre</v>
          </cell>
          <cell r="D401" t="str">
            <v>Fruit Juice Expansion</v>
          </cell>
          <cell r="E401" t="str">
            <v>(Capex - 15-03-04)</v>
          </cell>
          <cell r="F401" t="str">
            <v>Plant &amp; Machinery  CWIP</v>
          </cell>
          <cell r="G401">
            <v>0</v>
          </cell>
          <cell r="H401">
            <v>0</v>
          </cell>
          <cell r="I401" t="str">
            <v>NRS</v>
          </cell>
          <cell r="J401">
            <v>48692</v>
          </cell>
          <cell r="K401">
            <v>48692</v>
          </cell>
        </row>
        <row r="402">
          <cell r="A402">
            <v>810319</v>
          </cell>
          <cell r="B402" t="str">
            <v>N.S. Engineers</v>
          </cell>
          <cell r="C402" t="str">
            <v>Fabrication Work</v>
          </cell>
          <cell r="D402" t="str">
            <v>Fruit Juice Expansion</v>
          </cell>
          <cell r="E402" t="str">
            <v>(Capex - 15-03-04)</v>
          </cell>
          <cell r="F402" t="str">
            <v>Plant &amp; Machinery (Installation)</v>
          </cell>
          <cell r="G402">
            <v>0</v>
          </cell>
          <cell r="H402">
            <v>0</v>
          </cell>
          <cell r="I402" t="str">
            <v>NRS</v>
          </cell>
          <cell r="J402">
            <v>23800</v>
          </cell>
          <cell r="K402">
            <v>23800</v>
          </cell>
        </row>
        <row r="403">
          <cell r="A403">
            <v>810320</v>
          </cell>
          <cell r="B403" t="str">
            <v>Ambika Arihant Foods Pvt. Ltd.</v>
          </cell>
          <cell r="C403" t="str">
            <v>Vacuum Filling Machine</v>
          </cell>
          <cell r="D403" t="str">
            <v>Tomato Ketchap</v>
          </cell>
          <cell r="E403" t="str">
            <v>(Capex - 01-04-05)</v>
          </cell>
          <cell r="F403" t="str">
            <v xml:space="preserve">Plant &amp; Machinery </v>
          </cell>
          <cell r="G403">
            <v>0</v>
          </cell>
          <cell r="H403">
            <v>0</v>
          </cell>
          <cell r="I403" t="str">
            <v>NRS</v>
          </cell>
          <cell r="J403">
            <v>269157.5</v>
          </cell>
          <cell r="K403">
            <v>269157.5</v>
          </cell>
        </row>
        <row r="404">
          <cell r="A404">
            <v>810321</v>
          </cell>
          <cell r="B404" t="str">
            <v>Ion Exchange (I) Ltd</v>
          </cell>
          <cell r="C404" t="str">
            <v>Auto Sand Filtration System</v>
          </cell>
          <cell r="D404" t="str">
            <v>Filtration System -DM Plant</v>
          </cell>
          <cell r="E404" t="str">
            <v>(Capex - 05-04-05)</v>
          </cell>
          <cell r="F404" t="str">
            <v xml:space="preserve">Plant &amp; Machinery </v>
          </cell>
          <cell r="G404">
            <v>0</v>
          </cell>
          <cell r="H404">
            <v>0</v>
          </cell>
          <cell r="I404" t="str">
            <v>INR</v>
          </cell>
          <cell r="J404">
            <v>149698.20000000001</v>
          </cell>
          <cell r="K404">
            <v>239517.12000000002</v>
          </cell>
        </row>
        <row r="405">
          <cell r="A405">
            <v>810322</v>
          </cell>
          <cell r="B405" t="str">
            <v>Hyonjan Electric Engg.</v>
          </cell>
          <cell r="C405">
            <v>0</v>
          </cell>
          <cell r="D405" t="str">
            <v>Taxol Section</v>
          </cell>
          <cell r="E405" t="str">
            <v>(Capex - 22-03-04)</v>
          </cell>
          <cell r="F405" t="str">
            <v>Electrical Installation</v>
          </cell>
          <cell r="G405">
            <v>0</v>
          </cell>
          <cell r="H405">
            <v>0</v>
          </cell>
          <cell r="I405" t="str">
            <v>INR</v>
          </cell>
          <cell r="J405">
            <v>170526</v>
          </cell>
          <cell r="K405">
            <v>272841.60000000003</v>
          </cell>
        </row>
        <row r="406">
          <cell r="A406">
            <v>810323</v>
          </cell>
          <cell r="B406" t="str">
            <v>Fab Avia</v>
          </cell>
          <cell r="C406">
            <v>0</v>
          </cell>
          <cell r="D406" t="str">
            <v>Fruit Juice Expansion</v>
          </cell>
          <cell r="E406" t="str">
            <v>(Capex - 15-03-04)</v>
          </cell>
          <cell r="F406" t="str">
            <v>Electrical Installation CWIP</v>
          </cell>
          <cell r="G406">
            <v>0</v>
          </cell>
          <cell r="H406">
            <v>0</v>
          </cell>
          <cell r="I406" t="str">
            <v>NRS</v>
          </cell>
          <cell r="J406">
            <v>8277.1200000000008</v>
          </cell>
          <cell r="K406">
            <v>8277.1200000000008</v>
          </cell>
        </row>
        <row r="407">
          <cell r="A407">
            <v>810324</v>
          </cell>
          <cell r="B407" t="str">
            <v>Hulas Steel Industries</v>
          </cell>
          <cell r="C407">
            <v>0</v>
          </cell>
          <cell r="D407" t="str">
            <v>Fruit Juice Expansion</v>
          </cell>
          <cell r="E407" t="str">
            <v>(Capex - 15-03-04)</v>
          </cell>
          <cell r="F407" t="str">
            <v>Plant &amp; Machinery (Installation)</v>
          </cell>
          <cell r="G407">
            <v>0</v>
          </cell>
          <cell r="H407">
            <v>0</v>
          </cell>
          <cell r="I407" t="str">
            <v>NRS</v>
          </cell>
          <cell r="J407">
            <v>13500</v>
          </cell>
          <cell r="K407">
            <v>13500</v>
          </cell>
        </row>
        <row r="408">
          <cell r="A408">
            <v>810325</v>
          </cell>
          <cell r="B408" t="str">
            <v>Pawan Kumar International</v>
          </cell>
          <cell r="C408">
            <v>0</v>
          </cell>
          <cell r="D408" t="str">
            <v>Fruit Juice Expansion</v>
          </cell>
          <cell r="E408" t="str">
            <v>(Capex - 15-03-04)</v>
          </cell>
          <cell r="F408" t="str">
            <v>Plant &amp; Machinery (Installation)</v>
          </cell>
          <cell r="G408">
            <v>0</v>
          </cell>
          <cell r="H408">
            <v>0</v>
          </cell>
          <cell r="I408" t="str">
            <v>INR</v>
          </cell>
          <cell r="J408">
            <v>166788.20000000001</v>
          </cell>
          <cell r="K408">
            <v>266861.12000000005</v>
          </cell>
        </row>
        <row r="409">
          <cell r="A409">
            <v>810326</v>
          </cell>
          <cell r="B409" t="str">
            <v>Hari Har Nath Nirman Sewa</v>
          </cell>
          <cell r="C409">
            <v>0</v>
          </cell>
          <cell r="D409" t="str">
            <v>Fruit Juice Expansion</v>
          </cell>
          <cell r="E409" t="str">
            <v>(Capex - 15-03-04)</v>
          </cell>
          <cell r="F409" t="str">
            <v>Building CWIP</v>
          </cell>
          <cell r="G409">
            <v>0</v>
          </cell>
          <cell r="H409">
            <v>0</v>
          </cell>
          <cell r="I409" t="str">
            <v>INR</v>
          </cell>
          <cell r="J409">
            <v>37303.800000000003</v>
          </cell>
          <cell r="K409">
            <v>59686.080000000009</v>
          </cell>
        </row>
        <row r="410">
          <cell r="A410">
            <v>810327</v>
          </cell>
          <cell r="B410" t="str">
            <v>Hari Har Nath Nirman Sewa</v>
          </cell>
          <cell r="C410">
            <v>0</v>
          </cell>
          <cell r="D410" t="str">
            <v>Boundary Wall</v>
          </cell>
          <cell r="E410" t="str">
            <v>(Capex - 06-03-04)</v>
          </cell>
          <cell r="F410" t="str">
            <v>Building</v>
          </cell>
          <cell r="G410">
            <v>0</v>
          </cell>
          <cell r="H410">
            <v>0</v>
          </cell>
          <cell r="I410" t="str">
            <v>INR</v>
          </cell>
          <cell r="J410">
            <v>162252.12</v>
          </cell>
          <cell r="K410">
            <v>259603.39199999999</v>
          </cell>
        </row>
        <row r="411">
          <cell r="A411">
            <v>810328</v>
          </cell>
          <cell r="B411" t="str">
            <v>Rising Construction</v>
          </cell>
          <cell r="C411">
            <v>0</v>
          </cell>
          <cell r="D411" t="str">
            <v>Fruit Juice Expansion</v>
          </cell>
          <cell r="E411" t="str">
            <v>(Capex - 15-03-04)</v>
          </cell>
          <cell r="F411" t="str">
            <v>Building CWIP</v>
          </cell>
          <cell r="G411">
            <v>0</v>
          </cell>
          <cell r="H411">
            <v>0</v>
          </cell>
          <cell r="I411" t="str">
            <v>INR</v>
          </cell>
          <cell r="J411">
            <v>52632</v>
          </cell>
          <cell r="K411">
            <v>84211.200000000012</v>
          </cell>
        </row>
        <row r="412">
          <cell r="A412">
            <v>810329</v>
          </cell>
          <cell r="B412" t="str">
            <v xml:space="preserve">Omex International </v>
          </cell>
          <cell r="C412">
            <v>0</v>
          </cell>
          <cell r="D412" t="str">
            <v>Fruit Juice Expansion</v>
          </cell>
          <cell r="E412" t="str">
            <v>(Capex - 15-03-04)</v>
          </cell>
          <cell r="F412" t="str">
            <v>Building CWIP</v>
          </cell>
          <cell r="G412">
            <v>0</v>
          </cell>
          <cell r="H412">
            <v>0</v>
          </cell>
          <cell r="I412" t="str">
            <v>NRS</v>
          </cell>
          <cell r="J412">
            <v>25500</v>
          </cell>
          <cell r="K412">
            <v>25500</v>
          </cell>
        </row>
        <row r="413">
          <cell r="A413">
            <v>810330</v>
          </cell>
          <cell r="B413" t="str">
            <v>Shabir Engineering Workshop</v>
          </cell>
          <cell r="C413">
            <v>0</v>
          </cell>
          <cell r="D413" t="str">
            <v>Taxol Section</v>
          </cell>
          <cell r="E413" t="str">
            <v>(Capex - 22-03-04)</v>
          </cell>
          <cell r="F413" t="str">
            <v xml:space="preserve">Plant &amp; Machinery (Installation) </v>
          </cell>
          <cell r="G413">
            <v>0</v>
          </cell>
          <cell r="H413">
            <v>0</v>
          </cell>
          <cell r="I413" t="str">
            <v>NRS</v>
          </cell>
          <cell r="J413">
            <v>15454.54</v>
          </cell>
          <cell r="K413">
            <v>15454.54</v>
          </cell>
        </row>
        <row r="414">
          <cell r="A414">
            <v>810331</v>
          </cell>
          <cell r="B414" t="str">
            <v>Eminent Enterprise</v>
          </cell>
          <cell r="C414" t="str">
            <v>Pump Set - 8 Pcs</v>
          </cell>
          <cell r="D414" t="str">
            <v>Taxol Section</v>
          </cell>
          <cell r="E414" t="str">
            <v>(Capex - 22-03-04)</v>
          </cell>
          <cell r="F414" t="str">
            <v>Plant &amp; Machinery CWIP</v>
          </cell>
          <cell r="G414">
            <v>0</v>
          </cell>
          <cell r="H414">
            <v>0</v>
          </cell>
          <cell r="I414" t="str">
            <v>NRS</v>
          </cell>
          <cell r="J414">
            <v>15454.54</v>
          </cell>
          <cell r="K414">
            <v>15454.54</v>
          </cell>
        </row>
        <row r="415">
          <cell r="A415">
            <v>810332</v>
          </cell>
          <cell r="B415" t="str">
            <v xml:space="preserve">Nepal Hume Pipe </v>
          </cell>
          <cell r="C415">
            <v>0</v>
          </cell>
          <cell r="D415" t="str">
            <v>Fruit Juice Expansion</v>
          </cell>
          <cell r="E415" t="str">
            <v>(Capex - 15-03-04)</v>
          </cell>
          <cell r="F415" t="str">
            <v>Plant &amp; Machinery (Installation)</v>
          </cell>
          <cell r="G415">
            <v>0</v>
          </cell>
          <cell r="H415">
            <v>0</v>
          </cell>
          <cell r="I415" t="str">
            <v>NRS</v>
          </cell>
          <cell r="J415">
            <v>104500</v>
          </cell>
          <cell r="K415">
            <v>104500</v>
          </cell>
        </row>
        <row r="416">
          <cell r="A416">
            <v>810333</v>
          </cell>
          <cell r="B416" t="str">
            <v>Ekta Eng. &amp; Marketing</v>
          </cell>
          <cell r="C416">
            <v>0</v>
          </cell>
          <cell r="D416" t="str">
            <v>Taxol Section</v>
          </cell>
          <cell r="E416" t="str">
            <v>(Capex - 22-03-04)</v>
          </cell>
          <cell r="F416" t="str">
            <v xml:space="preserve">Plant &amp; Machinery (Installation) </v>
          </cell>
          <cell r="G416">
            <v>0</v>
          </cell>
          <cell r="H416">
            <v>0</v>
          </cell>
          <cell r="I416" t="str">
            <v>NRS</v>
          </cell>
          <cell r="J416">
            <v>14400</v>
          </cell>
          <cell r="K416">
            <v>14400</v>
          </cell>
        </row>
        <row r="417">
          <cell r="A417">
            <v>810334</v>
          </cell>
          <cell r="B417" t="str">
            <v>Ekta Eng. &amp; Marketing</v>
          </cell>
          <cell r="C417" t="str">
            <v>Presure Reducing Valve-2 Pcs</v>
          </cell>
          <cell r="D417" t="str">
            <v>Fruit Juice Expansion</v>
          </cell>
          <cell r="E417" t="str">
            <v>(Capex - 15-03-04)</v>
          </cell>
          <cell r="F417" t="str">
            <v>Plant &amp; Machinery CWIP</v>
          </cell>
          <cell r="G417">
            <v>0</v>
          </cell>
          <cell r="H417">
            <v>0</v>
          </cell>
          <cell r="I417" t="str">
            <v>NRS</v>
          </cell>
          <cell r="J417">
            <v>92224</v>
          </cell>
          <cell r="K417">
            <v>92224</v>
          </cell>
        </row>
        <row r="418">
          <cell r="A418">
            <v>810335</v>
          </cell>
          <cell r="B418" t="str">
            <v>Mat Incorporate</v>
          </cell>
          <cell r="C418">
            <v>0</v>
          </cell>
          <cell r="D418" t="str">
            <v>Fruit Juice Expansion</v>
          </cell>
          <cell r="E418" t="str">
            <v>(Capex - 15-03-04)</v>
          </cell>
          <cell r="F418" t="str">
            <v>Plant &amp; Machinery (Installation)</v>
          </cell>
          <cell r="G418">
            <v>0</v>
          </cell>
          <cell r="H418">
            <v>0</v>
          </cell>
          <cell r="I418" t="str">
            <v>NRS</v>
          </cell>
          <cell r="J418">
            <v>112000</v>
          </cell>
          <cell r="K418">
            <v>112000</v>
          </cell>
        </row>
        <row r="419">
          <cell r="A419">
            <v>810336</v>
          </cell>
          <cell r="B419" t="str">
            <v>Ion Exchange (I) Ltd</v>
          </cell>
          <cell r="C419" t="str">
            <v>Accessories for Filtration System</v>
          </cell>
          <cell r="D419" t="str">
            <v>Filtration System -DM Plant</v>
          </cell>
          <cell r="E419" t="str">
            <v>(Capex - 05-04-05)</v>
          </cell>
          <cell r="F419" t="str">
            <v>Plant &amp; Machinery (Installation)</v>
          </cell>
          <cell r="G419">
            <v>0</v>
          </cell>
          <cell r="H419">
            <v>0</v>
          </cell>
          <cell r="I419" t="str">
            <v>NRS</v>
          </cell>
          <cell r="J419">
            <v>60000</v>
          </cell>
          <cell r="K419">
            <v>60000</v>
          </cell>
        </row>
        <row r="420">
          <cell r="A420">
            <v>810337</v>
          </cell>
          <cell r="B420" t="str">
            <v>N.S. Engineers</v>
          </cell>
          <cell r="C420" t="str">
            <v>Fabrication Work</v>
          </cell>
          <cell r="D420" t="str">
            <v>Fruit Juice Expansion</v>
          </cell>
          <cell r="E420" t="str">
            <v>(Capex - 05-04-05)</v>
          </cell>
          <cell r="F420" t="str">
            <v>Plant &amp; Machinery (Installation)</v>
          </cell>
          <cell r="G420">
            <v>0</v>
          </cell>
          <cell r="H420">
            <v>0</v>
          </cell>
          <cell r="I420" t="str">
            <v>NRS</v>
          </cell>
          <cell r="J420">
            <v>97795</v>
          </cell>
          <cell r="K420">
            <v>97795</v>
          </cell>
        </row>
        <row r="421">
          <cell r="A421">
            <v>810338</v>
          </cell>
          <cell r="B421" t="str">
            <v>Fab Avia</v>
          </cell>
          <cell r="C421" t="str">
            <v>SS 316 Tank - 1 Pc</v>
          </cell>
          <cell r="D421" t="str">
            <v>Taxol Section</v>
          </cell>
          <cell r="E421" t="str">
            <v>(Capex - 22-03-04)</v>
          </cell>
          <cell r="F421" t="str">
            <v xml:space="preserve">Plant &amp; Machinery </v>
          </cell>
          <cell r="G421">
            <v>0</v>
          </cell>
          <cell r="H421">
            <v>0</v>
          </cell>
          <cell r="I421" t="str">
            <v>NRS</v>
          </cell>
          <cell r="J421">
            <v>1544</v>
          </cell>
          <cell r="K421">
            <v>1544</v>
          </cell>
        </row>
        <row r="422">
          <cell r="A422">
            <v>810339</v>
          </cell>
          <cell r="B422" t="str">
            <v>Upreti nirman Sewa</v>
          </cell>
          <cell r="C422">
            <v>0</v>
          </cell>
          <cell r="D422" t="str">
            <v>Fruit Juice Expansion</v>
          </cell>
          <cell r="E422" t="str">
            <v>(Capex - 15-03-04)</v>
          </cell>
          <cell r="F422" t="str">
            <v>Building CWIP</v>
          </cell>
          <cell r="G422">
            <v>0</v>
          </cell>
          <cell r="H422">
            <v>0</v>
          </cell>
          <cell r="I422" t="str">
            <v>NRS</v>
          </cell>
          <cell r="J422">
            <v>63750</v>
          </cell>
          <cell r="K422">
            <v>63750</v>
          </cell>
        </row>
        <row r="423">
          <cell r="A423">
            <v>810340</v>
          </cell>
          <cell r="B423" t="str">
            <v>Project Engineering Service</v>
          </cell>
          <cell r="C423">
            <v>0</v>
          </cell>
          <cell r="D423" t="str">
            <v>Taxol Section</v>
          </cell>
          <cell r="E423" t="str">
            <v>(Capex - 22-03-04)</v>
          </cell>
          <cell r="F423" t="str">
            <v xml:space="preserve">Plant &amp; Machinery (Installation) </v>
          </cell>
          <cell r="G423">
            <v>0</v>
          </cell>
          <cell r="H423">
            <v>0</v>
          </cell>
          <cell r="I423" t="str">
            <v>NRS</v>
          </cell>
          <cell r="J423">
            <v>45477.599999999999</v>
          </cell>
          <cell r="K423">
            <v>45477.599999999999</v>
          </cell>
        </row>
        <row r="424">
          <cell r="A424">
            <v>810341</v>
          </cell>
          <cell r="B424" t="str">
            <v>Greaves Ltd.</v>
          </cell>
          <cell r="C424">
            <v>0</v>
          </cell>
          <cell r="D424" t="str">
            <v>Taxol Section</v>
          </cell>
          <cell r="E424" t="str">
            <v>(Capex - 22-03-04)</v>
          </cell>
          <cell r="F424" t="str">
            <v>Plant &amp; Machinery (Installation) CWIP</v>
          </cell>
          <cell r="G424">
            <v>0</v>
          </cell>
          <cell r="H424">
            <v>0</v>
          </cell>
          <cell r="I424" t="str">
            <v>NRS</v>
          </cell>
          <cell r="J424">
            <v>18300</v>
          </cell>
          <cell r="K424">
            <v>18300</v>
          </cell>
        </row>
        <row r="425">
          <cell r="A425">
            <v>810342</v>
          </cell>
          <cell r="B425" t="str">
            <v>Delhi Machinery Stores</v>
          </cell>
          <cell r="C425">
            <v>0</v>
          </cell>
          <cell r="D425" t="str">
            <v>Taxol Section</v>
          </cell>
          <cell r="E425" t="str">
            <v>(Capex - 22-03-04)</v>
          </cell>
          <cell r="F425" t="str">
            <v xml:space="preserve">Plant &amp; Machinery (Installation) </v>
          </cell>
          <cell r="G425">
            <v>0</v>
          </cell>
          <cell r="H425">
            <v>0</v>
          </cell>
          <cell r="I425" t="str">
            <v>NRS</v>
          </cell>
          <cell r="J425">
            <v>6464</v>
          </cell>
          <cell r="K425">
            <v>6464</v>
          </cell>
        </row>
        <row r="426">
          <cell r="A426">
            <v>810343</v>
          </cell>
          <cell r="B426" t="str">
            <v>Tetrapack India Ltd</v>
          </cell>
          <cell r="C426">
            <v>0</v>
          </cell>
          <cell r="D426" t="str">
            <v>Fruit Juice Expansion</v>
          </cell>
          <cell r="E426" t="str">
            <v>(Capex - 15-03-04)</v>
          </cell>
          <cell r="F426" t="str">
            <v>Plant &amp; Machinery (Installation)</v>
          </cell>
          <cell r="G426">
            <v>0</v>
          </cell>
          <cell r="H426">
            <v>0</v>
          </cell>
          <cell r="I426" t="str">
            <v>INR</v>
          </cell>
          <cell r="J426">
            <v>38630.25</v>
          </cell>
          <cell r="K426">
            <v>61808.4</v>
          </cell>
        </row>
        <row r="427">
          <cell r="A427">
            <v>810344</v>
          </cell>
          <cell r="B427" t="str">
            <v xml:space="preserve">Omex International </v>
          </cell>
          <cell r="C427">
            <v>0</v>
          </cell>
          <cell r="D427" t="str">
            <v>Taxol Section</v>
          </cell>
          <cell r="E427" t="str">
            <v>(Capex - 22-03-04)</v>
          </cell>
          <cell r="F427" t="str">
            <v>Plant &amp; Machinery (Installation)</v>
          </cell>
          <cell r="G427">
            <v>0</v>
          </cell>
          <cell r="H427">
            <v>0</v>
          </cell>
          <cell r="I427" t="str">
            <v>INR</v>
          </cell>
          <cell r="J427">
            <v>52495</v>
          </cell>
          <cell r="K427">
            <v>83992</v>
          </cell>
        </row>
        <row r="428">
          <cell r="A428">
            <v>810345</v>
          </cell>
          <cell r="B428" t="str">
            <v xml:space="preserve">Omex International </v>
          </cell>
          <cell r="C428">
            <v>0</v>
          </cell>
          <cell r="D428" t="str">
            <v>Kennel House</v>
          </cell>
          <cell r="E428" t="str">
            <v>(Capex - 18-03-04)</v>
          </cell>
          <cell r="F428" t="str">
            <v>Building</v>
          </cell>
          <cell r="G428">
            <v>0</v>
          </cell>
          <cell r="H428">
            <v>0</v>
          </cell>
          <cell r="I428" t="str">
            <v>INR</v>
          </cell>
          <cell r="J428">
            <v>31000</v>
          </cell>
          <cell r="K428">
            <v>49600</v>
          </cell>
        </row>
        <row r="429">
          <cell r="A429">
            <v>810346</v>
          </cell>
          <cell r="B429" t="str">
            <v>Industrial Aiders</v>
          </cell>
          <cell r="C429" t="str">
            <v>SS-316 Neutch Filter-400 Ltr</v>
          </cell>
          <cell r="D429" t="str">
            <v>Taxol Section</v>
          </cell>
          <cell r="E429" t="str">
            <v>(Capex - 22-03-04)</v>
          </cell>
          <cell r="F429" t="str">
            <v>Plant &amp; Machinery CWIP</v>
          </cell>
          <cell r="G429">
            <v>0</v>
          </cell>
          <cell r="H429">
            <v>0</v>
          </cell>
          <cell r="I429" t="str">
            <v>USD</v>
          </cell>
          <cell r="J429">
            <v>5900</v>
          </cell>
          <cell r="K429">
            <v>436600</v>
          </cell>
        </row>
        <row r="430">
          <cell r="A430">
            <v>810347</v>
          </cell>
          <cell r="B430" t="str">
            <v xml:space="preserve">Tetrapack Export </v>
          </cell>
          <cell r="C430" t="str">
            <v>Conversion Kit125 ML to 200 Ml</v>
          </cell>
          <cell r="D430" t="str">
            <v>Fruit Juice Expansion</v>
          </cell>
          <cell r="E430" t="str">
            <v>(Capex - 21-04-05)</v>
          </cell>
          <cell r="F430" t="str">
            <v>Plant &amp; Machinery  CWIP</v>
          </cell>
          <cell r="G430">
            <v>0</v>
          </cell>
          <cell r="H430">
            <v>0</v>
          </cell>
          <cell r="I430" t="str">
            <v>NRS</v>
          </cell>
          <cell r="J430">
            <v>215000</v>
          </cell>
          <cell r="K430">
            <v>215000</v>
          </cell>
        </row>
        <row r="431">
          <cell r="A431">
            <v>810348</v>
          </cell>
          <cell r="B431" t="str">
            <v>Eminent Enterprise</v>
          </cell>
          <cell r="C431" t="str">
            <v>Pump Set - 3 Pcs</v>
          </cell>
          <cell r="D431" t="str">
            <v>Taxol Section</v>
          </cell>
          <cell r="E431" t="str">
            <v>(Capex - 22-03-04)</v>
          </cell>
          <cell r="F431" t="str">
            <v>Plant &amp; Machinery CWIP</v>
          </cell>
          <cell r="G431">
            <v>0</v>
          </cell>
          <cell r="H431">
            <v>0</v>
          </cell>
          <cell r="I431" t="str">
            <v>INR</v>
          </cell>
          <cell r="J431">
            <v>4200</v>
          </cell>
          <cell r="K431">
            <v>6720</v>
          </cell>
        </row>
        <row r="432">
          <cell r="A432">
            <v>810349</v>
          </cell>
          <cell r="B432" t="str">
            <v>Hari Har Nath Nirman Sewa</v>
          </cell>
          <cell r="C432">
            <v>0</v>
          </cell>
          <cell r="D432" t="str">
            <v>Fruit Juice Expansion</v>
          </cell>
          <cell r="E432" t="str">
            <v>(Capex - 12-04-05)</v>
          </cell>
          <cell r="F432" t="str">
            <v>Building CWIP</v>
          </cell>
          <cell r="G432">
            <v>0</v>
          </cell>
          <cell r="H432">
            <v>0</v>
          </cell>
          <cell r="I432" t="str">
            <v>NRS</v>
          </cell>
          <cell r="J432">
            <v>29568</v>
          </cell>
          <cell r="K432">
            <v>29568</v>
          </cell>
        </row>
        <row r="433">
          <cell r="A433">
            <v>810350</v>
          </cell>
          <cell r="B433" t="str">
            <v>Multiply</v>
          </cell>
          <cell r="C433">
            <v>0</v>
          </cell>
          <cell r="D433" t="str">
            <v>Taxol Section</v>
          </cell>
          <cell r="E433" t="str">
            <v>(Capex - 22-03-04)</v>
          </cell>
          <cell r="F433" t="str">
            <v xml:space="preserve">Plant &amp; Machinery (Installation) </v>
          </cell>
          <cell r="G433">
            <v>0</v>
          </cell>
          <cell r="H433">
            <v>0</v>
          </cell>
          <cell r="I433" t="str">
            <v>NRS</v>
          </cell>
          <cell r="J433">
            <v>10665</v>
          </cell>
          <cell r="K433">
            <v>10665</v>
          </cell>
        </row>
        <row r="434">
          <cell r="A434">
            <v>810351</v>
          </cell>
          <cell r="B434" t="str">
            <v>Agrani Alluminium Pvt. Ltd.</v>
          </cell>
          <cell r="C434">
            <v>0</v>
          </cell>
          <cell r="D434" t="str">
            <v>Fruit Juice Expansion</v>
          </cell>
          <cell r="E434" t="str">
            <v>(Capex - 15-03-04)</v>
          </cell>
          <cell r="F434" t="str">
            <v>Building CWIP</v>
          </cell>
          <cell r="G434">
            <v>0</v>
          </cell>
          <cell r="H434">
            <v>0</v>
          </cell>
          <cell r="I434" t="str">
            <v>NRS</v>
          </cell>
          <cell r="J434">
            <v>49020</v>
          </cell>
          <cell r="K434">
            <v>49020</v>
          </cell>
        </row>
        <row r="435">
          <cell r="A435">
            <v>810352</v>
          </cell>
          <cell r="B435" t="str">
            <v>Steel Wood</v>
          </cell>
          <cell r="C435">
            <v>0</v>
          </cell>
          <cell r="D435" t="str">
            <v>Kennel House</v>
          </cell>
          <cell r="E435" t="str">
            <v>(Capex - 18-03-04)</v>
          </cell>
          <cell r="F435" t="str">
            <v>Building</v>
          </cell>
          <cell r="G435">
            <v>0</v>
          </cell>
          <cell r="H435">
            <v>0</v>
          </cell>
          <cell r="I435" t="str">
            <v>NRS</v>
          </cell>
          <cell r="J435">
            <v>57414.5</v>
          </cell>
          <cell r="K435">
            <v>57414.5</v>
          </cell>
        </row>
        <row r="436">
          <cell r="A436">
            <v>810354</v>
          </cell>
          <cell r="B436" t="str">
            <v>Nidhi Marmo Pvt. Ltd</v>
          </cell>
          <cell r="C436">
            <v>0</v>
          </cell>
          <cell r="D436" t="str">
            <v>Fruit Juice Expansion</v>
          </cell>
          <cell r="E436" t="str">
            <v>(Capex - 13-04-05)</v>
          </cell>
          <cell r="F436" t="str">
            <v>Building CWIP</v>
          </cell>
          <cell r="G436">
            <v>0</v>
          </cell>
          <cell r="H436">
            <v>0</v>
          </cell>
          <cell r="I436" t="str">
            <v>NRS</v>
          </cell>
          <cell r="J436">
            <v>400815</v>
          </cell>
          <cell r="K436">
            <v>400815</v>
          </cell>
        </row>
        <row r="437">
          <cell r="A437">
            <v>810355</v>
          </cell>
          <cell r="B437" t="str">
            <v>Multiply</v>
          </cell>
          <cell r="C437">
            <v>0</v>
          </cell>
          <cell r="D437" t="str">
            <v>Taxol Section</v>
          </cell>
          <cell r="E437" t="str">
            <v>(Capex - 22-03-04)</v>
          </cell>
          <cell r="F437" t="str">
            <v xml:space="preserve">Plant &amp; Machinery (Installation) </v>
          </cell>
          <cell r="G437">
            <v>0</v>
          </cell>
          <cell r="H437">
            <v>0</v>
          </cell>
          <cell r="I437" t="str">
            <v>INR</v>
          </cell>
          <cell r="J437">
            <v>50500</v>
          </cell>
          <cell r="K437">
            <v>80800</v>
          </cell>
        </row>
        <row r="438">
          <cell r="A438">
            <v>810356</v>
          </cell>
          <cell r="B438" t="str">
            <v>Hulas Steel Industries</v>
          </cell>
          <cell r="C438">
            <v>0</v>
          </cell>
          <cell r="D438" t="str">
            <v>Fruit Juice Expansion</v>
          </cell>
          <cell r="E438" t="str">
            <v>(Capex - 21-04-05)</v>
          </cell>
          <cell r="F438" t="str">
            <v>Plant &amp; Machinery (Installation)</v>
          </cell>
          <cell r="G438">
            <v>0</v>
          </cell>
          <cell r="H438">
            <v>0</v>
          </cell>
          <cell r="I438" t="str">
            <v>NRS</v>
          </cell>
          <cell r="J438">
            <v>8810</v>
          </cell>
          <cell r="K438">
            <v>8810</v>
          </cell>
        </row>
        <row r="439">
          <cell r="A439">
            <v>810357</v>
          </cell>
          <cell r="B439" t="str">
            <v>Steel Wood</v>
          </cell>
          <cell r="C439">
            <v>0</v>
          </cell>
          <cell r="D439" t="str">
            <v>Taxol Section</v>
          </cell>
          <cell r="E439" t="str">
            <v>(Capex - 22-03-04)</v>
          </cell>
          <cell r="F439" t="str">
            <v xml:space="preserve">Plant &amp; Machinery (Installation) </v>
          </cell>
          <cell r="G439">
            <v>0</v>
          </cell>
          <cell r="H439">
            <v>0</v>
          </cell>
          <cell r="I439" t="str">
            <v>INR</v>
          </cell>
          <cell r="J439">
            <v>61249.98</v>
          </cell>
          <cell r="K439">
            <v>97999.968000000008</v>
          </cell>
        </row>
        <row r="440">
          <cell r="A440">
            <v>810358</v>
          </cell>
          <cell r="B440" t="str">
            <v xml:space="preserve">Omex International </v>
          </cell>
          <cell r="C440">
            <v>0</v>
          </cell>
          <cell r="D440" t="str">
            <v>Fruit Juice Expansion</v>
          </cell>
          <cell r="E440" t="str">
            <v>(Capex - 15-03-04)</v>
          </cell>
          <cell r="F440" t="str">
            <v>Plant &amp; Machinery (Installation)</v>
          </cell>
          <cell r="G440">
            <v>0</v>
          </cell>
          <cell r="H440">
            <v>0</v>
          </cell>
          <cell r="I440" t="str">
            <v>NRS</v>
          </cell>
          <cell r="J440">
            <v>4906.8</v>
          </cell>
          <cell r="K440">
            <v>4906.8</v>
          </cell>
        </row>
        <row r="441">
          <cell r="A441">
            <v>810359</v>
          </cell>
          <cell r="B441" t="str">
            <v>International Electronics</v>
          </cell>
          <cell r="C441">
            <v>0</v>
          </cell>
          <cell r="D441" t="str">
            <v>Photo Copy Machine</v>
          </cell>
          <cell r="E441" t="str">
            <v>(Capex - 21-03-04)</v>
          </cell>
          <cell r="F441" t="str">
            <v>Office Equipment</v>
          </cell>
          <cell r="G441">
            <v>0</v>
          </cell>
          <cell r="H441">
            <v>0</v>
          </cell>
          <cell r="I441" t="str">
            <v>NRS</v>
          </cell>
          <cell r="J441">
            <v>114264</v>
          </cell>
          <cell r="K441">
            <v>114264</v>
          </cell>
        </row>
        <row r="442">
          <cell r="A442">
            <v>810360</v>
          </cell>
          <cell r="B442" t="str">
            <v>Vishal Hardware</v>
          </cell>
          <cell r="C442">
            <v>0</v>
          </cell>
          <cell r="D442" t="str">
            <v>Taxol Section</v>
          </cell>
          <cell r="E442" t="str">
            <v>(Capex - 22-03-04)</v>
          </cell>
          <cell r="F442" t="str">
            <v xml:space="preserve">Plant &amp; Machinery (Installation) </v>
          </cell>
          <cell r="G442">
            <v>0</v>
          </cell>
          <cell r="H442">
            <v>0</v>
          </cell>
          <cell r="I442" t="str">
            <v>NRS</v>
          </cell>
          <cell r="J442">
            <v>114354</v>
          </cell>
          <cell r="K442">
            <v>114354</v>
          </cell>
        </row>
        <row r="443">
          <cell r="A443">
            <v>810361</v>
          </cell>
          <cell r="B443" t="str">
            <v>Rising Construction</v>
          </cell>
          <cell r="C443">
            <v>0</v>
          </cell>
          <cell r="D443" t="str">
            <v>Boundary Wall</v>
          </cell>
          <cell r="E443" t="str">
            <v>(Capex - 06-03-04)</v>
          </cell>
          <cell r="F443" t="str">
            <v>Building</v>
          </cell>
          <cell r="G443">
            <v>0</v>
          </cell>
          <cell r="H443">
            <v>0</v>
          </cell>
          <cell r="I443" t="str">
            <v>INR</v>
          </cell>
          <cell r="J443">
            <v>24875</v>
          </cell>
          <cell r="K443">
            <v>39800</v>
          </cell>
        </row>
        <row r="444">
          <cell r="A444">
            <v>810362</v>
          </cell>
          <cell r="B444" t="str">
            <v>Hari Har Nath Nirman Sewa</v>
          </cell>
          <cell r="C444">
            <v>0</v>
          </cell>
          <cell r="D444" t="str">
            <v>Fruit Juice Expansion</v>
          </cell>
          <cell r="E444" t="str">
            <v>(Capex - 12-04-05)</v>
          </cell>
          <cell r="F444" t="str">
            <v>Building CWIP</v>
          </cell>
          <cell r="G444">
            <v>0</v>
          </cell>
          <cell r="H444">
            <v>0</v>
          </cell>
          <cell r="I444" t="str">
            <v>INR</v>
          </cell>
          <cell r="J444">
            <v>24500</v>
          </cell>
          <cell r="K444">
            <v>39200</v>
          </cell>
        </row>
        <row r="445">
          <cell r="A445">
            <v>810363</v>
          </cell>
          <cell r="B445" t="str">
            <v xml:space="preserve">Omex International </v>
          </cell>
          <cell r="C445">
            <v>0</v>
          </cell>
          <cell r="D445" t="str">
            <v>Taxol Section</v>
          </cell>
          <cell r="E445" t="str">
            <v>(Capex - 22-03-04)</v>
          </cell>
          <cell r="F445" t="str">
            <v xml:space="preserve">Plant &amp; Machinery (Installation) </v>
          </cell>
          <cell r="G445">
            <v>0</v>
          </cell>
          <cell r="H445">
            <v>0</v>
          </cell>
          <cell r="I445" t="str">
            <v>INR</v>
          </cell>
          <cell r="J445">
            <v>43620</v>
          </cell>
          <cell r="K445">
            <v>69792</v>
          </cell>
        </row>
        <row r="446">
          <cell r="A446">
            <v>810364</v>
          </cell>
          <cell r="B446" t="str">
            <v>A.D.Flex Hose</v>
          </cell>
          <cell r="C446">
            <v>0</v>
          </cell>
          <cell r="D446" t="str">
            <v>Taxol Section</v>
          </cell>
          <cell r="E446" t="str">
            <v>(Capex - 22-03-04)</v>
          </cell>
          <cell r="F446" t="str">
            <v>Plant &amp; Machinery (Installation) CWIP</v>
          </cell>
          <cell r="G446">
            <v>0</v>
          </cell>
          <cell r="H446">
            <v>0</v>
          </cell>
          <cell r="I446" t="str">
            <v>INR</v>
          </cell>
          <cell r="J446">
            <v>35700</v>
          </cell>
          <cell r="K446">
            <v>57120</v>
          </cell>
        </row>
        <row r="447">
          <cell r="A447">
            <v>810365</v>
          </cell>
          <cell r="B447" t="str">
            <v xml:space="preserve">Omex International </v>
          </cell>
          <cell r="C447">
            <v>0</v>
          </cell>
          <cell r="D447" t="str">
            <v>Taxol Section</v>
          </cell>
          <cell r="E447" t="str">
            <v>(Capex - 22-03-04)</v>
          </cell>
          <cell r="F447" t="str">
            <v>Plant &amp; Machinery (Installation) CWIP</v>
          </cell>
          <cell r="G447">
            <v>0</v>
          </cell>
          <cell r="H447">
            <v>0</v>
          </cell>
          <cell r="I447" t="str">
            <v>NRS</v>
          </cell>
          <cell r="J447">
            <v>76715</v>
          </cell>
          <cell r="K447">
            <v>76715</v>
          </cell>
        </row>
        <row r="448">
          <cell r="A448">
            <v>810366</v>
          </cell>
          <cell r="B448" t="str">
            <v>Project Engineering Service</v>
          </cell>
          <cell r="C448">
            <v>0</v>
          </cell>
          <cell r="D448" t="str">
            <v>Taxol Section</v>
          </cell>
          <cell r="E448" t="str">
            <v>(Capex - 22-03-04)</v>
          </cell>
          <cell r="F448" t="str">
            <v xml:space="preserve">Plant &amp; Machinery (Installation) </v>
          </cell>
          <cell r="G448">
            <v>0</v>
          </cell>
          <cell r="H448">
            <v>0</v>
          </cell>
          <cell r="I448" t="str">
            <v>INR</v>
          </cell>
          <cell r="J448">
            <v>16155</v>
          </cell>
          <cell r="K448">
            <v>25848</v>
          </cell>
        </row>
        <row r="449">
          <cell r="A449">
            <v>810367</v>
          </cell>
          <cell r="B449" t="str">
            <v xml:space="preserve">Nepal Hume Pipe </v>
          </cell>
          <cell r="C449">
            <v>0</v>
          </cell>
          <cell r="D449" t="str">
            <v>Fruit Juice Expansion</v>
          </cell>
          <cell r="E449" t="str">
            <v>(Capex - 12-04-05)</v>
          </cell>
          <cell r="F449" t="str">
            <v>Plant &amp; Machinery (Installation)</v>
          </cell>
          <cell r="G449">
            <v>0</v>
          </cell>
          <cell r="H449">
            <v>0</v>
          </cell>
          <cell r="I449" t="str">
            <v>INR</v>
          </cell>
          <cell r="J449">
            <v>68880</v>
          </cell>
          <cell r="K449">
            <v>110208</v>
          </cell>
        </row>
        <row r="450">
          <cell r="A450">
            <v>810368</v>
          </cell>
          <cell r="B450" t="str">
            <v>Vijay paints &amp; Hardware</v>
          </cell>
          <cell r="C450">
            <v>0</v>
          </cell>
          <cell r="D450" t="str">
            <v>Fruit Juice Expansion</v>
          </cell>
          <cell r="E450" t="str">
            <v>(Capex - 15-03-04)</v>
          </cell>
          <cell r="F450" t="str">
            <v>Building CWIP</v>
          </cell>
          <cell r="G450">
            <v>0</v>
          </cell>
          <cell r="H450">
            <v>0</v>
          </cell>
          <cell r="I450" t="str">
            <v>INR</v>
          </cell>
          <cell r="J450">
            <v>32256</v>
          </cell>
          <cell r="K450">
            <v>51609.600000000006</v>
          </cell>
        </row>
        <row r="451">
          <cell r="A451">
            <v>810369</v>
          </cell>
          <cell r="B451" t="str">
            <v>Multiply</v>
          </cell>
          <cell r="C451">
            <v>0</v>
          </cell>
          <cell r="D451" t="str">
            <v>Taxol Section</v>
          </cell>
          <cell r="E451" t="str">
            <v>(Capex - 22-03-04)</v>
          </cell>
          <cell r="F451" t="str">
            <v>Plant &amp; Machinery (Installation) CWIP</v>
          </cell>
          <cell r="G451">
            <v>0</v>
          </cell>
          <cell r="H451">
            <v>0</v>
          </cell>
          <cell r="I451" t="str">
            <v>INR</v>
          </cell>
          <cell r="J451">
            <v>142990</v>
          </cell>
          <cell r="K451">
            <v>228784</v>
          </cell>
        </row>
        <row r="452">
          <cell r="A452">
            <v>810370</v>
          </cell>
          <cell r="B452" t="str">
            <v>Perks Engineering</v>
          </cell>
          <cell r="C452" t="str">
            <v>Shrink Tunnel for Sleeve Shrinking</v>
          </cell>
          <cell r="D452" t="str">
            <v>LDM Section</v>
          </cell>
          <cell r="E452" t="str">
            <v>(Capex - 08-04-05)</v>
          </cell>
          <cell r="F452" t="str">
            <v xml:space="preserve">Plant &amp; Machinery </v>
          </cell>
          <cell r="G452">
            <v>0</v>
          </cell>
          <cell r="H452">
            <v>0</v>
          </cell>
          <cell r="I452" t="str">
            <v>INR</v>
          </cell>
          <cell r="J452">
            <v>71792</v>
          </cell>
          <cell r="K452">
            <v>114867.20000000001</v>
          </cell>
        </row>
        <row r="453">
          <cell r="A453">
            <v>810371</v>
          </cell>
          <cell r="B453" t="str">
            <v>Rising Construction</v>
          </cell>
          <cell r="C453">
            <v>0</v>
          </cell>
          <cell r="D453" t="str">
            <v>Fruit Juice Expansion</v>
          </cell>
          <cell r="E453" t="str">
            <v>(Capex - 15-03-04)</v>
          </cell>
          <cell r="F453" t="str">
            <v>Building CWIP</v>
          </cell>
          <cell r="G453">
            <v>0</v>
          </cell>
          <cell r="H453">
            <v>0</v>
          </cell>
          <cell r="I453" t="str">
            <v>INR</v>
          </cell>
          <cell r="J453">
            <v>68850</v>
          </cell>
          <cell r="K453">
            <v>110160</v>
          </cell>
        </row>
        <row r="454">
          <cell r="A454">
            <v>810372</v>
          </cell>
          <cell r="B454" t="str">
            <v>Awadesh Nirman Sewa</v>
          </cell>
          <cell r="C454">
            <v>0</v>
          </cell>
          <cell r="D454" t="str">
            <v>Fruit Juice Expansion</v>
          </cell>
          <cell r="E454" t="str">
            <v>(Capex - 09-04-05)</v>
          </cell>
          <cell r="F454" t="str">
            <v>Building</v>
          </cell>
          <cell r="G454">
            <v>0</v>
          </cell>
          <cell r="H454">
            <v>0</v>
          </cell>
          <cell r="I454" t="str">
            <v>INR</v>
          </cell>
          <cell r="J454">
            <v>105000</v>
          </cell>
          <cell r="K454">
            <v>168000</v>
          </cell>
        </row>
        <row r="455">
          <cell r="A455">
            <v>810373</v>
          </cell>
          <cell r="B455" t="str">
            <v>Awadesh Nirman Sewa</v>
          </cell>
          <cell r="C455">
            <v>0</v>
          </cell>
          <cell r="D455" t="str">
            <v>LDM Section</v>
          </cell>
          <cell r="E455" t="str">
            <v>(Capex - 07-04-05)</v>
          </cell>
          <cell r="F455" t="str">
            <v>Building</v>
          </cell>
          <cell r="G455">
            <v>0</v>
          </cell>
          <cell r="H455">
            <v>0</v>
          </cell>
          <cell r="I455" t="str">
            <v>USD</v>
          </cell>
          <cell r="J455">
            <v>61765</v>
          </cell>
          <cell r="K455">
            <v>4570610</v>
          </cell>
        </row>
        <row r="456">
          <cell r="A456">
            <v>810374</v>
          </cell>
          <cell r="B456" t="str">
            <v>Forbes Marshal Pvt. Ltd</v>
          </cell>
          <cell r="C456" t="str">
            <v>Flow Metre- 2 Pcs</v>
          </cell>
          <cell r="D456" t="str">
            <v>Fruit Juice Expansion</v>
          </cell>
          <cell r="E456" t="str">
            <v>(Capex - 04-04-05)</v>
          </cell>
          <cell r="F456" t="str">
            <v xml:space="preserve">Plant &amp; Machinery </v>
          </cell>
          <cell r="G456">
            <v>0</v>
          </cell>
          <cell r="H456">
            <v>0</v>
          </cell>
          <cell r="I456" t="str">
            <v>INR</v>
          </cell>
          <cell r="J456">
            <v>74785.210000000006</v>
          </cell>
          <cell r="K456">
            <v>119656.33600000001</v>
          </cell>
        </row>
        <row r="457">
          <cell r="A457">
            <v>810375</v>
          </cell>
          <cell r="B457" t="str">
            <v>Forbes Marshal Pvt. Ltd</v>
          </cell>
          <cell r="C457" t="str">
            <v>Flow Metre- 1 Pcs</v>
          </cell>
          <cell r="D457" t="str">
            <v>Fruit Juice Expansion</v>
          </cell>
          <cell r="E457" t="str">
            <v>(Capex - 04-04-05)</v>
          </cell>
          <cell r="F457" t="str">
            <v xml:space="preserve">Plant &amp; Machinery </v>
          </cell>
          <cell r="G457">
            <v>0</v>
          </cell>
          <cell r="H457">
            <v>0</v>
          </cell>
          <cell r="I457" t="str">
            <v>NRS</v>
          </cell>
          <cell r="J457">
            <v>442745</v>
          </cell>
          <cell r="K457">
            <v>442745</v>
          </cell>
        </row>
        <row r="458">
          <cell r="A458">
            <v>810376</v>
          </cell>
          <cell r="B458" t="str">
            <v>Krones A.G</v>
          </cell>
          <cell r="C458" t="str">
            <v>Flow Metre- 1 Pcs</v>
          </cell>
          <cell r="D458" t="str">
            <v>Fruit Juice Expansion</v>
          </cell>
          <cell r="E458" t="str">
            <v>(Capex - 04-04-05)</v>
          </cell>
          <cell r="F458" t="str">
            <v>Plant &amp; Machinery CWIP</v>
          </cell>
          <cell r="G458">
            <v>0</v>
          </cell>
          <cell r="H458">
            <v>0</v>
          </cell>
          <cell r="I458" t="str">
            <v>NRS</v>
          </cell>
          <cell r="J458">
            <v>22000</v>
          </cell>
          <cell r="K458">
            <v>22000</v>
          </cell>
        </row>
        <row r="459">
          <cell r="A459">
            <v>810378</v>
          </cell>
          <cell r="B459" t="str">
            <v>Awadesh Nirman Sewa</v>
          </cell>
          <cell r="C459">
            <v>0</v>
          </cell>
          <cell r="D459" t="str">
            <v>Fruit Juice Expansion</v>
          </cell>
          <cell r="E459" t="str">
            <v>(Capex - 12-04-05)</v>
          </cell>
          <cell r="F459" t="str">
            <v>Building CWIP</v>
          </cell>
          <cell r="G459">
            <v>0</v>
          </cell>
          <cell r="H459">
            <v>0</v>
          </cell>
          <cell r="I459" t="str">
            <v>NRS</v>
          </cell>
          <cell r="J459">
            <v>155981.95000000001</v>
          </cell>
          <cell r="K459">
            <v>155981.95000000001</v>
          </cell>
        </row>
        <row r="460">
          <cell r="A460">
            <v>810379</v>
          </cell>
          <cell r="B460" t="str">
            <v>Dynamic Engineers Pvt. Ltd.</v>
          </cell>
          <cell r="C460">
            <v>0</v>
          </cell>
          <cell r="D460" t="str">
            <v>Taxol Section</v>
          </cell>
          <cell r="E460" t="str">
            <v>(Capex - 22-03-04)</v>
          </cell>
          <cell r="F460" t="str">
            <v>Electrical Installation</v>
          </cell>
          <cell r="G460">
            <v>0</v>
          </cell>
          <cell r="H460">
            <v>0</v>
          </cell>
          <cell r="I460" t="str">
            <v>NRS</v>
          </cell>
          <cell r="J460">
            <v>4017</v>
          </cell>
          <cell r="K460">
            <v>4017</v>
          </cell>
        </row>
        <row r="461">
          <cell r="A461">
            <v>810380</v>
          </cell>
          <cell r="B461" t="str">
            <v>Nidhi Marmo Pvt. Ltd</v>
          </cell>
          <cell r="C461">
            <v>0</v>
          </cell>
          <cell r="D461" t="str">
            <v>Tomato Ketchup</v>
          </cell>
          <cell r="E461" t="str">
            <v>(Capex - 13-04-05)</v>
          </cell>
          <cell r="F461" t="str">
            <v>Building</v>
          </cell>
          <cell r="G461">
            <v>0</v>
          </cell>
          <cell r="H461">
            <v>0</v>
          </cell>
          <cell r="I461" t="str">
            <v>INR</v>
          </cell>
          <cell r="J461">
            <v>90000</v>
          </cell>
          <cell r="K461">
            <v>144000</v>
          </cell>
        </row>
        <row r="462">
          <cell r="A462">
            <v>810381</v>
          </cell>
          <cell r="B462" t="str">
            <v>B.Sen Barry &amp; Co.</v>
          </cell>
          <cell r="C462" t="str">
            <v>Super Crown Corking Machine- 2 pcs</v>
          </cell>
          <cell r="D462" t="str">
            <v>Tomato Ketchup</v>
          </cell>
          <cell r="E462" t="str">
            <v>(Capex - 13-04-05)</v>
          </cell>
          <cell r="F462" t="str">
            <v xml:space="preserve">Plant &amp; Machinery </v>
          </cell>
          <cell r="G462">
            <v>0</v>
          </cell>
          <cell r="H462">
            <v>0</v>
          </cell>
          <cell r="I462" t="str">
            <v>NRS</v>
          </cell>
          <cell r="J462">
            <v>11000</v>
          </cell>
          <cell r="K462">
            <v>11000</v>
          </cell>
        </row>
        <row r="463">
          <cell r="A463">
            <v>810382</v>
          </cell>
          <cell r="B463" t="str">
            <v>N.S. Engineers</v>
          </cell>
          <cell r="C463">
            <v>0</v>
          </cell>
          <cell r="D463" t="str">
            <v>Fabrication Work-Ketchup Plant</v>
          </cell>
          <cell r="E463" t="str">
            <v>(Capex - 15-03-04)</v>
          </cell>
          <cell r="F463" t="str">
            <v xml:space="preserve">Plant &amp; Machinery </v>
          </cell>
          <cell r="G463">
            <v>0</v>
          </cell>
          <cell r="H463">
            <v>0</v>
          </cell>
          <cell r="I463" t="str">
            <v>NRS</v>
          </cell>
          <cell r="J463">
            <v>84787.5</v>
          </cell>
          <cell r="K463">
            <v>84787.5</v>
          </cell>
        </row>
        <row r="464">
          <cell r="A464">
            <v>810383</v>
          </cell>
          <cell r="B464" t="str">
            <v>Rising Construction</v>
          </cell>
          <cell r="C464">
            <v>0</v>
          </cell>
          <cell r="D464" t="str">
            <v>Fruit Juice Expansion</v>
          </cell>
          <cell r="E464" t="str">
            <v>(Capex - 12-04-05)</v>
          </cell>
          <cell r="F464" t="str">
            <v>Building CWIP</v>
          </cell>
          <cell r="G464">
            <v>0</v>
          </cell>
          <cell r="H464">
            <v>0</v>
          </cell>
          <cell r="I464" t="str">
            <v>NRS</v>
          </cell>
          <cell r="J464">
            <v>42700</v>
          </cell>
          <cell r="K464">
            <v>42700</v>
          </cell>
        </row>
        <row r="465">
          <cell r="A465">
            <v>810384</v>
          </cell>
          <cell r="B465" t="str">
            <v>Steel Wood</v>
          </cell>
          <cell r="C465">
            <v>0</v>
          </cell>
          <cell r="D465" t="str">
            <v>Fruit Juice Expansion</v>
          </cell>
          <cell r="E465" t="str">
            <v>(Capex - 12-04-05)</v>
          </cell>
          <cell r="F465" t="str">
            <v>Plant &amp; Machinery (Installation)</v>
          </cell>
          <cell r="G465">
            <v>0</v>
          </cell>
          <cell r="H465">
            <v>0</v>
          </cell>
          <cell r="I465" t="str">
            <v>INR</v>
          </cell>
          <cell r="J465">
            <v>38512</v>
          </cell>
          <cell r="K465">
            <v>61619.200000000004</v>
          </cell>
        </row>
        <row r="466">
          <cell r="A466">
            <v>810387</v>
          </cell>
          <cell r="B466" t="str">
            <v>Awadesh Nirman Sewa</v>
          </cell>
          <cell r="C466">
            <v>0</v>
          </cell>
          <cell r="D466" t="str">
            <v>Lemoneez &amp; Tomato Ketchup</v>
          </cell>
          <cell r="E466" t="str">
            <v>(Capex - 13-04-05)</v>
          </cell>
          <cell r="F466" t="str">
            <v>Building</v>
          </cell>
          <cell r="G466">
            <v>0</v>
          </cell>
          <cell r="H466">
            <v>0</v>
          </cell>
          <cell r="I466" t="str">
            <v>NRS</v>
          </cell>
          <cell r="J466">
            <v>390000</v>
          </cell>
          <cell r="K466">
            <v>390000</v>
          </cell>
        </row>
        <row r="467">
          <cell r="A467">
            <v>810388</v>
          </cell>
          <cell r="B467" t="str">
            <v>BMIL International Inc.</v>
          </cell>
          <cell r="C467" t="str">
            <v xml:space="preserve">Cold Storage </v>
          </cell>
          <cell r="D467" t="str">
            <v xml:space="preserve">New Cold Storage </v>
          </cell>
          <cell r="E467" t="str">
            <v>(Capex - 15-04-05)</v>
          </cell>
          <cell r="F467" t="str">
            <v>Building CWIP</v>
          </cell>
          <cell r="G467">
            <v>0</v>
          </cell>
          <cell r="H467">
            <v>0</v>
          </cell>
          <cell r="I467" t="str">
            <v>NRS</v>
          </cell>
          <cell r="J467">
            <v>6600</v>
          </cell>
          <cell r="K467">
            <v>6600</v>
          </cell>
        </row>
        <row r="468">
          <cell r="A468">
            <v>810389</v>
          </cell>
          <cell r="B468" t="str">
            <v>Multiply</v>
          </cell>
          <cell r="C468">
            <v>0</v>
          </cell>
          <cell r="D468" t="str">
            <v>Insulation Work Taxol</v>
          </cell>
          <cell r="E468" t="str">
            <v>(Capex - 22-03-04)</v>
          </cell>
          <cell r="F468" t="str">
            <v>Plant &amp; Machinery (Installation)</v>
          </cell>
          <cell r="G468">
            <v>0</v>
          </cell>
          <cell r="H468">
            <v>0</v>
          </cell>
          <cell r="I468" t="str">
            <v>NRS</v>
          </cell>
          <cell r="J468">
            <v>34100</v>
          </cell>
          <cell r="K468">
            <v>34100</v>
          </cell>
        </row>
        <row r="469">
          <cell r="A469">
            <v>810390</v>
          </cell>
          <cell r="B469" t="str">
            <v>Vaishno Enterprises</v>
          </cell>
          <cell r="C469">
            <v>0</v>
          </cell>
          <cell r="D469" t="str">
            <v>Fruit Juice Expansion</v>
          </cell>
          <cell r="E469" t="str">
            <v>(Capex - 15-03-04)</v>
          </cell>
          <cell r="F469" t="str">
            <v>Plant &amp; Machinery (Installation)</v>
          </cell>
          <cell r="G469">
            <v>0</v>
          </cell>
          <cell r="H469">
            <v>0</v>
          </cell>
          <cell r="I469" t="str">
            <v>NRS</v>
          </cell>
          <cell r="J469">
            <v>236802.5</v>
          </cell>
          <cell r="K469">
            <v>236802.5</v>
          </cell>
        </row>
        <row r="470">
          <cell r="A470">
            <v>810391</v>
          </cell>
          <cell r="B470" t="str">
            <v>Vishal Hardware</v>
          </cell>
          <cell r="C470">
            <v>0</v>
          </cell>
          <cell r="D470" t="str">
            <v>Fruit Juice Expansion</v>
          </cell>
          <cell r="E470" t="str">
            <v>(Capex - 15-03-04)</v>
          </cell>
          <cell r="F470" t="str">
            <v>Plant &amp; Machinery (Installation)</v>
          </cell>
          <cell r="G470">
            <v>0</v>
          </cell>
          <cell r="H470">
            <v>0</v>
          </cell>
          <cell r="I470" t="str">
            <v>INR</v>
          </cell>
          <cell r="J470">
            <v>9875</v>
          </cell>
          <cell r="K470">
            <v>15800</v>
          </cell>
        </row>
        <row r="471">
          <cell r="A471">
            <v>810392</v>
          </cell>
          <cell r="B471" t="str">
            <v>N.S. Engineers</v>
          </cell>
          <cell r="C471">
            <v>0</v>
          </cell>
          <cell r="D471" t="str">
            <v xml:space="preserve">Fabrication In Taxol </v>
          </cell>
          <cell r="E471" t="str">
            <v>(Capex - 22-03-04)</v>
          </cell>
          <cell r="F471" t="str">
            <v>Plant &amp; Machinery (Installation)</v>
          </cell>
          <cell r="G471">
            <v>0</v>
          </cell>
          <cell r="H471">
            <v>0</v>
          </cell>
          <cell r="I471" t="str">
            <v>INR</v>
          </cell>
          <cell r="J471">
            <v>9150</v>
          </cell>
          <cell r="K471">
            <v>14640</v>
          </cell>
        </row>
        <row r="472">
          <cell r="A472">
            <v>810394</v>
          </cell>
          <cell r="B472" t="str">
            <v>Godrej &amp; Boyce Mfg. Co. Ltd</v>
          </cell>
          <cell r="C472" t="str">
            <v>Filling Cabinet for Record Room</v>
          </cell>
          <cell r="D472" t="str">
            <v>Godrej Filling System-Record Room</v>
          </cell>
          <cell r="E472" t="str">
            <v>(Capex - 25-04-05)</v>
          </cell>
          <cell r="F472" t="str">
            <v>Furniture &amp; Fixture</v>
          </cell>
          <cell r="G472">
            <v>0</v>
          </cell>
          <cell r="H472">
            <v>0</v>
          </cell>
          <cell r="I472" t="str">
            <v>INR</v>
          </cell>
          <cell r="J472">
            <v>16250</v>
          </cell>
          <cell r="K472">
            <v>26000</v>
          </cell>
        </row>
        <row r="473">
          <cell r="A473">
            <v>810395</v>
          </cell>
          <cell r="B473" t="str">
            <v>Rising Construction</v>
          </cell>
          <cell r="C473">
            <v>0</v>
          </cell>
          <cell r="D473" t="str">
            <v>Electrical Installation- Fruit Juice</v>
          </cell>
          <cell r="E473" t="str">
            <v>(Capex - 12-04-05)</v>
          </cell>
          <cell r="F473" t="str">
            <v>Electrical Installation</v>
          </cell>
          <cell r="G473">
            <v>0</v>
          </cell>
          <cell r="H473">
            <v>0</v>
          </cell>
          <cell r="I473" t="str">
            <v>INR</v>
          </cell>
          <cell r="J473">
            <v>58500</v>
          </cell>
          <cell r="K473">
            <v>93600</v>
          </cell>
        </row>
        <row r="474">
          <cell r="A474">
            <v>810396</v>
          </cell>
          <cell r="B474" t="str">
            <v>Pawan Kumar International</v>
          </cell>
          <cell r="C474">
            <v>0</v>
          </cell>
          <cell r="D474" t="str">
            <v>Nursery Birganj - Expansion</v>
          </cell>
          <cell r="E474" t="str">
            <v>(Capex - 23-04-05)</v>
          </cell>
          <cell r="F474" t="str">
            <v>Building</v>
          </cell>
          <cell r="G474">
            <v>0</v>
          </cell>
          <cell r="H474">
            <v>0</v>
          </cell>
          <cell r="I474" t="str">
            <v>NRS</v>
          </cell>
          <cell r="J474">
            <v>19283.7</v>
          </cell>
          <cell r="K474">
            <v>19283.7</v>
          </cell>
        </row>
        <row r="475">
          <cell r="A475">
            <v>810397</v>
          </cell>
          <cell r="B475" t="str">
            <v>Hulas Steel Industries</v>
          </cell>
          <cell r="C475">
            <v>0</v>
          </cell>
          <cell r="D475" t="str">
            <v>Nursery Birganj - Expansion</v>
          </cell>
          <cell r="E475" t="str">
            <v>(Capex - 23-04-05)</v>
          </cell>
          <cell r="F475" t="str">
            <v>Building</v>
          </cell>
          <cell r="G475">
            <v>0</v>
          </cell>
          <cell r="H475">
            <v>0</v>
          </cell>
          <cell r="I475" t="str">
            <v>NRS</v>
          </cell>
          <cell r="J475">
            <v>35000</v>
          </cell>
          <cell r="K475">
            <v>35000</v>
          </cell>
        </row>
        <row r="476">
          <cell r="A476">
            <v>810398</v>
          </cell>
          <cell r="B476" t="str">
            <v>N.S. Engineers</v>
          </cell>
          <cell r="C476">
            <v>0</v>
          </cell>
          <cell r="D476" t="str">
            <v>Fabrication work - Taxol</v>
          </cell>
          <cell r="E476" t="str">
            <v>(Capex - 22-03-04)</v>
          </cell>
          <cell r="F476" t="str">
            <v>Plant &amp; Machinery (Installation)</v>
          </cell>
          <cell r="G476">
            <v>0</v>
          </cell>
          <cell r="H476">
            <v>0</v>
          </cell>
          <cell r="I476" t="str">
            <v>NRS</v>
          </cell>
          <cell r="J476">
            <v>33000</v>
          </cell>
          <cell r="K476">
            <v>33000</v>
          </cell>
        </row>
        <row r="477">
          <cell r="A477">
            <v>810400</v>
          </cell>
          <cell r="B477" t="str">
            <v>Forbes Marshal Pvt. Ltd</v>
          </cell>
          <cell r="C477" t="str">
            <v>Condenstate Recovery System</v>
          </cell>
          <cell r="D477" t="str">
            <v>Condenstate Rocovery System</v>
          </cell>
          <cell r="E477" t="str">
            <v>(Capex - 14-04-05)</v>
          </cell>
          <cell r="F477" t="str">
            <v>Boiler Section</v>
          </cell>
          <cell r="G477">
            <v>0</v>
          </cell>
          <cell r="H477">
            <v>0</v>
          </cell>
          <cell r="I477" t="str">
            <v>INR</v>
          </cell>
          <cell r="J477">
            <v>152000</v>
          </cell>
          <cell r="K477">
            <v>243200</v>
          </cell>
        </row>
        <row r="478">
          <cell r="A478">
            <v>810401</v>
          </cell>
          <cell r="B478" t="str">
            <v>SS Packaging Industries</v>
          </cell>
          <cell r="C478" t="str">
            <v>Volumetric Filling Machine</v>
          </cell>
          <cell r="D478" t="str">
            <v>Filling Machine for Chwyanprash</v>
          </cell>
          <cell r="E478" t="str">
            <v>(Capex - 28-04-05)</v>
          </cell>
          <cell r="F478" t="str">
            <v>Plant &amp; Machinery CWIP</v>
          </cell>
          <cell r="G478">
            <v>0</v>
          </cell>
          <cell r="H478">
            <v>0</v>
          </cell>
          <cell r="I478" t="str">
            <v>NRS</v>
          </cell>
          <cell r="J478">
            <v>233790</v>
          </cell>
          <cell r="K478">
            <v>233790</v>
          </cell>
        </row>
        <row r="479">
          <cell r="A479">
            <v>810402</v>
          </cell>
          <cell r="B479" t="str">
            <v>N.S. Engineers</v>
          </cell>
          <cell r="C479">
            <v>0</v>
          </cell>
          <cell r="D479" t="str">
            <v>Fabrication - Taxol</v>
          </cell>
          <cell r="E479" t="str">
            <v>(Capex - 22-03-04)</v>
          </cell>
          <cell r="F479" t="str">
            <v>Plant &amp; Machinery (Installation)</v>
          </cell>
          <cell r="G479">
            <v>0</v>
          </cell>
          <cell r="H479">
            <v>0</v>
          </cell>
          <cell r="I479" t="str">
            <v>NRS</v>
          </cell>
          <cell r="J479">
            <v>131659.5</v>
          </cell>
          <cell r="K479">
            <v>131659.5</v>
          </cell>
        </row>
        <row r="480">
          <cell r="A480">
            <v>810403</v>
          </cell>
          <cell r="B480" t="str">
            <v>Sudarshan Construction</v>
          </cell>
          <cell r="C480">
            <v>0</v>
          </cell>
          <cell r="D480" t="str">
            <v>Fabrication - Taxol</v>
          </cell>
          <cell r="E480" t="str">
            <v>(Capex - 22-03-04)</v>
          </cell>
          <cell r="F480" t="str">
            <v>Plant &amp; Machinery (Installation)</v>
          </cell>
          <cell r="G480">
            <v>0</v>
          </cell>
          <cell r="H480">
            <v>0</v>
          </cell>
          <cell r="I480" t="str">
            <v>NRS</v>
          </cell>
          <cell r="J480">
            <v>336502</v>
          </cell>
          <cell r="K480">
            <v>336502</v>
          </cell>
        </row>
        <row r="481">
          <cell r="A481">
            <v>810404</v>
          </cell>
          <cell r="B481" t="str">
            <v>Lloyed Insulation (India) Ltd.</v>
          </cell>
          <cell r="C481" t="str">
            <v xml:space="preserve">Cold Storage </v>
          </cell>
          <cell r="D481" t="str">
            <v xml:space="preserve">New Cold Storage </v>
          </cell>
          <cell r="E481" t="str">
            <v>(Capex - 15-04-05)</v>
          </cell>
          <cell r="F481" t="str">
            <v>Building CWIP</v>
          </cell>
          <cell r="G481">
            <v>0</v>
          </cell>
          <cell r="H481">
            <v>0</v>
          </cell>
          <cell r="I481" t="str">
            <v>INR</v>
          </cell>
          <cell r="J481">
            <v>286366.7</v>
          </cell>
          <cell r="K481">
            <v>458186.72000000003</v>
          </cell>
        </row>
        <row r="482">
          <cell r="A482">
            <v>810405</v>
          </cell>
          <cell r="B482" t="str">
            <v>Lloyed Insulation (India) Ltd.</v>
          </cell>
          <cell r="C482" t="str">
            <v xml:space="preserve">Cold Storage </v>
          </cell>
          <cell r="D482" t="str">
            <v xml:space="preserve">New Cold Storage </v>
          </cell>
          <cell r="E482" t="str">
            <v>(Capex - 15-04-05)</v>
          </cell>
          <cell r="F482" t="str">
            <v>Building CWIP</v>
          </cell>
          <cell r="G482">
            <v>0</v>
          </cell>
          <cell r="H482">
            <v>0</v>
          </cell>
          <cell r="I482" t="str">
            <v>INR</v>
          </cell>
          <cell r="J482">
            <v>75486.600000000006</v>
          </cell>
          <cell r="K482">
            <v>120778.56000000001</v>
          </cell>
        </row>
        <row r="483">
          <cell r="A483">
            <v>810406</v>
          </cell>
          <cell r="B483" t="str">
            <v>N.S. Engineers</v>
          </cell>
          <cell r="C483">
            <v>0</v>
          </cell>
          <cell r="D483" t="str">
            <v>Fabrication Work In LDM</v>
          </cell>
          <cell r="E483" t="str">
            <v>(Capex - 08-04-05)</v>
          </cell>
          <cell r="F483" t="str">
            <v>Plant &amp; Machinery (Installation)</v>
          </cell>
          <cell r="G483">
            <v>0</v>
          </cell>
          <cell r="H483">
            <v>0</v>
          </cell>
          <cell r="I483" t="str">
            <v>EURO</v>
          </cell>
          <cell r="J483">
            <v>5856</v>
          </cell>
          <cell r="K483">
            <v>521184</v>
          </cell>
        </row>
        <row r="484">
          <cell r="A484">
            <v>810407</v>
          </cell>
          <cell r="B484" t="str">
            <v>N.S. Engineers</v>
          </cell>
          <cell r="C484">
            <v>0</v>
          </cell>
          <cell r="D484" t="str">
            <v>Fabrication Work In Taxol</v>
          </cell>
          <cell r="E484" t="str">
            <v>(Capex - 22-03-04)</v>
          </cell>
          <cell r="F484" t="str">
            <v>Plant &amp; Machinery (Installation)</v>
          </cell>
          <cell r="G484">
            <v>0</v>
          </cell>
          <cell r="H484">
            <v>0</v>
          </cell>
          <cell r="I484" t="str">
            <v>NRS</v>
          </cell>
          <cell r="J484">
            <v>136232</v>
          </cell>
          <cell r="K484">
            <v>136232</v>
          </cell>
        </row>
        <row r="485">
          <cell r="A485">
            <v>810408</v>
          </cell>
          <cell r="B485" t="str">
            <v>N.S. Engineers</v>
          </cell>
          <cell r="C485">
            <v>0</v>
          </cell>
          <cell r="D485" t="str">
            <v>Fabrication Work In Fruit Juice</v>
          </cell>
          <cell r="E485" t="str">
            <v>(Capex - 12-04-05)</v>
          </cell>
          <cell r="F485" t="str">
            <v>Plant &amp; Machinery (Installation)</v>
          </cell>
          <cell r="G485">
            <v>0</v>
          </cell>
          <cell r="H485">
            <v>0</v>
          </cell>
          <cell r="I485" t="str">
            <v>INR</v>
          </cell>
          <cell r="J485">
            <v>141910</v>
          </cell>
          <cell r="K485">
            <v>227056</v>
          </cell>
        </row>
        <row r="486">
          <cell r="A486">
            <v>810409</v>
          </cell>
          <cell r="B486" t="str">
            <v>N.S. Engineers</v>
          </cell>
          <cell r="C486">
            <v>0</v>
          </cell>
          <cell r="D486" t="str">
            <v>Fabrication Work In Fruit Juice</v>
          </cell>
          <cell r="E486" t="str">
            <v>(Capex - 12-04-05)</v>
          </cell>
          <cell r="F486" t="str">
            <v>Plant &amp; Machinery (Installation)</v>
          </cell>
          <cell r="G486">
            <v>0</v>
          </cell>
          <cell r="H486">
            <v>0</v>
          </cell>
          <cell r="I486" t="str">
            <v>INR</v>
          </cell>
          <cell r="J486">
            <v>30000</v>
          </cell>
          <cell r="K486">
            <v>48000</v>
          </cell>
        </row>
        <row r="487">
          <cell r="A487">
            <v>810410</v>
          </cell>
          <cell r="B487" t="str">
            <v>Linde Material Handling ASIA</v>
          </cell>
          <cell r="C487" t="str">
            <v>Linde Forklift - Vehicle</v>
          </cell>
          <cell r="D487" t="str">
            <v xml:space="preserve">Forklift </v>
          </cell>
          <cell r="E487" t="str">
            <v>(Capex - 12-04-05)</v>
          </cell>
          <cell r="F487" t="str">
            <v>Vehicle CWIP</v>
          </cell>
          <cell r="G487">
            <v>0</v>
          </cell>
          <cell r="H487">
            <v>0</v>
          </cell>
          <cell r="I487" t="str">
            <v>INR</v>
          </cell>
          <cell r="J487">
            <v>7000</v>
          </cell>
          <cell r="K487">
            <v>11200</v>
          </cell>
        </row>
        <row r="488">
          <cell r="A488">
            <v>810411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 t="str">
            <v>INR</v>
          </cell>
          <cell r="J488">
            <v>25452</v>
          </cell>
          <cell r="K488">
            <v>40723.200000000004</v>
          </cell>
        </row>
        <row r="489">
          <cell r="A489">
            <v>810412</v>
          </cell>
          <cell r="B489" t="str">
            <v>Rising Construction</v>
          </cell>
          <cell r="C489">
            <v>0</v>
          </cell>
          <cell r="D489" t="str">
            <v>Fabrication Work In Fruit Juice</v>
          </cell>
          <cell r="E489" t="str">
            <v>(Capex - 12-04-05)</v>
          </cell>
          <cell r="F489" t="str">
            <v>Plant &amp; Machinery (Installation)</v>
          </cell>
          <cell r="G489">
            <v>0</v>
          </cell>
          <cell r="H489">
            <v>0</v>
          </cell>
          <cell r="I489" t="str">
            <v>NRS</v>
          </cell>
          <cell r="J489">
            <v>1920900</v>
          </cell>
          <cell r="K489">
            <v>1920900</v>
          </cell>
        </row>
        <row r="490">
          <cell r="A490">
            <v>810413</v>
          </cell>
          <cell r="B490" t="str">
            <v>Hari Har Nath Nirman Sewa</v>
          </cell>
          <cell r="C490">
            <v>0</v>
          </cell>
          <cell r="D490" t="str">
            <v>Construction Work Fruit Juice</v>
          </cell>
          <cell r="E490" t="str">
            <v>(Capex - 12-04-05)</v>
          </cell>
          <cell r="F490" t="str">
            <v xml:space="preserve">Building </v>
          </cell>
          <cell r="G490">
            <v>0</v>
          </cell>
          <cell r="H490">
            <v>0</v>
          </cell>
          <cell r="I490" t="str">
            <v>NRS</v>
          </cell>
          <cell r="J490">
            <v>38400</v>
          </cell>
          <cell r="K490">
            <v>38400</v>
          </cell>
        </row>
        <row r="491">
          <cell r="A491">
            <v>810414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 t="str">
            <v>NRS</v>
          </cell>
          <cell r="J491">
            <v>246450</v>
          </cell>
          <cell r="K491">
            <v>246450</v>
          </cell>
        </row>
        <row r="492">
          <cell r="A492">
            <v>810415</v>
          </cell>
          <cell r="B492" t="str">
            <v>N.S. Engineers</v>
          </cell>
          <cell r="C492">
            <v>0</v>
          </cell>
          <cell r="D492" t="str">
            <v>Fabrication Work In Fruit Juice</v>
          </cell>
          <cell r="E492" t="str">
            <v>(Capex - 12-04-05)</v>
          </cell>
          <cell r="F492" t="str">
            <v>Plant &amp; Machinery (Installation)</v>
          </cell>
          <cell r="G492">
            <v>0</v>
          </cell>
          <cell r="H492">
            <v>0</v>
          </cell>
          <cell r="I492" t="str">
            <v>USD</v>
          </cell>
          <cell r="J492">
            <v>31275</v>
          </cell>
          <cell r="K492">
            <v>2314350</v>
          </cell>
        </row>
        <row r="493">
          <cell r="A493">
            <v>810416</v>
          </cell>
          <cell r="B493" t="str">
            <v>N.S. Engineers</v>
          </cell>
          <cell r="C493">
            <v>0</v>
          </cell>
          <cell r="D493" t="str">
            <v>Fabrication Work In Taxol</v>
          </cell>
          <cell r="E493" t="str">
            <v>(Capex - 22-03-04)</v>
          </cell>
          <cell r="F493" t="str">
            <v>Plant &amp; Machinery (Installation)</v>
          </cell>
          <cell r="G493">
            <v>0</v>
          </cell>
          <cell r="H493">
            <v>0</v>
          </cell>
          <cell r="I493" t="str">
            <v>NRS</v>
          </cell>
          <cell r="J493">
            <v>11000</v>
          </cell>
          <cell r="K493">
            <v>11000</v>
          </cell>
        </row>
        <row r="494">
          <cell r="A494">
            <v>810417</v>
          </cell>
          <cell r="B494" t="str">
            <v>Hulas Steel Industries</v>
          </cell>
          <cell r="C494">
            <v>0</v>
          </cell>
          <cell r="D494" t="str">
            <v xml:space="preserve">PipeFittings in Juice </v>
          </cell>
          <cell r="E494" t="str">
            <v>(Capex - 12-04-05)</v>
          </cell>
          <cell r="F494" t="str">
            <v>Plant &amp; Machinery (Installation)</v>
          </cell>
          <cell r="G494">
            <v>0</v>
          </cell>
          <cell r="H494">
            <v>0</v>
          </cell>
          <cell r="I494" t="str">
            <v>NRS</v>
          </cell>
          <cell r="J494">
            <v>1131.1300000000001</v>
          </cell>
          <cell r="K494">
            <v>1131.1300000000001</v>
          </cell>
        </row>
        <row r="495">
          <cell r="A495">
            <v>810418</v>
          </cell>
          <cell r="B495" t="str">
            <v>Steel Wood</v>
          </cell>
          <cell r="C495">
            <v>0</v>
          </cell>
          <cell r="D495" t="str">
            <v xml:space="preserve">M.S.Channel for Juice </v>
          </cell>
          <cell r="E495" t="str">
            <v>(Capex - 12-04-05)</v>
          </cell>
          <cell r="F495" t="str">
            <v>Plant &amp; Machinery (Installation)</v>
          </cell>
          <cell r="G495">
            <v>0</v>
          </cell>
          <cell r="H495">
            <v>0</v>
          </cell>
          <cell r="I495" t="str">
            <v>NRS</v>
          </cell>
          <cell r="J495">
            <v>2940</v>
          </cell>
          <cell r="K495">
            <v>2940</v>
          </cell>
        </row>
        <row r="496">
          <cell r="A496">
            <v>810419</v>
          </cell>
          <cell r="B496" t="str">
            <v>Kothari Corrosion Controllers</v>
          </cell>
          <cell r="C496">
            <v>0</v>
          </cell>
          <cell r="D496" t="str">
            <v>Acid proof Tiles for Juice</v>
          </cell>
          <cell r="E496" t="str">
            <v>(Capex - 12-04-05)</v>
          </cell>
          <cell r="F496" t="str">
            <v>Building CWIP</v>
          </cell>
          <cell r="G496">
            <v>0</v>
          </cell>
          <cell r="H496">
            <v>0</v>
          </cell>
          <cell r="I496" t="str">
            <v>INR</v>
          </cell>
          <cell r="J496">
            <v>8370</v>
          </cell>
          <cell r="K496">
            <v>13392</v>
          </cell>
        </row>
        <row r="497">
          <cell r="A497">
            <v>810420</v>
          </cell>
          <cell r="B497" t="str">
            <v>Hulas Steel Industries</v>
          </cell>
          <cell r="C497">
            <v>0</v>
          </cell>
          <cell r="D497" t="str">
            <v>Pipe Fittings</v>
          </cell>
          <cell r="E497" t="str">
            <v>(Capex - 30-04-05)</v>
          </cell>
          <cell r="F497" t="str">
            <v>Plant &amp; Machinery (Installation)</v>
          </cell>
          <cell r="G497">
            <v>0</v>
          </cell>
          <cell r="H497">
            <v>0</v>
          </cell>
          <cell r="I497" t="str">
            <v>INR</v>
          </cell>
          <cell r="J497">
            <v>685030</v>
          </cell>
          <cell r="K497">
            <v>1096048</v>
          </cell>
        </row>
        <row r="498">
          <cell r="A498">
            <v>810421</v>
          </cell>
          <cell r="B498" t="str">
            <v>Alluminium Architect Pvt. Ltd</v>
          </cell>
          <cell r="C498">
            <v>0</v>
          </cell>
          <cell r="D498" t="str">
            <v>Alluminium Partition Window</v>
          </cell>
          <cell r="E498" t="str">
            <v>(Capex - 12-04-05)</v>
          </cell>
          <cell r="F498" t="str">
            <v>Building</v>
          </cell>
          <cell r="G498">
            <v>0</v>
          </cell>
          <cell r="H498">
            <v>0</v>
          </cell>
          <cell r="I498" t="str">
            <v>NRS</v>
          </cell>
          <cell r="J498">
            <v>20800</v>
          </cell>
          <cell r="K498">
            <v>20800</v>
          </cell>
        </row>
        <row r="499">
          <cell r="A499">
            <v>810422</v>
          </cell>
          <cell r="B499" t="str">
            <v>Upreti nirman Sewa</v>
          </cell>
          <cell r="C499">
            <v>0</v>
          </cell>
          <cell r="D499" t="str">
            <v>Fixing of Fixed Partition</v>
          </cell>
          <cell r="E499" t="str">
            <v>(Capex - 12-04-05)</v>
          </cell>
          <cell r="F499" t="str">
            <v>Building</v>
          </cell>
          <cell r="G499">
            <v>0</v>
          </cell>
          <cell r="H499">
            <v>0</v>
          </cell>
          <cell r="I499" t="str">
            <v>NRS</v>
          </cell>
          <cell r="J499">
            <v>128550</v>
          </cell>
          <cell r="K499">
            <v>128550</v>
          </cell>
        </row>
        <row r="500">
          <cell r="A500">
            <v>810423</v>
          </cell>
          <cell r="B500" t="str">
            <v>Sidhi Vinayak</v>
          </cell>
          <cell r="C500" t="str">
            <v>Mobile Phone- R.K.Verma</v>
          </cell>
          <cell r="D500" t="str">
            <v>Mobile Phone- R.K.Verma</v>
          </cell>
          <cell r="E500" t="str">
            <v>(Capex - 31-04-05)</v>
          </cell>
          <cell r="F500" t="str">
            <v>Office Equipment</v>
          </cell>
          <cell r="G500">
            <v>0</v>
          </cell>
          <cell r="H500">
            <v>0</v>
          </cell>
          <cell r="I500" t="str">
            <v>NRS</v>
          </cell>
          <cell r="J500">
            <v>57200</v>
          </cell>
          <cell r="K500">
            <v>57200</v>
          </cell>
        </row>
        <row r="501">
          <cell r="A501">
            <v>810424</v>
          </cell>
          <cell r="B501" t="str">
            <v>Pashupati Power &amp; Tools</v>
          </cell>
          <cell r="C501">
            <v>0</v>
          </cell>
          <cell r="D501" t="str">
            <v>Spares for Expansion- Juice</v>
          </cell>
          <cell r="E501" t="str">
            <v>(Capex - 12-04-05)</v>
          </cell>
          <cell r="F501" t="str">
            <v>Plant &amp; Machinery (Installation)</v>
          </cell>
          <cell r="G501">
            <v>0</v>
          </cell>
          <cell r="H501">
            <v>0</v>
          </cell>
          <cell r="I501" t="str">
            <v>INR</v>
          </cell>
          <cell r="J501">
            <v>18904</v>
          </cell>
          <cell r="K501">
            <v>30246.400000000001</v>
          </cell>
        </row>
        <row r="502">
          <cell r="A502">
            <v>810425</v>
          </cell>
          <cell r="B502" t="str">
            <v>Eriz MBI India Ltd</v>
          </cell>
          <cell r="C502" t="str">
            <v>Safety Recommendation</v>
          </cell>
          <cell r="D502" t="str">
            <v>Safety Doors for Different Section</v>
          </cell>
          <cell r="E502" t="str">
            <v>(Capex - 03-04-05)</v>
          </cell>
          <cell r="F502" t="str">
            <v xml:space="preserve">Building </v>
          </cell>
          <cell r="G502">
            <v>0</v>
          </cell>
          <cell r="H502">
            <v>0</v>
          </cell>
          <cell r="I502" t="str">
            <v>USD</v>
          </cell>
          <cell r="J502">
            <v>12444</v>
          </cell>
          <cell r="K502">
            <v>920856</v>
          </cell>
        </row>
        <row r="503">
          <cell r="A503">
            <v>810426</v>
          </cell>
          <cell r="B503" t="str">
            <v>Trane India Limited</v>
          </cell>
          <cell r="C503" t="str">
            <v>Trane Water Cooled Liquid Chiller</v>
          </cell>
          <cell r="D503" t="str">
            <v>Chiller For Juice</v>
          </cell>
          <cell r="E503" t="str">
            <v>(Capex - 12-04-05)</v>
          </cell>
          <cell r="F503" t="str">
            <v>Plant &amp; Machinery</v>
          </cell>
          <cell r="G503">
            <v>0</v>
          </cell>
          <cell r="H503">
            <v>0</v>
          </cell>
          <cell r="I503" t="str">
            <v>USD</v>
          </cell>
          <cell r="J503">
            <v>5900</v>
          </cell>
          <cell r="K503">
            <v>436600</v>
          </cell>
        </row>
        <row r="504">
          <cell r="A504">
            <v>810427</v>
          </cell>
          <cell r="B504" t="str">
            <v>Aros S R L</v>
          </cell>
          <cell r="C504" t="str">
            <v>100 KVAHigh Performance UPS</v>
          </cell>
          <cell r="D504" t="str">
            <v>UPS For Juice</v>
          </cell>
          <cell r="E504" t="str">
            <v>(Capex - 12-04-05)</v>
          </cell>
          <cell r="F504" t="str">
            <v>Plant &amp; Machinery</v>
          </cell>
          <cell r="G504">
            <v>0</v>
          </cell>
          <cell r="H504">
            <v>0</v>
          </cell>
          <cell r="I504" t="str">
            <v>INR</v>
          </cell>
          <cell r="J504">
            <v>52752</v>
          </cell>
          <cell r="K504">
            <v>84403.200000000012</v>
          </cell>
        </row>
        <row r="505">
          <cell r="A505">
            <v>810428</v>
          </cell>
          <cell r="B505" t="str">
            <v>Map Equipments</v>
          </cell>
          <cell r="C505" t="str">
            <v>Battery For UPS &amp; Spares</v>
          </cell>
          <cell r="D505" t="str">
            <v>Juice Section</v>
          </cell>
          <cell r="E505" t="str">
            <v>(Capex - 11-04-05)</v>
          </cell>
          <cell r="F505" t="str">
            <v>Electrical Installation</v>
          </cell>
          <cell r="G505">
            <v>0</v>
          </cell>
          <cell r="H505">
            <v>0</v>
          </cell>
          <cell r="I505" t="str">
            <v>NRS</v>
          </cell>
          <cell r="J505">
            <v>48000</v>
          </cell>
          <cell r="K505">
            <v>48000</v>
          </cell>
        </row>
        <row r="506">
          <cell r="A506">
            <v>810429</v>
          </cell>
          <cell r="B506" t="str">
            <v>Yorco Sales Pvt. Ltd</v>
          </cell>
          <cell r="C506" t="str">
            <v>Cylindrical Sterilizer</v>
          </cell>
          <cell r="D506" t="str">
            <v>Lal Tooth Paste</v>
          </cell>
          <cell r="E506" t="str">
            <v>(Capex - 10-04-05)</v>
          </cell>
          <cell r="F506" t="str">
            <v>Plant &amp; Machinery</v>
          </cell>
          <cell r="G506">
            <v>0</v>
          </cell>
          <cell r="H506">
            <v>0</v>
          </cell>
          <cell r="I506" t="str">
            <v>INR</v>
          </cell>
          <cell r="J506">
            <v>4657500</v>
          </cell>
          <cell r="K506">
            <v>7452000</v>
          </cell>
        </row>
        <row r="507">
          <cell r="A507">
            <v>810430</v>
          </cell>
          <cell r="B507" t="str">
            <v>Wimco Limited</v>
          </cell>
          <cell r="C507" t="str">
            <v>Machinery for Lal Tooth Paste</v>
          </cell>
          <cell r="D507" t="str">
            <v>Spares for Lal Tooth Paste</v>
          </cell>
          <cell r="E507" t="str">
            <v>(Capex - 10-04-05)</v>
          </cell>
          <cell r="F507" t="str">
            <v>Plant &amp; Machinery</v>
          </cell>
          <cell r="G507">
            <v>0</v>
          </cell>
          <cell r="H507">
            <v>0</v>
          </cell>
          <cell r="I507" t="str">
            <v>INR</v>
          </cell>
          <cell r="J507">
            <v>943184</v>
          </cell>
          <cell r="K507">
            <v>1509094.4000000001</v>
          </cell>
        </row>
        <row r="508">
          <cell r="A508">
            <v>810431</v>
          </cell>
          <cell r="B508" t="str">
            <v>Nissaku Company Nepal Pvt. Ltd</v>
          </cell>
          <cell r="C508" t="str">
            <v>Borewell Drilling &amp; Installation</v>
          </cell>
          <cell r="D508" t="str">
            <v>Borewell at Gate No.2</v>
          </cell>
          <cell r="E508" t="str">
            <v>(Capex - 11-04-05)</v>
          </cell>
          <cell r="F508" t="str">
            <v>Plant &amp; Machinery</v>
          </cell>
          <cell r="G508">
            <v>0</v>
          </cell>
          <cell r="H508">
            <v>0</v>
          </cell>
          <cell r="I508" t="str">
            <v>INR</v>
          </cell>
          <cell r="J508">
            <v>16768.400000000001</v>
          </cell>
          <cell r="K508">
            <v>26829.440000000002</v>
          </cell>
        </row>
        <row r="509">
          <cell r="A509">
            <v>810432</v>
          </cell>
          <cell r="B509" t="str">
            <v>Hulas Steel Industries</v>
          </cell>
          <cell r="C509" t="str">
            <v xml:space="preserve">Pipe Fittings </v>
          </cell>
          <cell r="D509" t="str">
            <v>Installation Of New Plant</v>
          </cell>
          <cell r="E509" t="str">
            <v>(Capex - 11-04-05)</v>
          </cell>
          <cell r="F509" t="str">
            <v>Plant &amp; Machinery</v>
          </cell>
          <cell r="G509">
            <v>0</v>
          </cell>
          <cell r="H509">
            <v>0</v>
          </cell>
          <cell r="I509" t="str">
            <v>INR</v>
          </cell>
          <cell r="J509">
            <v>19057</v>
          </cell>
          <cell r="K509">
            <v>30491.200000000001</v>
          </cell>
        </row>
        <row r="510">
          <cell r="A510">
            <v>810433</v>
          </cell>
          <cell r="B510" t="str">
            <v>Fab Avia</v>
          </cell>
          <cell r="C510" t="str">
            <v>Conveyor</v>
          </cell>
          <cell r="D510" t="str">
            <v>Fruit Juice Expansion</v>
          </cell>
          <cell r="E510" t="str">
            <v>(Capex - 12-04-05)</v>
          </cell>
          <cell r="F510" t="str">
            <v>Plant &amp; Machinery CWIP</v>
          </cell>
          <cell r="G510">
            <v>0</v>
          </cell>
          <cell r="H510">
            <v>0</v>
          </cell>
          <cell r="I510" t="str">
            <v>INR</v>
          </cell>
          <cell r="J510">
            <v>30744</v>
          </cell>
          <cell r="K510">
            <v>49190.400000000001</v>
          </cell>
        </row>
        <row r="511">
          <cell r="A511">
            <v>810434</v>
          </cell>
          <cell r="B511" t="str">
            <v>Nepal Auto Door</v>
          </cell>
          <cell r="C511" t="str">
            <v>Shutter Door</v>
          </cell>
          <cell r="D511" t="str">
            <v>Fruit Juice Expansion</v>
          </cell>
          <cell r="E511" t="str">
            <v>(Capex - 12-04-05)</v>
          </cell>
          <cell r="F511" t="str">
            <v>Building CWIP</v>
          </cell>
          <cell r="G511">
            <v>0</v>
          </cell>
          <cell r="H511">
            <v>0</v>
          </cell>
          <cell r="I511" t="str">
            <v>INR</v>
          </cell>
          <cell r="J511">
            <v>30594.2</v>
          </cell>
          <cell r="K511">
            <v>48950.720000000001</v>
          </cell>
        </row>
        <row r="512">
          <cell r="A512">
            <v>810435</v>
          </cell>
          <cell r="B512" t="str">
            <v>Fab Avia</v>
          </cell>
          <cell r="C512" t="str">
            <v xml:space="preserve">Insect Killer &amp; Fly Catcher </v>
          </cell>
          <cell r="D512" t="str">
            <v>Safety Recommendation</v>
          </cell>
          <cell r="E512" t="str">
            <v>(Capex - 03-04-05)</v>
          </cell>
          <cell r="F512" t="str">
            <v>Building</v>
          </cell>
          <cell r="G512">
            <v>0</v>
          </cell>
          <cell r="H512">
            <v>0</v>
          </cell>
          <cell r="I512" t="str">
            <v>EURO</v>
          </cell>
          <cell r="J512">
            <v>28765</v>
          </cell>
          <cell r="K512">
            <v>2560085</v>
          </cell>
        </row>
        <row r="513">
          <cell r="A513">
            <v>810436</v>
          </cell>
          <cell r="B513" t="str">
            <v>Fab Avia</v>
          </cell>
          <cell r="C513" t="str">
            <v>Air Curtain</v>
          </cell>
          <cell r="D513" t="str">
            <v>Safety Recommendation</v>
          </cell>
          <cell r="E513" t="str">
            <v>(Capex - 03-04-05)</v>
          </cell>
          <cell r="F513" t="str">
            <v>Building</v>
          </cell>
        </row>
        <row r="514">
          <cell r="A514">
            <v>810437</v>
          </cell>
          <cell r="B514" t="str">
            <v>Godrej &amp; Boyce Mfg. Co. Ltd</v>
          </cell>
          <cell r="C514" t="str">
            <v>Racking System</v>
          </cell>
          <cell r="D514" t="str">
            <v>Godown Near Scrap Yard</v>
          </cell>
          <cell r="E514" t="str">
            <v>(Capex - 16-04-05)</v>
          </cell>
          <cell r="F514" t="str">
            <v>Furniture &amp; Fixture</v>
          </cell>
          <cell r="G514">
            <v>0</v>
          </cell>
          <cell r="H514">
            <v>0</v>
          </cell>
          <cell r="I514" t="str">
            <v>NRS</v>
          </cell>
          <cell r="J514">
            <v>2513750</v>
          </cell>
          <cell r="K514">
            <v>2513750</v>
          </cell>
        </row>
        <row r="515">
          <cell r="A515">
            <v>810438</v>
          </cell>
          <cell r="B515" t="str">
            <v xml:space="preserve">Tetrapack Export </v>
          </cell>
          <cell r="C515" t="str">
            <v xml:space="preserve">A/3 Flex Machine </v>
          </cell>
          <cell r="D515" t="str">
            <v>Filling Machine-200/330 &amp; 1000 ml</v>
          </cell>
          <cell r="E515" t="str">
            <v>(Capex - 12-04-05)</v>
          </cell>
          <cell r="F515" t="str">
            <v>Plant &amp; Machinery CWIP</v>
          </cell>
        </row>
        <row r="516">
          <cell r="A516">
            <v>810439</v>
          </cell>
          <cell r="B516" t="str">
            <v>Tetrapack India Ltd</v>
          </cell>
          <cell r="C516" t="str">
            <v>Sterilizer Upgradation</v>
          </cell>
          <cell r="D516" t="str">
            <v>Fruit Juice Expansion</v>
          </cell>
          <cell r="E516" t="str">
            <v>(Capex - 12-04-05)</v>
          </cell>
          <cell r="F516" t="str">
            <v>Plant &amp; Machinery CWIP</v>
          </cell>
        </row>
        <row r="517">
          <cell r="A517">
            <v>810440</v>
          </cell>
          <cell r="B517" t="str">
            <v>Dong-A Precision Industries</v>
          </cell>
          <cell r="C517" t="str">
            <v>Plastic Pallets</v>
          </cell>
          <cell r="D517" t="str">
            <v>Fruit Juice Expansion</v>
          </cell>
          <cell r="E517" t="str">
            <v>(Capex - 16-04-05)</v>
          </cell>
          <cell r="F517" t="str">
            <v>Tools &amp; Implements- CWIP</v>
          </cell>
          <cell r="G517">
            <v>0</v>
          </cell>
          <cell r="H517">
            <v>0</v>
          </cell>
          <cell r="I517" t="str">
            <v>INR</v>
          </cell>
          <cell r="J517">
            <v>15202.6</v>
          </cell>
          <cell r="K517">
            <v>24324.160000000003</v>
          </cell>
        </row>
        <row r="518">
          <cell r="A518">
            <v>810441</v>
          </cell>
          <cell r="B518" t="str">
            <v>Godrej &amp; Boyce Mfg. Co. Ltd</v>
          </cell>
          <cell r="C518" t="str">
            <v>Pallet Racking System</v>
          </cell>
          <cell r="D518" t="str">
            <v>Packing Material Goods Store</v>
          </cell>
          <cell r="E518" t="str">
            <v>(Capex - 17-04-05)</v>
          </cell>
          <cell r="F518" t="str">
            <v>Tools &amp; Implements- CWIP</v>
          </cell>
          <cell r="G518">
            <v>0</v>
          </cell>
          <cell r="H518">
            <v>0</v>
          </cell>
          <cell r="I518" t="str">
            <v>INR</v>
          </cell>
          <cell r="J518">
            <v>13932</v>
          </cell>
          <cell r="K518">
            <v>22291.200000000001</v>
          </cell>
        </row>
        <row r="519">
          <cell r="A519">
            <v>810442</v>
          </cell>
          <cell r="B519" t="str">
            <v>Pashupati Electric House</v>
          </cell>
          <cell r="C519" t="str">
            <v>Installation Material</v>
          </cell>
          <cell r="D519" t="str">
            <v>Fruit Juice Expansion</v>
          </cell>
          <cell r="E519" t="str">
            <v>(Capex - 12-04-05)</v>
          </cell>
          <cell r="F519" t="str">
            <v>Plant &amp; Machinery CWIP</v>
          </cell>
          <cell r="G519">
            <v>0</v>
          </cell>
          <cell r="H519">
            <v>0</v>
          </cell>
          <cell r="I519" t="str">
            <v>NRS</v>
          </cell>
          <cell r="J519">
            <v>30017</v>
          </cell>
          <cell r="K519">
            <v>30017</v>
          </cell>
        </row>
        <row r="520">
          <cell r="A520">
            <v>810443</v>
          </cell>
          <cell r="B520" t="str">
            <v>Vishal Suppliers</v>
          </cell>
          <cell r="C520" t="str">
            <v>Installation Material</v>
          </cell>
          <cell r="D520" t="str">
            <v>Nursery Birganj - Expansion</v>
          </cell>
          <cell r="E520" t="str">
            <v>(Capex - 23-04-05)</v>
          </cell>
          <cell r="F520" t="str">
            <v>Building</v>
          </cell>
          <cell r="G520">
            <v>0</v>
          </cell>
          <cell r="H520">
            <v>0</v>
          </cell>
          <cell r="I520" t="str">
            <v>NRS</v>
          </cell>
          <cell r="J520">
            <v>219990.3</v>
          </cell>
          <cell r="K520">
            <v>219990.3</v>
          </cell>
        </row>
        <row r="521">
          <cell r="A521">
            <v>810444</v>
          </cell>
          <cell r="B521" t="str">
            <v>Fab Avia</v>
          </cell>
          <cell r="C521" t="str">
            <v>SS Tank</v>
          </cell>
          <cell r="D521" t="str">
            <v>Fruit Juice Expansion</v>
          </cell>
          <cell r="E521" t="str">
            <v>(Capex - 13-04-05)</v>
          </cell>
          <cell r="F521" t="str">
            <v>Plant &amp; Machinery CWIP</v>
          </cell>
          <cell r="G521">
            <v>0</v>
          </cell>
          <cell r="H521">
            <v>0</v>
          </cell>
          <cell r="I521" t="str">
            <v>INR</v>
          </cell>
          <cell r="J521">
            <v>1409500</v>
          </cell>
          <cell r="K521">
            <v>2255200</v>
          </cell>
        </row>
        <row r="522">
          <cell r="A522">
            <v>810445</v>
          </cell>
          <cell r="B522" t="str">
            <v>Awadesh Nirman Sewa</v>
          </cell>
          <cell r="C522" t="str">
            <v>Construction Work - Juice</v>
          </cell>
          <cell r="D522" t="str">
            <v>fruit Juice Expansion</v>
          </cell>
          <cell r="E522" t="str">
            <v>(Capex - 13-04-05)</v>
          </cell>
          <cell r="F522" t="str">
            <v>Building CWIP</v>
          </cell>
          <cell r="G522">
            <v>0</v>
          </cell>
          <cell r="H522">
            <v>0</v>
          </cell>
          <cell r="I522" t="str">
            <v>NRS</v>
          </cell>
          <cell r="J522">
            <v>15000</v>
          </cell>
          <cell r="K522">
            <v>15000</v>
          </cell>
        </row>
        <row r="523">
          <cell r="A523">
            <v>810446</v>
          </cell>
          <cell r="B523" t="str">
            <v>Awadesh Nirman Sewa</v>
          </cell>
          <cell r="C523" t="str">
            <v>Construction Work - Nursery</v>
          </cell>
          <cell r="D523" t="str">
            <v>Nursery Birganj - Expansion</v>
          </cell>
          <cell r="E523" t="str">
            <v>(Capex - 23-04-05)</v>
          </cell>
          <cell r="F523" t="str">
            <v>Building</v>
          </cell>
          <cell r="G523">
            <v>0</v>
          </cell>
          <cell r="H523">
            <v>0</v>
          </cell>
          <cell r="I523" t="str">
            <v>NRS</v>
          </cell>
          <cell r="J523">
            <v>260300</v>
          </cell>
          <cell r="K523">
            <v>260300</v>
          </cell>
        </row>
        <row r="524">
          <cell r="A524">
            <v>810447</v>
          </cell>
          <cell r="B524" t="str">
            <v>Awadesh Nirman Sewa</v>
          </cell>
          <cell r="C524" t="str">
            <v>Construction Work - Juice</v>
          </cell>
          <cell r="D524" t="str">
            <v>Fruit Juice Expansion</v>
          </cell>
          <cell r="E524" t="str">
            <v>(Capex - 13-04-05)</v>
          </cell>
          <cell r="F524" t="str">
            <v>Building CWIP</v>
          </cell>
          <cell r="G524">
            <v>0</v>
          </cell>
          <cell r="H524">
            <v>0</v>
          </cell>
          <cell r="I524" t="str">
            <v>NRS</v>
          </cell>
          <cell r="J524">
            <v>105154.8</v>
          </cell>
          <cell r="K524">
            <v>105154.8</v>
          </cell>
        </row>
        <row r="525">
          <cell r="A525">
            <v>810448</v>
          </cell>
          <cell r="B525" t="str">
            <v>Vishal Hardware</v>
          </cell>
          <cell r="C525" t="str">
            <v>Installation Material</v>
          </cell>
          <cell r="D525" t="str">
            <v>Fruit Juice Expansion</v>
          </cell>
          <cell r="E525" t="str">
            <v>(Capex - 13-04-05)</v>
          </cell>
          <cell r="F525" t="str">
            <v>Plant &amp; Machinery CWIP</v>
          </cell>
          <cell r="G525">
            <v>0</v>
          </cell>
          <cell r="H525">
            <v>0</v>
          </cell>
          <cell r="I525" t="str">
            <v>NRS</v>
          </cell>
          <cell r="J525">
            <v>10200</v>
          </cell>
          <cell r="K525">
            <v>10200</v>
          </cell>
        </row>
        <row r="526">
          <cell r="A526">
            <v>810449</v>
          </cell>
          <cell r="B526" t="str">
            <v>Alluminium Architect Pvt. Ltd</v>
          </cell>
          <cell r="C526" t="str">
            <v>Alluminium Partition Doors</v>
          </cell>
          <cell r="D526" t="str">
            <v>Fruit Juice Expansion</v>
          </cell>
          <cell r="E526" t="str">
            <v>(Capex - 12-04-05)</v>
          </cell>
          <cell r="F526" t="str">
            <v>Building CWIP</v>
          </cell>
          <cell r="G526">
            <v>0</v>
          </cell>
          <cell r="H526">
            <v>0</v>
          </cell>
          <cell r="I526" t="str">
            <v>NRS</v>
          </cell>
          <cell r="J526">
            <v>5000</v>
          </cell>
          <cell r="K526">
            <v>5000</v>
          </cell>
        </row>
        <row r="527">
          <cell r="A527">
            <v>810450</v>
          </cell>
          <cell r="B527" t="str">
            <v>Indian Dairy Machinery Co.</v>
          </cell>
          <cell r="C527" t="str">
            <v>Installation Material</v>
          </cell>
          <cell r="D527" t="str">
            <v>Fruit Juice Expansion</v>
          </cell>
          <cell r="E527" t="str">
            <v>(Capex - 12-04-05)</v>
          </cell>
          <cell r="F527" t="str">
            <v>Plant &amp; Machinery CWIP</v>
          </cell>
          <cell r="G527">
            <v>0</v>
          </cell>
          <cell r="H527">
            <v>0</v>
          </cell>
          <cell r="I527" t="str">
            <v>INR</v>
          </cell>
          <cell r="J527">
            <v>426360</v>
          </cell>
          <cell r="K527">
            <v>682176</v>
          </cell>
        </row>
        <row r="528">
          <cell r="A528">
            <v>810451</v>
          </cell>
          <cell r="B528" t="str">
            <v>Project Engineering Service</v>
          </cell>
          <cell r="C528" t="str">
            <v>Installation Material</v>
          </cell>
          <cell r="D528" t="str">
            <v>Fruit Juice Expansion</v>
          </cell>
          <cell r="E528" t="str">
            <v>(Capex - 12-04-05)</v>
          </cell>
          <cell r="F528" t="str">
            <v>Plant &amp; Machinery CWIP</v>
          </cell>
          <cell r="G528">
            <v>0</v>
          </cell>
          <cell r="H528">
            <v>0</v>
          </cell>
          <cell r="I528" t="str">
            <v>USD</v>
          </cell>
          <cell r="J528">
            <v>43500</v>
          </cell>
          <cell r="K528">
            <v>3219000</v>
          </cell>
        </row>
        <row r="529">
          <cell r="A529">
            <v>810452</v>
          </cell>
          <cell r="B529" t="str">
            <v xml:space="preserve">Omex International </v>
          </cell>
          <cell r="C529" t="str">
            <v>Installation Material</v>
          </cell>
          <cell r="D529" t="str">
            <v>Fruit Juice Expansion</v>
          </cell>
          <cell r="E529" t="str">
            <v>(Capex - 12-04-05)</v>
          </cell>
          <cell r="F529" t="str">
            <v>Plant &amp; Machinery CWIP</v>
          </cell>
          <cell r="G529">
            <v>0</v>
          </cell>
          <cell r="H529">
            <v>0</v>
          </cell>
          <cell r="I529" t="str">
            <v>USD</v>
          </cell>
          <cell r="J529">
            <v>25000</v>
          </cell>
          <cell r="K529">
            <v>1850000</v>
          </cell>
        </row>
        <row r="530">
          <cell r="A530">
            <v>810453</v>
          </cell>
          <cell r="B530" t="str">
            <v>Delhi Machinery Stores</v>
          </cell>
          <cell r="C530" t="str">
            <v>Installation Material</v>
          </cell>
          <cell r="D530" t="str">
            <v>Fruit Juice Expansion</v>
          </cell>
          <cell r="E530" t="str">
            <v>(Capex - 12-04-05)</v>
          </cell>
          <cell r="F530" t="str">
            <v>Plant &amp; Machinery CWIP</v>
          </cell>
          <cell r="G530">
            <v>0</v>
          </cell>
          <cell r="H530">
            <v>0</v>
          </cell>
          <cell r="I530" t="str">
            <v>USD</v>
          </cell>
          <cell r="J530">
            <v>15552</v>
          </cell>
          <cell r="K530">
            <v>1150848</v>
          </cell>
          <cell r="L530" t="str">
            <v>5184 Doller Maintenance</v>
          </cell>
        </row>
        <row r="531">
          <cell r="A531">
            <v>810454</v>
          </cell>
          <cell r="B531" t="str">
            <v>Pioneer Electro Cables</v>
          </cell>
          <cell r="C531" t="str">
            <v>Installation Material</v>
          </cell>
          <cell r="D531" t="str">
            <v xml:space="preserve">New Cold Storage </v>
          </cell>
          <cell r="E531" t="str">
            <v>(Capex - 15-04-05)</v>
          </cell>
          <cell r="F531" t="str">
            <v>Electrical Installation CWIP</v>
          </cell>
          <cell r="G531">
            <v>0</v>
          </cell>
          <cell r="H531">
            <v>0</v>
          </cell>
          <cell r="I531" t="str">
            <v>INR</v>
          </cell>
          <cell r="J531">
            <v>80000</v>
          </cell>
          <cell r="K531">
            <v>128000</v>
          </cell>
        </row>
        <row r="532">
          <cell r="A532">
            <v>810455</v>
          </cell>
          <cell r="B532" t="str">
            <v>Pioneer Electro Cables</v>
          </cell>
          <cell r="C532" t="str">
            <v>Installation Material</v>
          </cell>
          <cell r="D532" t="str">
            <v>Fruit Juice Expansion</v>
          </cell>
          <cell r="E532" t="str">
            <v>(Capex - 12-04-05)</v>
          </cell>
          <cell r="F532" t="str">
            <v>Electrical Installation CWIP</v>
          </cell>
          <cell r="G532">
            <v>0</v>
          </cell>
          <cell r="H532">
            <v>0</v>
          </cell>
          <cell r="I532" t="str">
            <v>INR</v>
          </cell>
          <cell r="J532">
            <v>110799</v>
          </cell>
          <cell r="K532">
            <v>177278.40000000002</v>
          </cell>
        </row>
        <row r="533">
          <cell r="A533">
            <v>810456</v>
          </cell>
          <cell r="B533" t="str">
            <v>Pioneer Electro Cables</v>
          </cell>
          <cell r="C533" t="str">
            <v>Installation Material</v>
          </cell>
          <cell r="D533" t="str">
            <v>Fruit Juice Expansion</v>
          </cell>
          <cell r="E533" t="str">
            <v>(Capex - 11-04-05)</v>
          </cell>
          <cell r="F533" t="str">
            <v>Electrical Installation CWIP</v>
          </cell>
          <cell r="G533">
            <v>0</v>
          </cell>
          <cell r="H533">
            <v>0</v>
          </cell>
          <cell r="I533" t="str">
            <v>NRS</v>
          </cell>
          <cell r="J533">
            <v>420000</v>
          </cell>
          <cell r="K533">
            <v>420000</v>
          </cell>
        </row>
        <row r="534">
          <cell r="A534">
            <v>810457</v>
          </cell>
          <cell r="B534" t="str">
            <v>Pashupati Power &amp; Tools</v>
          </cell>
          <cell r="C534" t="str">
            <v>Installation Material</v>
          </cell>
          <cell r="D534" t="str">
            <v>Lal Tooth Paste</v>
          </cell>
          <cell r="E534" t="str">
            <v>(Capex - 10-04-05)</v>
          </cell>
          <cell r="F534" t="str">
            <v>Plant &amp; Machinery</v>
          </cell>
          <cell r="G534">
            <v>0</v>
          </cell>
          <cell r="H534">
            <v>0</v>
          </cell>
          <cell r="I534" t="str">
            <v>NRS</v>
          </cell>
          <cell r="J534">
            <v>168036</v>
          </cell>
          <cell r="K534">
            <v>168036</v>
          </cell>
        </row>
        <row r="535">
          <cell r="A535">
            <v>810458</v>
          </cell>
          <cell r="B535" t="str">
            <v>Vishal Hardware</v>
          </cell>
          <cell r="C535" t="str">
            <v>Installation Material</v>
          </cell>
          <cell r="D535" t="str">
            <v>Lal Tooth Paste</v>
          </cell>
          <cell r="E535" t="str">
            <v>(Capex - 10-04-05)</v>
          </cell>
          <cell r="F535" t="str">
            <v>Plant &amp; Machinery</v>
          </cell>
          <cell r="G535">
            <v>0</v>
          </cell>
          <cell r="H535">
            <v>0</v>
          </cell>
          <cell r="I535" t="str">
            <v>INR</v>
          </cell>
          <cell r="J535">
            <v>469200</v>
          </cell>
          <cell r="K535">
            <v>750720</v>
          </cell>
        </row>
        <row r="536">
          <cell r="A536">
            <v>810459</v>
          </cell>
          <cell r="B536" t="str">
            <v>Kirloskar Brothers Ltd</v>
          </cell>
          <cell r="C536" t="str">
            <v>Pump Set 6 Pcs</v>
          </cell>
          <cell r="D536" t="str">
            <v>Fruit Juice Expansion</v>
          </cell>
          <cell r="E536" t="str">
            <v>(Capex - 11-04-05)</v>
          </cell>
          <cell r="F536" t="str">
            <v>Plant &amp; Machinery CWIP</v>
          </cell>
          <cell r="G536">
            <v>0</v>
          </cell>
          <cell r="H536">
            <v>0</v>
          </cell>
          <cell r="I536" t="str">
            <v>NRS</v>
          </cell>
          <cell r="J536">
            <v>581740</v>
          </cell>
          <cell r="K536">
            <v>581740</v>
          </cell>
        </row>
        <row r="537">
          <cell r="A537">
            <v>810460</v>
          </cell>
          <cell r="B537" t="str">
            <v>Radha Associates</v>
          </cell>
          <cell r="C537" t="str">
            <v>Installation Material</v>
          </cell>
          <cell r="D537" t="str">
            <v>Fruit Juice Expansion</v>
          </cell>
          <cell r="E537" t="str">
            <v>(Capex - 12-04-05)</v>
          </cell>
          <cell r="F537" t="str">
            <v>Electrical Installation CWIP</v>
          </cell>
          <cell r="G537">
            <v>0</v>
          </cell>
          <cell r="H537">
            <v>0</v>
          </cell>
          <cell r="I537" t="str">
            <v>INR</v>
          </cell>
          <cell r="J537">
            <v>128000</v>
          </cell>
          <cell r="K537">
            <v>204800</v>
          </cell>
        </row>
        <row r="538">
          <cell r="A538">
            <v>810461</v>
          </cell>
          <cell r="B538" t="str">
            <v>Project Engineering Service</v>
          </cell>
          <cell r="C538" t="str">
            <v>Installation Material</v>
          </cell>
          <cell r="D538" t="str">
            <v>Fruit Juice Expansion</v>
          </cell>
          <cell r="E538" t="str">
            <v>(Capex - 12-04-05)</v>
          </cell>
          <cell r="F538" t="str">
            <v>Plant &amp; Machinery CWIP</v>
          </cell>
          <cell r="G538">
            <v>0</v>
          </cell>
          <cell r="H538">
            <v>0</v>
          </cell>
          <cell r="I538" t="str">
            <v>INR</v>
          </cell>
          <cell r="J538">
            <v>310000</v>
          </cell>
          <cell r="K538">
            <v>496000</v>
          </cell>
        </row>
        <row r="539">
          <cell r="A539">
            <v>810462</v>
          </cell>
          <cell r="B539" t="str">
            <v xml:space="preserve">Omex International </v>
          </cell>
          <cell r="C539" t="str">
            <v>Installation Material</v>
          </cell>
          <cell r="D539" t="str">
            <v>Fruit Juice Expansion</v>
          </cell>
          <cell r="E539" t="str">
            <v>(Capex - 12-04-05)</v>
          </cell>
          <cell r="F539" t="str">
            <v>Plant &amp; Machinery CWIP</v>
          </cell>
          <cell r="G539">
            <v>0</v>
          </cell>
          <cell r="H539">
            <v>0</v>
          </cell>
          <cell r="I539" t="str">
            <v>INR</v>
          </cell>
          <cell r="J539">
            <v>861931</v>
          </cell>
          <cell r="K539">
            <v>1379089.6</v>
          </cell>
        </row>
        <row r="540">
          <cell r="A540">
            <v>810463</v>
          </cell>
          <cell r="B540" t="str">
            <v xml:space="preserve">Kushwaha Electrical </v>
          </cell>
          <cell r="C540" t="str">
            <v>Installation Material</v>
          </cell>
          <cell r="D540" t="str">
            <v>Lal Tooth Paste</v>
          </cell>
          <cell r="E540" t="str">
            <v>(Capex - 10-04-05)</v>
          </cell>
          <cell r="F540" t="str">
            <v>Electrical Installation</v>
          </cell>
          <cell r="G540">
            <v>0</v>
          </cell>
          <cell r="H540">
            <v>0</v>
          </cell>
          <cell r="I540" t="str">
            <v>USD</v>
          </cell>
          <cell r="J540">
            <v>1327173.3899999999</v>
          </cell>
          <cell r="K540">
            <v>98210830.859999999</v>
          </cell>
        </row>
        <row r="541">
          <cell r="A541">
            <v>810464</v>
          </cell>
          <cell r="B541" t="str">
            <v>Vishal Suppliers</v>
          </cell>
          <cell r="C541" t="str">
            <v>Installation Material</v>
          </cell>
          <cell r="D541" t="str">
            <v>Fruit Juice Expansion</v>
          </cell>
          <cell r="E541" t="str">
            <v>(Capex - 12-04-05)</v>
          </cell>
          <cell r="F541" t="str">
            <v>Plant &amp; Machinery CWIP</v>
          </cell>
          <cell r="G541">
            <v>0</v>
          </cell>
          <cell r="H541">
            <v>0</v>
          </cell>
          <cell r="I541" t="str">
            <v>USD</v>
          </cell>
          <cell r="J541">
            <v>43670</v>
          </cell>
          <cell r="K541">
            <v>3231580</v>
          </cell>
        </row>
        <row r="542">
          <cell r="A542">
            <v>810465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 t="str">
            <v>USD</v>
          </cell>
          <cell r="J542">
            <v>63750</v>
          </cell>
          <cell r="K542">
            <v>4717500</v>
          </cell>
        </row>
        <row r="543">
          <cell r="A543">
            <v>810466</v>
          </cell>
          <cell r="B543" t="str">
            <v>Pioneer Electro Cables</v>
          </cell>
          <cell r="C543" t="str">
            <v>Installation Material</v>
          </cell>
          <cell r="D543" t="str">
            <v>Fruit Juice Expansion</v>
          </cell>
          <cell r="E543" t="str">
            <v>(Capex - 11-04-05)</v>
          </cell>
          <cell r="F543" t="str">
            <v>Electrical Installation CWIP</v>
          </cell>
          <cell r="G543">
            <v>0</v>
          </cell>
          <cell r="H543">
            <v>0</v>
          </cell>
          <cell r="I543" t="str">
            <v>INR</v>
          </cell>
          <cell r="J543">
            <v>125626</v>
          </cell>
          <cell r="K543">
            <v>201001.60000000001</v>
          </cell>
        </row>
        <row r="544">
          <cell r="A544">
            <v>810467</v>
          </cell>
          <cell r="B544" t="str">
            <v>Sterling Sales Pvt. Ltd</v>
          </cell>
          <cell r="C544" t="str">
            <v>Borewell at Gate - 2</v>
          </cell>
          <cell r="D544" t="str">
            <v>Borewell Gate - 2</v>
          </cell>
          <cell r="E544" t="str">
            <v>(Capex - 11-04-05)</v>
          </cell>
          <cell r="F544" t="str">
            <v>Building</v>
          </cell>
          <cell r="G544">
            <v>0</v>
          </cell>
          <cell r="H544">
            <v>0</v>
          </cell>
          <cell r="I544" t="str">
            <v>NRS</v>
          </cell>
          <cell r="J544">
            <v>2725</v>
          </cell>
          <cell r="K544">
            <v>2725</v>
          </cell>
        </row>
        <row r="545">
          <cell r="A545">
            <v>810468</v>
          </cell>
          <cell r="B545" t="str">
            <v>Hulas Steel Industries</v>
          </cell>
          <cell r="C545" t="str">
            <v>Borewell at Gate - 2</v>
          </cell>
          <cell r="D545" t="str">
            <v>Borewell Gate - 2</v>
          </cell>
          <cell r="E545" t="str">
            <v>(Capex - 11-04-05)</v>
          </cell>
          <cell r="F545" t="str">
            <v>Building</v>
          </cell>
          <cell r="G545">
            <v>0</v>
          </cell>
          <cell r="H545">
            <v>0</v>
          </cell>
          <cell r="I545" t="str">
            <v>NRS</v>
          </cell>
          <cell r="J545">
            <v>22500</v>
          </cell>
          <cell r="K545">
            <v>22500</v>
          </cell>
        </row>
        <row r="546">
          <cell r="A546">
            <v>810469</v>
          </cell>
          <cell r="B546" t="str">
            <v>Hulas Steel Industries</v>
          </cell>
          <cell r="C546" t="str">
            <v>Installation Material</v>
          </cell>
          <cell r="D546" t="str">
            <v>Fruit Juice Expansion</v>
          </cell>
          <cell r="E546" t="str">
            <v>(Capex - 12-04-05)</v>
          </cell>
          <cell r="F546" t="str">
            <v>Plant &amp; Machinery CWIP</v>
          </cell>
          <cell r="G546">
            <v>0</v>
          </cell>
          <cell r="H546">
            <v>0</v>
          </cell>
          <cell r="I546" t="str">
            <v>INR</v>
          </cell>
          <cell r="J546">
            <v>132600</v>
          </cell>
          <cell r="K546">
            <v>212160</v>
          </cell>
        </row>
        <row r="547">
          <cell r="A547">
            <v>810470</v>
          </cell>
          <cell r="B547" t="str">
            <v>Jai Shree Marble &amp; Sanitary</v>
          </cell>
          <cell r="C547" t="str">
            <v xml:space="preserve">Marble Flooring </v>
          </cell>
          <cell r="D547" t="str">
            <v>Fruit Juice Expansion</v>
          </cell>
          <cell r="E547" t="str">
            <v>(Capex - 12-04-05)</v>
          </cell>
          <cell r="F547" t="str">
            <v>Building CWIP</v>
          </cell>
          <cell r="G547">
            <v>0</v>
          </cell>
          <cell r="H547">
            <v>0</v>
          </cell>
          <cell r="I547" t="str">
            <v>NRS</v>
          </cell>
          <cell r="J547">
            <v>20352</v>
          </cell>
          <cell r="K547">
            <v>20352</v>
          </cell>
        </row>
        <row r="548">
          <cell r="A548">
            <v>810471</v>
          </cell>
          <cell r="B548" t="str">
            <v xml:space="preserve">Nepal Hume Pipe </v>
          </cell>
          <cell r="C548" t="str">
            <v>Installation Material</v>
          </cell>
          <cell r="D548" t="str">
            <v>Fruit Juice Expansion</v>
          </cell>
          <cell r="E548" t="str">
            <v>(Capex - 11-04-05)</v>
          </cell>
          <cell r="F548" t="str">
            <v>Plant &amp; Machinery CWIP</v>
          </cell>
          <cell r="G548">
            <v>0</v>
          </cell>
          <cell r="H548">
            <v>0</v>
          </cell>
          <cell r="I548" t="str">
            <v>NRS</v>
          </cell>
          <cell r="J548">
            <v>197400</v>
          </cell>
          <cell r="K548">
            <v>197400</v>
          </cell>
        </row>
        <row r="549">
          <cell r="A549">
            <v>810472</v>
          </cell>
          <cell r="B549" t="str">
            <v>Vishal Hardware</v>
          </cell>
          <cell r="C549" t="str">
            <v>Installation Material</v>
          </cell>
          <cell r="D549" t="str">
            <v>Fruit Juice Expansion</v>
          </cell>
          <cell r="E549" t="str">
            <v>(Capex - 11-04-05)</v>
          </cell>
          <cell r="F549" t="str">
            <v>Plant &amp; Machinery CWIP</v>
          </cell>
          <cell r="G549">
            <v>0</v>
          </cell>
          <cell r="H549">
            <v>0</v>
          </cell>
          <cell r="I549" t="str">
            <v>NRS</v>
          </cell>
          <cell r="J549">
            <v>74605.95</v>
          </cell>
          <cell r="K549">
            <v>74605.95</v>
          </cell>
        </row>
        <row r="550">
          <cell r="A550">
            <v>810473</v>
          </cell>
          <cell r="B550" t="str">
            <v>Krishan Plywood</v>
          </cell>
          <cell r="C550" t="str">
            <v>Ply for Doors</v>
          </cell>
          <cell r="D550" t="str">
            <v>Fruit Juice Expansion</v>
          </cell>
          <cell r="E550" t="str">
            <v>(Capex - 12-04-05)</v>
          </cell>
          <cell r="F550" t="str">
            <v>Building CWIP</v>
          </cell>
          <cell r="G550">
            <v>0</v>
          </cell>
          <cell r="H550">
            <v>0</v>
          </cell>
          <cell r="I550" t="str">
            <v>NRS</v>
          </cell>
          <cell r="J550">
            <v>20000</v>
          </cell>
          <cell r="K550">
            <v>20000</v>
          </cell>
        </row>
        <row r="551">
          <cell r="A551">
            <v>810474</v>
          </cell>
          <cell r="B551" t="str">
            <v>Steel Wood</v>
          </cell>
          <cell r="C551" t="str">
            <v>Installation Material</v>
          </cell>
          <cell r="D551" t="str">
            <v>Fruit Juice Expansion</v>
          </cell>
          <cell r="E551" t="str">
            <v>(Capex - 12-04-05)</v>
          </cell>
          <cell r="F551" t="str">
            <v>Plant &amp; Machinery CWIP</v>
          </cell>
          <cell r="G551">
            <v>0</v>
          </cell>
          <cell r="H551">
            <v>0</v>
          </cell>
          <cell r="I551" t="str">
            <v>NRS</v>
          </cell>
          <cell r="J551">
            <v>718920</v>
          </cell>
          <cell r="K551">
            <v>718920</v>
          </cell>
        </row>
        <row r="552">
          <cell r="A552">
            <v>810475</v>
          </cell>
          <cell r="B552" t="str">
            <v>Vishal Suppliers</v>
          </cell>
          <cell r="C552" t="str">
            <v>Installation Material</v>
          </cell>
          <cell r="D552" t="str">
            <v>Fruit Juice Expansion</v>
          </cell>
          <cell r="E552" t="str">
            <v>(Capex - 12-04-05)</v>
          </cell>
          <cell r="F552" t="str">
            <v>Plant &amp; Machinery CWIP</v>
          </cell>
          <cell r="G552">
            <v>0</v>
          </cell>
          <cell r="H552">
            <v>0</v>
          </cell>
          <cell r="I552" t="str">
            <v>INR</v>
          </cell>
          <cell r="J552">
            <v>65696.11</v>
          </cell>
          <cell r="K552">
            <v>105113.77600000001</v>
          </cell>
        </row>
        <row r="553">
          <cell r="A553">
            <v>810476</v>
          </cell>
          <cell r="B553" t="str">
            <v>Pashupati Electric House</v>
          </cell>
          <cell r="C553" t="str">
            <v>Installation Material</v>
          </cell>
          <cell r="D553" t="str">
            <v>Fruit Juice Expansion</v>
          </cell>
          <cell r="E553" t="str">
            <v>(Capex - 11-04-05)</v>
          </cell>
          <cell r="F553" t="str">
            <v>Plant &amp; Machinery CWIP</v>
          </cell>
          <cell r="G553">
            <v>0</v>
          </cell>
          <cell r="H553">
            <v>0</v>
          </cell>
          <cell r="I553" t="str">
            <v>INR</v>
          </cell>
          <cell r="J553">
            <v>246465.25</v>
          </cell>
          <cell r="K553">
            <v>394344.4</v>
          </cell>
        </row>
        <row r="554">
          <cell r="A554">
            <v>810477</v>
          </cell>
          <cell r="B554" t="str">
            <v>Agrani Alluminium Pvt. Ltd.</v>
          </cell>
          <cell r="C554" t="str">
            <v>Alluminium Partition Doors</v>
          </cell>
          <cell r="D554" t="str">
            <v>Lal Tooth Paste</v>
          </cell>
          <cell r="E554" t="str">
            <v>(Capex - 10-04-05)</v>
          </cell>
          <cell r="F554" t="str">
            <v>Building</v>
          </cell>
          <cell r="G554">
            <v>0</v>
          </cell>
          <cell r="H554">
            <v>0</v>
          </cell>
          <cell r="I554" t="str">
            <v>INR</v>
          </cell>
          <cell r="J554">
            <v>24500</v>
          </cell>
          <cell r="K554">
            <v>39200</v>
          </cell>
        </row>
        <row r="555">
          <cell r="A555">
            <v>810478</v>
          </cell>
          <cell r="B555" t="str">
            <v>Vaishno Enterprises</v>
          </cell>
          <cell r="C555" t="str">
            <v>Installation Material</v>
          </cell>
          <cell r="D555" t="str">
            <v>Fruit Juice Expansion</v>
          </cell>
          <cell r="E555" t="str">
            <v>(Capex - 12-04-05)</v>
          </cell>
          <cell r="F555" t="str">
            <v>Plant &amp; Machinery CWIP</v>
          </cell>
          <cell r="G555">
            <v>0</v>
          </cell>
          <cell r="H555">
            <v>0</v>
          </cell>
          <cell r="I555" t="str">
            <v>INR</v>
          </cell>
          <cell r="J555">
            <v>194807</v>
          </cell>
          <cell r="K555">
            <v>311691.2</v>
          </cell>
        </row>
        <row r="556">
          <cell r="A556">
            <v>810479</v>
          </cell>
          <cell r="B556" t="str">
            <v>LAPP India Pvt. Ltd</v>
          </cell>
          <cell r="C556" t="str">
            <v>Installation Material</v>
          </cell>
          <cell r="D556" t="str">
            <v>Lal Tooth Paste</v>
          </cell>
          <cell r="E556" t="str">
            <v>(Capex - 10-04-05)</v>
          </cell>
          <cell r="F556" t="str">
            <v>Electrical Installation</v>
          </cell>
          <cell r="G556">
            <v>0</v>
          </cell>
          <cell r="H556">
            <v>0</v>
          </cell>
          <cell r="I556" t="str">
            <v>NRS</v>
          </cell>
          <cell r="J556">
            <v>29533</v>
          </cell>
          <cell r="K556">
            <v>29533</v>
          </cell>
        </row>
        <row r="557">
          <cell r="A557">
            <v>810480</v>
          </cell>
          <cell r="B557" t="str">
            <v>Hyonjan Electric Engg.</v>
          </cell>
          <cell r="C557" t="str">
            <v>Installation Material</v>
          </cell>
          <cell r="D557" t="str">
            <v>Fruit Juice Expansion</v>
          </cell>
          <cell r="E557" t="str">
            <v>(Capex - 11-04-05)</v>
          </cell>
          <cell r="F557" t="str">
            <v>Electrical Installation CWIP</v>
          </cell>
          <cell r="G557">
            <v>0</v>
          </cell>
          <cell r="H557">
            <v>0</v>
          </cell>
          <cell r="I557" t="str">
            <v>NRS</v>
          </cell>
          <cell r="J557">
            <v>160282.14000000001</v>
          </cell>
          <cell r="K557">
            <v>160282.14000000001</v>
          </cell>
        </row>
        <row r="558">
          <cell r="A558">
            <v>810481</v>
          </cell>
          <cell r="B558" t="str">
            <v>A.S.Electric &amp; Machinery</v>
          </cell>
          <cell r="C558" t="str">
            <v>Installation Material</v>
          </cell>
          <cell r="D558" t="str">
            <v xml:space="preserve">New Cold Storage </v>
          </cell>
          <cell r="E558" t="str">
            <v>(Capex - 15-04-05)</v>
          </cell>
          <cell r="F558" t="str">
            <v>Electrical Installation CWIP</v>
          </cell>
          <cell r="G558">
            <v>0</v>
          </cell>
          <cell r="H558">
            <v>0</v>
          </cell>
          <cell r="I558" t="str">
            <v>NRS</v>
          </cell>
          <cell r="J558">
            <v>441015.12</v>
          </cell>
          <cell r="K558">
            <v>441015.12</v>
          </cell>
        </row>
        <row r="559">
          <cell r="A559">
            <v>810482</v>
          </cell>
          <cell r="B559" t="str">
            <v>Indian Dairy Machinery Co.</v>
          </cell>
          <cell r="C559" t="str">
            <v>SS Tank</v>
          </cell>
          <cell r="D559" t="str">
            <v>Fruit Juice Expansion</v>
          </cell>
          <cell r="E559" t="str">
            <v>(Capex - 11-04-05)</v>
          </cell>
          <cell r="F559" t="str">
            <v>Plant &amp; Machinery CWIP</v>
          </cell>
          <cell r="G559">
            <v>0</v>
          </cell>
          <cell r="H559">
            <v>0</v>
          </cell>
          <cell r="I559" t="str">
            <v>NRS</v>
          </cell>
          <cell r="J559">
            <v>1980</v>
          </cell>
          <cell r="K559">
            <v>1980</v>
          </cell>
        </row>
        <row r="560">
          <cell r="A560">
            <v>810483</v>
          </cell>
          <cell r="B560" t="str">
            <v>Machinery &amp; Electric Company</v>
          </cell>
          <cell r="C560" t="str">
            <v>Installation Material</v>
          </cell>
          <cell r="D560" t="str">
            <v>Fruit Juice Expansion</v>
          </cell>
          <cell r="E560" t="str">
            <v>(Capex - 12-04-05)</v>
          </cell>
          <cell r="F560" t="str">
            <v>Electrical Installation CWIP</v>
          </cell>
          <cell r="G560">
            <v>0</v>
          </cell>
          <cell r="H560">
            <v>0</v>
          </cell>
          <cell r="I560" t="str">
            <v>NRS</v>
          </cell>
          <cell r="J560">
            <v>7684</v>
          </cell>
          <cell r="K560">
            <v>7684</v>
          </cell>
        </row>
        <row r="561">
          <cell r="A561">
            <v>810484</v>
          </cell>
          <cell r="B561" t="str">
            <v>Machinery &amp; Electric Company</v>
          </cell>
          <cell r="C561" t="str">
            <v>Installation Material</v>
          </cell>
          <cell r="D561" t="str">
            <v>Lal Tooth Paste</v>
          </cell>
          <cell r="E561" t="str">
            <v>(Capex - 10-04-05)</v>
          </cell>
          <cell r="F561" t="str">
            <v>Electrical Installation</v>
          </cell>
          <cell r="G561">
            <v>0</v>
          </cell>
          <cell r="H561">
            <v>0</v>
          </cell>
          <cell r="I561" t="str">
            <v>INR</v>
          </cell>
          <cell r="J561">
            <v>91110</v>
          </cell>
          <cell r="K561">
            <v>145776</v>
          </cell>
        </row>
        <row r="562">
          <cell r="A562">
            <v>810485</v>
          </cell>
          <cell r="B562" t="str">
            <v>Hyonjan Electric Engg.</v>
          </cell>
          <cell r="C562" t="str">
            <v>Installation Material</v>
          </cell>
          <cell r="D562" t="str">
            <v>Fruit Juice Expansion</v>
          </cell>
          <cell r="E562" t="str">
            <v>(Capex - 12-04-05)</v>
          </cell>
          <cell r="F562" t="str">
            <v>Electrical Installation CWIP</v>
          </cell>
          <cell r="G562">
            <v>0</v>
          </cell>
          <cell r="H562">
            <v>0</v>
          </cell>
          <cell r="I562" t="str">
            <v>INR</v>
          </cell>
          <cell r="J562">
            <v>285202.8</v>
          </cell>
          <cell r="K562">
            <v>456324.48</v>
          </cell>
        </row>
        <row r="563">
          <cell r="A563">
            <v>810486</v>
          </cell>
          <cell r="B563" t="str">
            <v>Hyonjan Electric Engg.</v>
          </cell>
          <cell r="C563" t="str">
            <v>Installation Material</v>
          </cell>
          <cell r="D563" t="str">
            <v>Fruit Juice Expansion</v>
          </cell>
          <cell r="E563" t="str">
            <v>(Capex - 12-04-05)</v>
          </cell>
          <cell r="F563" t="str">
            <v>Electrical Installation CWIP</v>
          </cell>
          <cell r="G563">
            <v>0</v>
          </cell>
          <cell r="H563">
            <v>0</v>
          </cell>
          <cell r="I563" t="str">
            <v>INR</v>
          </cell>
          <cell r="J563">
            <v>5928.75</v>
          </cell>
          <cell r="K563">
            <v>9486</v>
          </cell>
        </row>
        <row r="564">
          <cell r="A564">
            <v>810487</v>
          </cell>
          <cell r="B564" t="str">
            <v>Clearpack Singapore Ltd.</v>
          </cell>
          <cell r="C564" t="str">
            <v>Multi Shrink Machine with Tunnel</v>
          </cell>
          <cell r="D564" t="str">
            <v>Fruit Juice Expansion</v>
          </cell>
          <cell r="E564" t="str">
            <v>(Capex - 12-04-05)</v>
          </cell>
          <cell r="F564" t="str">
            <v>Plant &amp; Machinery CWIP</v>
          </cell>
          <cell r="G564">
            <v>0</v>
          </cell>
          <cell r="H564">
            <v>0</v>
          </cell>
          <cell r="I564" t="str">
            <v>INR</v>
          </cell>
          <cell r="J564">
            <v>48840</v>
          </cell>
          <cell r="K564">
            <v>78144</v>
          </cell>
        </row>
        <row r="565">
          <cell r="A565">
            <v>810488</v>
          </cell>
          <cell r="B565" t="str">
            <v xml:space="preserve">Nepal Hume Pipe </v>
          </cell>
          <cell r="C565" t="str">
            <v>Installation Material</v>
          </cell>
          <cell r="D565" t="str">
            <v>Fruit Juice Expansion</v>
          </cell>
          <cell r="E565" t="str">
            <v>(Capex - 12-04-05)</v>
          </cell>
          <cell r="F565" t="str">
            <v>Plant &amp; Machinery CWIP</v>
          </cell>
          <cell r="G565">
            <v>0</v>
          </cell>
          <cell r="H565">
            <v>0</v>
          </cell>
          <cell r="I565" t="str">
            <v>NRS</v>
          </cell>
          <cell r="J565">
            <v>28029.27</v>
          </cell>
          <cell r="K565">
            <v>28029.27</v>
          </cell>
        </row>
        <row r="566">
          <cell r="A566">
            <v>810489</v>
          </cell>
          <cell r="B566" t="str">
            <v>Krishan Plywood</v>
          </cell>
          <cell r="C566" t="str">
            <v>Installation Material</v>
          </cell>
          <cell r="D566" t="str">
            <v>Fruit Juice Expansion</v>
          </cell>
          <cell r="E566" t="str">
            <v>(Capex - 12-04-05)</v>
          </cell>
          <cell r="F566" t="str">
            <v>Plant &amp; Machinery CWIP</v>
          </cell>
          <cell r="G566">
            <v>0</v>
          </cell>
          <cell r="H566">
            <v>0</v>
          </cell>
          <cell r="I566" t="str">
            <v>NRS</v>
          </cell>
          <cell r="J566">
            <v>28029.27</v>
          </cell>
          <cell r="K566">
            <v>28029.27</v>
          </cell>
        </row>
        <row r="567">
          <cell r="A567">
            <v>810490</v>
          </cell>
          <cell r="B567" t="str">
            <v>Project Engineering Service</v>
          </cell>
          <cell r="C567" t="str">
            <v>Installation Material</v>
          </cell>
          <cell r="D567" t="str">
            <v>Fruit Juice Expansion</v>
          </cell>
          <cell r="E567" t="str">
            <v>(Capex - 11-04-05)</v>
          </cell>
          <cell r="F567" t="str">
            <v>Plant &amp; Machinery CWIP</v>
          </cell>
          <cell r="G567">
            <v>0</v>
          </cell>
          <cell r="H567">
            <v>0</v>
          </cell>
          <cell r="I567" t="str">
            <v>NRS</v>
          </cell>
          <cell r="J567">
            <v>28029.27</v>
          </cell>
          <cell r="K567">
            <v>28029.27</v>
          </cell>
        </row>
        <row r="568">
          <cell r="A568">
            <v>810491</v>
          </cell>
          <cell r="B568" t="str">
            <v>Vishal Hardware</v>
          </cell>
          <cell r="C568" t="str">
            <v>Installation Material</v>
          </cell>
          <cell r="D568" t="str">
            <v>Fruit Juice Expansion</v>
          </cell>
          <cell r="E568" t="str">
            <v>(Capex - 11-04-05)</v>
          </cell>
          <cell r="F568" t="str">
            <v>Plant &amp; Machinery CWIP</v>
          </cell>
          <cell r="G568">
            <v>0</v>
          </cell>
          <cell r="H568">
            <v>0</v>
          </cell>
          <cell r="I568" t="str">
            <v>NRS</v>
          </cell>
          <cell r="J568">
            <v>12919.29</v>
          </cell>
          <cell r="K568">
            <v>12919.29</v>
          </cell>
        </row>
        <row r="569">
          <cell r="A569">
            <v>810492</v>
          </cell>
          <cell r="B569" t="str">
            <v>Eastern Electrical Enterprises</v>
          </cell>
          <cell r="C569" t="str">
            <v>Installation Material</v>
          </cell>
          <cell r="D569" t="str">
            <v>Fruit Juice Expansion</v>
          </cell>
          <cell r="E569" t="str">
            <v>(Capex - 11-04-05)</v>
          </cell>
          <cell r="F569" t="str">
            <v>Plant &amp; Machinery CWIP</v>
          </cell>
        </row>
        <row r="570">
          <cell r="A570">
            <v>810493</v>
          </cell>
          <cell r="B570" t="str">
            <v>Shanti Shaw Mill</v>
          </cell>
          <cell r="C570" t="str">
            <v>Installation Material</v>
          </cell>
          <cell r="D570" t="str">
            <v>Fruit Juice Expansion</v>
          </cell>
          <cell r="E570" t="str">
            <v>(Capex - 12-04-05)</v>
          </cell>
          <cell r="F570" t="str">
            <v>Building CWIP</v>
          </cell>
          <cell r="G570">
            <v>0</v>
          </cell>
          <cell r="H570">
            <v>0</v>
          </cell>
          <cell r="I570" t="str">
            <v>NRS</v>
          </cell>
          <cell r="J570">
            <v>10385.879999999999</v>
          </cell>
          <cell r="K570">
            <v>10385.879999999999</v>
          </cell>
        </row>
        <row r="571">
          <cell r="A571">
            <v>810494</v>
          </cell>
          <cell r="B571" t="str">
            <v>Shree Ram Enterprises</v>
          </cell>
          <cell r="C571" t="str">
            <v>Fan - 6 Pcs</v>
          </cell>
          <cell r="D571" t="str">
            <v>Lal Tooth Paste</v>
          </cell>
          <cell r="E571" t="str">
            <v>(Capex - 10-04-05)</v>
          </cell>
          <cell r="F571" t="str">
            <v>Electrical Installation</v>
          </cell>
          <cell r="G571">
            <v>0</v>
          </cell>
          <cell r="H571">
            <v>0</v>
          </cell>
          <cell r="I571" t="str">
            <v>NRS</v>
          </cell>
          <cell r="J571">
            <v>12000</v>
          </cell>
          <cell r="K571">
            <v>12000</v>
          </cell>
        </row>
        <row r="572">
          <cell r="A572">
            <v>810495</v>
          </cell>
          <cell r="B572" t="str">
            <v>Vishal Hardware</v>
          </cell>
          <cell r="C572" t="str">
            <v>Installation Material</v>
          </cell>
          <cell r="D572" t="str">
            <v>Fruit Juice Expansion</v>
          </cell>
          <cell r="E572" t="str">
            <v>(Capex - 11-04-05)</v>
          </cell>
          <cell r="F572" t="str">
            <v>Plant &amp; Machinery CWIP</v>
          </cell>
          <cell r="G572">
            <v>0</v>
          </cell>
          <cell r="H572">
            <v>0</v>
          </cell>
          <cell r="I572" t="str">
            <v>NRS</v>
          </cell>
          <cell r="J572">
            <v>108796.8</v>
          </cell>
          <cell r="K572">
            <v>108796.8</v>
          </cell>
        </row>
        <row r="573">
          <cell r="A573">
            <v>810496</v>
          </cell>
          <cell r="B573" t="str">
            <v>Science House</v>
          </cell>
          <cell r="C573" t="str">
            <v>Installation Material</v>
          </cell>
          <cell r="D573" t="str">
            <v>Fruit Juice Expansion</v>
          </cell>
          <cell r="E573" t="str">
            <v>(Capex - 12-04-05)</v>
          </cell>
          <cell r="F573" t="str">
            <v>Plant &amp; Machinery CWIP</v>
          </cell>
          <cell r="G573">
            <v>0</v>
          </cell>
          <cell r="H573">
            <v>0</v>
          </cell>
          <cell r="I573" t="str">
            <v>NRS</v>
          </cell>
          <cell r="J573">
            <v>139520</v>
          </cell>
          <cell r="K573">
            <v>139520</v>
          </cell>
        </row>
        <row r="574">
          <cell r="A574">
            <v>810497</v>
          </cell>
          <cell r="B574" t="str">
            <v>Inco Private Ltd.</v>
          </cell>
          <cell r="C574" t="str">
            <v>Installation Material</v>
          </cell>
          <cell r="D574" t="str">
            <v>Fruit Juice Expansion</v>
          </cell>
          <cell r="E574" t="str">
            <v>(Capex - 11-04-05)</v>
          </cell>
          <cell r="F574" t="str">
            <v>Plant &amp; Machinery CWIP</v>
          </cell>
          <cell r="G574">
            <v>0</v>
          </cell>
          <cell r="H574">
            <v>0</v>
          </cell>
          <cell r="I574" t="str">
            <v>NRS</v>
          </cell>
          <cell r="J574">
            <v>187000</v>
          </cell>
          <cell r="K574">
            <v>187000</v>
          </cell>
        </row>
        <row r="575">
          <cell r="A575">
            <v>810498</v>
          </cell>
          <cell r="B575" t="str">
            <v>Pashupati Power &amp; Tools</v>
          </cell>
          <cell r="C575" t="str">
            <v>Installation Material</v>
          </cell>
          <cell r="D575" t="str">
            <v>Fruit Juice Expansion</v>
          </cell>
          <cell r="E575" t="str">
            <v>(Capex - 12-04-05)</v>
          </cell>
          <cell r="F575" t="str">
            <v>Plant &amp; Machinery CWIP</v>
          </cell>
          <cell r="G575">
            <v>0</v>
          </cell>
          <cell r="H575">
            <v>0</v>
          </cell>
          <cell r="I575" t="str">
            <v>NRS</v>
          </cell>
          <cell r="J575">
            <v>6960</v>
          </cell>
          <cell r="K575">
            <v>6960</v>
          </cell>
        </row>
        <row r="576">
          <cell r="A576">
            <v>810499</v>
          </cell>
          <cell r="B576" t="str">
            <v>Project Engineering Service</v>
          </cell>
          <cell r="C576" t="str">
            <v>Installation Material</v>
          </cell>
          <cell r="D576" t="str">
            <v>Fruit Juice Expansion</v>
          </cell>
          <cell r="E576" t="str">
            <v>(Capex - 11-04-05)</v>
          </cell>
          <cell r="F576" t="str">
            <v>Plant &amp; Machinery CWIP</v>
          </cell>
          <cell r="G576">
            <v>0</v>
          </cell>
          <cell r="H576">
            <v>0</v>
          </cell>
          <cell r="I576" t="str">
            <v>NRS</v>
          </cell>
          <cell r="J576">
            <v>41178</v>
          </cell>
          <cell r="K576">
            <v>41178</v>
          </cell>
        </row>
        <row r="577">
          <cell r="A577">
            <v>810500</v>
          </cell>
          <cell r="B577" t="str">
            <v>Hulas Steel Industries</v>
          </cell>
          <cell r="C577" t="str">
            <v>Installation Material</v>
          </cell>
          <cell r="D577" t="str">
            <v>Fruit Juice Expansion</v>
          </cell>
          <cell r="E577" t="str">
            <v>(Capex - 11-04-05)</v>
          </cell>
          <cell r="F577" t="str">
            <v>Plant &amp; Machinery CWIP</v>
          </cell>
          <cell r="G577">
            <v>0</v>
          </cell>
          <cell r="H577">
            <v>0</v>
          </cell>
          <cell r="I577" t="str">
            <v>NRS</v>
          </cell>
          <cell r="J577">
            <v>12672</v>
          </cell>
          <cell r="K577">
            <v>12672</v>
          </cell>
        </row>
        <row r="578">
          <cell r="A578">
            <v>810501</v>
          </cell>
          <cell r="B578" t="str">
            <v>Multiply</v>
          </cell>
          <cell r="C578" t="str">
            <v>Installation Material</v>
          </cell>
          <cell r="D578" t="str">
            <v xml:space="preserve">New Cold Storage </v>
          </cell>
          <cell r="E578" t="str">
            <v>(Capex - 15-04-05)</v>
          </cell>
          <cell r="F578" t="str">
            <v>Building CWIP</v>
          </cell>
          <cell r="G578">
            <v>0</v>
          </cell>
          <cell r="H578">
            <v>0</v>
          </cell>
          <cell r="I578" t="str">
            <v>NRS</v>
          </cell>
          <cell r="J578">
            <v>72060</v>
          </cell>
          <cell r="K578">
            <v>72060</v>
          </cell>
        </row>
        <row r="579">
          <cell r="A579">
            <v>810502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 t="str">
            <v>NRS</v>
          </cell>
          <cell r="J579">
            <v>28221.75</v>
          </cell>
          <cell r="K579">
            <v>28221.75</v>
          </cell>
        </row>
        <row r="580">
          <cell r="A580">
            <v>810503</v>
          </cell>
          <cell r="B580" t="str">
            <v xml:space="preserve">Omex International </v>
          </cell>
          <cell r="C580" t="str">
            <v>Installation Material</v>
          </cell>
          <cell r="D580" t="str">
            <v>Fruit Juice Expansion</v>
          </cell>
          <cell r="E580" t="str">
            <v>(Capex - 12-04-05)</v>
          </cell>
          <cell r="F580" t="str">
            <v>Plant &amp; Machinery CWIP</v>
          </cell>
          <cell r="G580">
            <v>0</v>
          </cell>
          <cell r="H580">
            <v>0</v>
          </cell>
          <cell r="I580" t="str">
            <v>NRS</v>
          </cell>
          <cell r="J580">
            <v>8250</v>
          </cell>
          <cell r="K580">
            <v>8250</v>
          </cell>
        </row>
        <row r="581">
          <cell r="A581">
            <v>810504</v>
          </cell>
          <cell r="B581" t="str">
            <v>Sri Pumps &amp; Fittings</v>
          </cell>
          <cell r="C581" t="str">
            <v>Installation Material</v>
          </cell>
          <cell r="D581" t="str">
            <v>Fruit Juice Expansion</v>
          </cell>
          <cell r="E581" t="str">
            <v>(Capex - 12-04-05)</v>
          </cell>
          <cell r="F581" t="str">
            <v>Plant &amp; Machinery CWIP</v>
          </cell>
          <cell r="G581">
            <v>0</v>
          </cell>
          <cell r="H581">
            <v>0</v>
          </cell>
          <cell r="I581" t="str">
            <v>NRS</v>
          </cell>
          <cell r="J581">
            <v>27282.22</v>
          </cell>
          <cell r="K581">
            <v>27282.22</v>
          </cell>
        </row>
        <row r="582">
          <cell r="A582">
            <v>810505</v>
          </cell>
          <cell r="B582" t="str">
            <v>Domino Printech India</v>
          </cell>
          <cell r="C582" t="str">
            <v>Domino Inkjet Printer</v>
          </cell>
          <cell r="D582" t="str">
            <v>Fruit Juice Expansion</v>
          </cell>
          <cell r="E582" t="str">
            <v>(Capex - 12-04-05)</v>
          </cell>
          <cell r="F582" t="str">
            <v>Plant &amp; Machinery CWIP</v>
          </cell>
          <cell r="G582">
            <v>0</v>
          </cell>
          <cell r="H582">
            <v>0</v>
          </cell>
          <cell r="I582" t="str">
            <v>NRS</v>
          </cell>
          <cell r="J582">
            <v>8600</v>
          </cell>
          <cell r="K582">
            <v>8600</v>
          </cell>
        </row>
        <row r="583">
          <cell r="A583">
            <v>810506</v>
          </cell>
          <cell r="B583" t="str">
            <v>Wimco Limited</v>
          </cell>
          <cell r="C583" t="str">
            <v>Lami Tube Sealer LS-60 M/c</v>
          </cell>
          <cell r="D583" t="str">
            <v>Lal Tooth Paste</v>
          </cell>
          <cell r="E583" t="str">
            <v>(Capex - 10-04-05)</v>
          </cell>
          <cell r="F583" t="str">
            <v>Plant &amp; Machinery</v>
          </cell>
          <cell r="G583">
            <v>0</v>
          </cell>
          <cell r="H583">
            <v>0</v>
          </cell>
          <cell r="I583" t="str">
            <v>INR</v>
          </cell>
          <cell r="J583">
            <v>34000</v>
          </cell>
          <cell r="K583">
            <v>54400</v>
          </cell>
        </row>
        <row r="584">
          <cell r="A584">
            <v>810507</v>
          </cell>
          <cell r="B584" t="str">
            <v>Godrej &amp; Boyce Mfg. Co. Ltd</v>
          </cell>
          <cell r="C584" t="str">
            <v>Compactor</v>
          </cell>
          <cell r="D584" t="str">
            <v>Fruit Juice Expansion</v>
          </cell>
          <cell r="E584" t="str">
            <v>(Capex - 12-04-05)</v>
          </cell>
          <cell r="F584" t="str">
            <v>Furniture &amp; Fixture CWIP</v>
          </cell>
          <cell r="G584">
            <v>0</v>
          </cell>
          <cell r="H584">
            <v>0</v>
          </cell>
          <cell r="I584" t="str">
            <v>NRS</v>
          </cell>
          <cell r="J584">
            <v>145250</v>
          </cell>
          <cell r="K584">
            <v>145250</v>
          </cell>
        </row>
        <row r="585">
          <cell r="A585">
            <v>810508</v>
          </cell>
          <cell r="B585" t="str">
            <v>Godrej &amp; Boyce Mfg. Co. Ltd</v>
          </cell>
          <cell r="C585" t="str">
            <v>Racking System</v>
          </cell>
          <cell r="D585" t="str">
            <v>Fruit Juice Expansion</v>
          </cell>
          <cell r="E585" t="str">
            <v>(Capex - 17-04-05)</v>
          </cell>
          <cell r="F585" t="str">
            <v>Furniture &amp; Fixture CWIP</v>
          </cell>
          <cell r="G585">
            <v>0</v>
          </cell>
          <cell r="H585">
            <v>0</v>
          </cell>
          <cell r="I585" t="str">
            <v>NRS</v>
          </cell>
          <cell r="J585">
            <v>73272</v>
          </cell>
          <cell r="K585">
            <v>73272</v>
          </cell>
        </row>
        <row r="586">
          <cell r="A586">
            <v>810509</v>
          </cell>
          <cell r="B586" t="str">
            <v>Hari Har Nath Nirman Sewa</v>
          </cell>
          <cell r="C586" t="str">
            <v>Construction Work Gate-1</v>
          </cell>
          <cell r="D586" t="str">
            <v>Gate No.1</v>
          </cell>
          <cell r="E586" t="str">
            <v>(Capex - 30-04-05)</v>
          </cell>
          <cell r="F586" t="str">
            <v>Building</v>
          </cell>
          <cell r="G586">
            <v>0</v>
          </cell>
          <cell r="H586">
            <v>0</v>
          </cell>
          <cell r="I586" t="str">
            <v>USD</v>
          </cell>
          <cell r="J586">
            <v>12191</v>
          </cell>
          <cell r="K586">
            <v>902134</v>
          </cell>
        </row>
        <row r="587">
          <cell r="A587">
            <v>810510</v>
          </cell>
          <cell r="B587" t="str">
            <v>Infotech Computers</v>
          </cell>
          <cell r="C587" t="str">
            <v>MS SQL Server</v>
          </cell>
          <cell r="D587" t="str">
            <v>Main Office</v>
          </cell>
          <cell r="E587" t="str">
            <v>(Capex - 40-04-05)</v>
          </cell>
          <cell r="F587" t="str">
            <v>Office Equipment</v>
          </cell>
          <cell r="G587">
            <v>0</v>
          </cell>
          <cell r="H587">
            <v>0</v>
          </cell>
          <cell r="I587" t="str">
            <v>NRS</v>
          </cell>
          <cell r="J587">
            <v>264000</v>
          </cell>
          <cell r="K587">
            <v>264000</v>
          </cell>
        </row>
        <row r="588">
          <cell r="A588">
            <v>810511</v>
          </cell>
          <cell r="B588" t="str">
            <v>Nepal Bitumen &amp; Barrel Udyog</v>
          </cell>
          <cell r="C588" t="str">
            <v>Insulation Work</v>
          </cell>
          <cell r="D588" t="str">
            <v xml:space="preserve">New Cold Storage </v>
          </cell>
          <cell r="E588" t="str">
            <v>(Capex - 15-04-05)</v>
          </cell>
          <cell r="F588" t="str">
            <v>Building CWIP</v>
          </cell>
          <cell r="G588">
            <v>0</v>
          </cell>
          <cell r="H588">
            <v>0</v>
          </cell>
          <cell r="I588" t="str">
            <v>NRS</v>
          </cell>
          <cell r="J588">
            <v>70400</v>
          </cell>
          <cell r="K588">
            <v>70400</v>
          </cell>
        </row>
        <row r="589">
          <cell r="A589">
            <v>810512</v>
          </cell>
          <cell r="B589" t="str">
            <v>Pashupati Electric House</v>
          </cell>
          <cell r="C589" t="str">
            <v>Installation Material</v>
          </cell>
          <cell r="D589" t="str">
            <v>Fruit Juice Expansion</v>
          </cell>
          <cell r="E589" t="str">
            <v>(Capex - 12-04-05)</v>
          </cell>
          <cell r="F589" t="str">
            <v>Electrical Installation CWIP</v>
          </cell>
          <cell r="G589">
            <v>0</v>
          </cell>
          <cell r="H589">
            <v>0</v>
          </cell>
          <cell r="I589" t="str">
            <v>NRS</v>
          </cell>
          <cell r="J589">
            <v>20352.5</v>
          </cell>
          <cell r="K589">
            <v>20352.5</v>
          </cell>
        </row>
        <row r="590">
          <cell r="A590">
            <v>810513</v>
          </cell>
          <cell r="B590" t="str">
            <v>Pashupati Power &amp; Tools</v>
          </cell>
          <cell r="C590" t="str">
            <v>Installation Material</v>
          </cell>
          <cell r="D590" t="str">
            <v>Fruit Juice Expansion</v>
          </cell>
          <cell r="E590" t="str">
            <v>(Capex - 12-04-05)</v>
          </cell>
          <cell r="F590" t="str">
            <v>Electrical Installation CWIP</v>
          </cell>
          <cell r="G590">
            <v>0</v>
          </cell>
          <cell r="H590">
            <v>0</v>
          </cell>
          <cell r="I590" t="str">
            <v>NRS</v>
          </cell>
          <cell r="J590">
            <v>162837.5</v>
          </cell>
          <cell r="K590">
            <v>162837.5</v>
          </cell>
        </row>
        <row r="591">
          <cell r="A591">
            <v>810514</v>
          </cell>
          <cell r="B591" t="str">
            <v>Vaishno Enterprises</v>
          </cell>
          <cell r="C591" t="str">
            <v>Installation Material</v>
          </cell>
          <cell r="D591" t="str">
            <v>Fruit Juice Expansion</v>
          </cell>
          <cell r="E591" t="str">
            <v>(Capex - 12-04-05)</v>
          </cell>
          <cell r="F591" t="str">
            <v>Plant &amp; Machinery CWIP</v>
          </cell>
          <cell r="G591">
            <v>0</v>
          </cell>
          <cell r="H591">
            <v>0</v>
          </cell>
          <cell r="I591" t="str">
            <v>USD</v>
          </cell>
          <cell r="J591">
            <v>90470</v>
          </cell>
          <cell r="K591">
            <v>6694780</v>
          </cell>
        </row>
        <row r="592">
          <cell r="A592">
            <v>810515</v>
          </cell>
          <cell r="B592" t="str">
            <v>Vishal Hardware</v>
          </cell>
          <cell r="C592" t="str">
            <v>Installation Material</v>
          </cell>
          <cell r="D592" t="str">
            <v>Fruit Juice Expansion</v>
          </cell>
          <cell r="E592" t="str">
            <v>(Capex - 12-04-05)</v>
          </cell>
          <cell r="F592" t="str">
            <v>Plant &amp; Machinery CWIP</v>
          </cell>
          <cell r="G592">
            <v>0</v>
          </cell>
          <cell r="H592">
            <v>0</v>
          </cell>
          <cell r="I592" t="str">
            <v>NRS</v>
          </cell>
          <cell r="J592">
            <v>20880</v>
          </cell>
          <cell r="K592">
            <v>20880</v>
          </cell>
        </row>
        <row r="593">
          <cell r="A593">
            <v>810516</v>
          </cell>
          <cell r="B593" t="str">
            <v>Vishal Hardware</v>
          </cell>
          <cell r="C593" t="str">
            <v>Installation Material</v>
          </cell>
          <cell r="D593" t="str">
            <v>Fruit Juice Expansion</v>
          </cell>
          <cell r="E593" t="str">
            <v>(Capex - 12-04-05)</v>
          </cell>
          <cell r="F593" t="str">
            <v>Plant &amp; Machinery CWIP</v>
          </cell>
          <cell r="G593">
            <v>0</v>
          </cell>
          <cell r="H593">
            <v>0</v>
          </cell>
          <cell r="I593" t="str">
            <v>NRS</v>
          </cell>
          <cell r="J593">
            <v>9920</v>
          </cell>
          <cell r="K593">
            <v>9920</v>
          </cell>
        </row>
        <row r="594">
          <cell r="A594">
            <v>810517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 t="str">
            <v>INR</v>
          </cell>
          <cell r="J594">
            <v>12017.5</v>
          </cell>
          <cell r="K594">
            <v>19228</v>
          </cell>
        </row>
        <row r="595">
          <cell r="A595">
            <v>810518</v>
          </cell>
          <cell r="B595" t="str">
            <v xml:space="preserve">Omex International </v>
          </cell>
          <cell r="C595" t="str">
            <v>Installation Material</v>
          </cell>
          <cell r="D595" t="str">
            <v>Fruit Juice Expansion</v>
          </cell>
          <cell r="E595" t="str">
            <v>(Capex - 12-04-05)</v>
          </cell>
          <cell r="F595" t="str">
            <v>Plant &amp; Machinery CWIP</v>
          </cell>
          <cell r="G595">
            <v>0</v>
          </cell>
          <cell r="H595">
            <v>0</v>
          </cell>
          <cell r="I595" t="str">
            <v>NRS</v>
          </cell>
          <cell r="J595">
            <v>4259</v>
          </cell>
          <cell r="K595">
            <v>4259</v>
          </cell>
        </row>
        <row r="596">
          <cell r="A596">
            <v>810519</v>
          </cell>
          <cell r="B596" t="str">
            <v>Inco Private Ltd.</v>
          </cell>
          <cell r="C596" t="str">
            <v>Installation Material</v>
          </cell>
          <cell r="D596" t="str">
            <v>Fruit Juice Expansion</v>
          </cell>
          <cell r="E596" t="str">
            <v>(Capex - 12-04-05)</v>
          </cell>
          <cell r="F596" t="str">
            <v>Plant &amp; Machinery CWIP</v>
          </cell>
          <cell r="G596">
            <v>0</v>
          </cell>
          <cell r="H596">
            <v>0</v>
          </cell>
          <cell r="I596" t="str">
            <v>NRS</v>
          </cell>
          <cell r="J596">
            <v>5548</v>
          </cell>
          <cell r="K596">
            <v>5548</v>
          </cell>
        </row>
        <row r="597">
          <cell r="A597">
            <v>810520</v>
          </cell>
          <cell r="B597" t="str">
            <v>Bhajuratna Engineering</v>
          </cell>
          <cell r="C597" t="str">
            <v>Installation Material</v>
          </cell>
          <cell r="D597" t="str">
            <v>Fruit Juice Expansion</v>
          </cell>
          <cell r="E597" t="str">
            <v>(Capex - 12-04-05)</v>
          </cell>
          <cell r="F597" t="str">
            <v>Plant &amp; Machinery CWIP</v>
          </cell>
          <cell r="G597">
            <v>0</v>
          </cell>
          <cell r="H597">
            <v>0</v>
          </cell>
          <cell r="I597" t="str">
            <v>NRS</v>
          </cell>
          <cell r="J597">
            <v>7312.5</v>
          </cell>
          <cell r="K597">
            <v>7312.5</v>
          </cell>
        </row>
        <row r="598">
          <cell r="A598">
            <v>810521</v>
          </cell>
          <cell r="B598" t="str">
            <v>Machinery &amp; Electric Company</v>
          </cell>
          <cell r="C598" t="str">
            <v>Installation Material</v>
          </cell>
          <cell r="D598" t="str">
            <v>Fruit Juice Expansion</v>
          </cell>
          <cell r="E598" t="str">
            <v>(Capex - 12-04-05)</v>
          </cell>
          <cell r="F598" t="str">
            <v>Electrical Installation CWIP</v>
          </cell>
          <cell r="G598">
            <v>0</v>
          </cell>
          <cell r="H598">
            <v>0</v>
          </cell>
          <cell r="I598" t="str">
            <v>NRS</v>
          </cell>
          <cell r="J598">
            <v>50400</v>
          </cell>
          <cell r="K598">
            <v>50400</v>
          </cell>
        </row>
        <row r="599">
          <cell r="A599">
            <v>810522</v>
          </cell>
          <cell r="B599" t="str">
            <v>Tetrapack India Ltd</v>
          </cell>
          <cell r="C599" t="str">
            <v>Installation Material</v>
          </cell>
          <cell r="D599" t="str">
            <v>Fruit Juice Expansion</v>
          </cell>
          <cell r="E599" t="str">
            <v>(Capex - 12-04-05)</v>
          </cell>
          <cell r="F599" t="str">
            <v>Electrical Installation CWIP</v>
          </cell>
          <cell r="G599">
            <v>0</v>
          </cell>
          <cell r="H599">
            <v>0</v>
          </cell>
          <cell r="I599" t="str">
            <v>NRS</v>
          </cell>
          <cell r="J599">
            <v>3800</v>
          </cell>
          <cell r="K599">
            <v>3800</v>
          </cell>
        </row>
        <row r="600">
          <cell r="A600">
            <v>810523</v>
          </cell>
          <cell r="B600" t="str">
            <v>Krishan Plywood</v>
          </cell>
          <cell r="C600" t="str">
            <v>Installation Material</v>
          </cell>
          <cell r="D600" t="str">
            <v>Fruit Juice Expansion</v>
          </cell>
          <cell r="E600" t="str">
            <v>(Capex - 13-04-05)</v>
          </cell>
          <cell r="F600" t="str">
            <v>Furniture &amp; Fixture CWIP</v>
          </cell>
          <cell r="G600">
            <v>0</v>
          </cell>
          <cell r="H600">
            <v>0</v>
          </cell>
          <cell r="I600" t="str">
            <v>NRS</v>
          </cell>
          <cell r="J600">
            <v>62700</v>
          </cell>
          <cell r="K600">
            <v>62700</v>
          </cell>
        </row>
        <row r="601">
          <cell r="A601">
            <v>810524</v>
          </cell>
          <cell r="B601" t="str">
            <v>Pashupati Power &amp; Tools</v>
          </cell>
          <cell r="C601" t="str">
            <v>Installation Material</v>
          </cell>
          <cell r="D601" t="str">
            <v>Fruit Juice Expansion</v>
          </cell>
          <cell r="E601" t="str">
            <v>(Capex - 12-04-05)</v>
          </cell>
          <cell r="F601" t="str">
            <v>Plant &amp; Machinery CWIP</v>
          </cell>
          <cell r="G601">
            <v>0</v>
          </cell>
          <cell r="H601">
            <v>0</v>
          </cell>
          <cell r="I601" t="str">
            <v>NRS</v>
          </cell>
          <cell r="J601">
            <v>24092</v>
          </cell>
          <cell r="K601">
            <v>24092</v>
          </cell>
        </row>
        <row r="602">
          <cell r="A602">
            <v>810525</v>
          </cell>
          <cell r="B602" t="str">
            <v>Pashupati Power &amp; Tools</v>
          </cell>
          <cell r="C602" t="str">
            <v>Installation Material</v>
          </cell>
          <cell r="D602" t="str">
            <v>Fruit Juice Expansion</v>
          </cell>
          <cell r="E602" t="str">
            <v>(Capex - 12-04-05)</v>
          </cell>
          <cell r="F602" t="str">
            <v>Electrical Installation CWIP</v>
          </cell>
          <cell r="G602">
            <v>0</v>
          </cell>
          <cell r="H602">
            <v>0</v>
          </cell>
          <cell r="I602" t="str">
            <v>NRS</v>
          </cell>
          <cell r="J602">
            <v>22035</v>
          </cell>
          <cell r="K602">
            <v>22035</v>
          </cell>
        </row>
        <row r="603">
          <cell r="A603">
            <v>810526</v>
          </cell>
          <cell r="B603" t="str">
            <v>Pashupati Electric House</v>
          </cell>
          <cell r="C603" t="str">
            <v>Installation Material</v>
          </cell>
          <cell r="D603" t="str">
            <v>Fruit Juice Expansion</v>
          </cell>
          <cell r="E603" t="str">
            <v>(Capex - 12-04-05)</v>
          </cell>
          <cell r="F603" t="str">
            <v>Electrical Installation CWIP</v>
          </cell>
          <cell r="G603">
            <v>0</v>
          </cell>
          <cell r="H603">
            <v>0</v>
          </cell>
          <cell r="I603" t="str">
            <v>NRS</v>
          </cell>
          <cell r="J603">
            <v>4050</v>
          </cell>
          <cell r="K603">
            <v>4050</v>
          </cell>
        </row>
        <row r="604">
          <cell r="A604">
            <v>810527</v>
          </cell>
          <cell r="B604" t="str">
            <v>Pashupati Power &amp; Tools</v>
          </cell>
          <cell r="C604" t="str">
            <v>Installation Material</v>
          </cell>
          <cell r="D604" t="str">
            <v>Fruit Juice Expansion</v>
          </cell>
          <cell r="E604" t="str">
            <v>(Capex - 12-04-05)</v>
          </cell>
          <cell r="F604" t="str">
            <v>Electrical Installation CWIP</v>
          </cell>
          <cell r="G604">
            <v>0</v>
          </cell>
          <cell r="H604">
            <v>0</v>
          </cell>
          <cell r="I604" t="str">
            <v>NRS</v>
          </cell>
          <cell r="J604">
            <v>22230</v>
          </cell>
          <cell r="K604">
            <v>22230</v>
          </cell>
        </row>
        <row r="605">
          <cell r="A605">
            <v>810528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 t="str">
            <v>NRS</v>
          </cell>
          <cell r="J605">
            <v>55000</v>
          </cell>
          <cell r="K605">
            <v>55000</v>
          </cell>
        </row>
        <row r="606">
          <cell r="A606">
            <v>810529</v>
          </cell>
          <cell r="B606" t="str">
            <v>Vishal Suppliers</v>
          </cell>
          <cell r="C606" t="str">
            <v>Installation Material</v>
          </cell>
          <cell r="D606" t="str">
            <v>Fruit Juice Expansion</v>
          </cell>
          <cell r="E606" t="str">
            <v>(Capex - 12-04-05)</v>
          </cell>
          <cell r="F606" t="str">
            <v>Plant &amp; Machinery CWIP</v>
          </cell>
        </row>
        <row r="607">
          <cell r="A607">
            <v>830028</v>
          </cell>
          <cell r="B607">
            <v>0</v>
          </cell>
          <cell r="C607">
            <v>0</v>
          </cell>
          <cell r="D607" t="str">
            <v>Honey Section</v>
          </cell>
          <cell r="E607" t="str">
            <v>No-Capex</v>
          </cell>
          <cell r="F607" t="str">
            <v>Building</v>
          </cell>
          <cell r="G607">
            <v>0</v>
          </cell>
          <cell r="H607">
            <v>0</v>
          </cell>
          <cell r="I607" t="str">
            <v>INR</v>
          </cell>
          <cell r="J607">
            <v>24200</v>
          </cell>
          <cell r="K607">
            <v>38720</v>
          </cell>
        </row>
        <row r="608">
          <cell r="A608">
            <v>830637</v>
          </cell>
          <cell r="B608">
            <v>0</v>
          </cell>
          <cell r="C608">
            <v>0</v>
          </cell>
          <cell r="D608" t="str">
            <v>Shampoo Section</v>
          </cell>
          <cell r="E608" t="str">
            <v>(Capex - 20-03-04)</v>
          </cell>
          <cell r="F608" t="str">
            <v xml:space="preserve">Plant &amp; Machinery </v>
          </cell>
          <cell r="G608">
            <v>0</v>
          </cell>
          <cell r="H608">
            <v>0</v>
          </cell>
          <cell r="I608" t="str">
            <v>INR</v>
          </cell>
          <cell r="J608">
            <v>196000</v>
          </cell>
          <cell r="K608">
            <v>313600</v>
          </cell>
        </row>
        <row r="609">
          <cell r="A609">
            <v>830701</v>
          </cell>
          <cell r="B609">
            <v>0</v>
          </cell>
          <cell r="C609">
            <v>0</v>
          </cell>
          <cell r="D609" t="str">
            <v>Fabrication</v>
          </cell>
          <cell r="E609" t="str">
            <v>No-Capex</v>
          </cell>
          <cell r="F609" t="str">
            <v>Repair &amp; maintenance Plant &amp; Mach</v>
          </cell>
          <cell r="G609">
            <v>0</v>
          </cell>
          <cell r="H609">
            <v>0</v>
          </cell>
          <cell r="I609" t="str">
            <v>INR</v>
          </cell>
          <cell r="J609">
            <v>8000</v>
          </cell>
          <cell r="K609">
            <v>12800</v>
          </cell>
        </row>
        <row r="610">
          <cell r="A610">
            <v>830740</v>
          </cell>
          <cell r="B610">
            <v>0</v>
          </cell>
          <cell r="C610">
            <v>0</v>
          </cell>
          <cell r="D610" t="str">
            <v>Kennel House</v>
          </cell>
          <cell r="E610" t="str">
            <v>(Capex - 06-04-05)</v>
          </cell>
          <cell r="F610" t="str">
            <v>Building</v>
          </cell>
          <cell r="G610">
            <v>0</v>
          </cell>
          <cell r="H610">
            <v>0</v>
          </cell>
          <cell r="I610" t="str">
            <v>INR</v>
          </cell>
          <cell r="J610">
            <v>634250</v>
          </cell>
          <cell r="K610">
            <v>1014800</v>
          </cell>
        </row>
        <row r="611">
          <cell r="A611">
            <v>830744</v>
          </cell>
          <cell r="B611">
            <v>0</v>
          </cell>
          <cell r="C611">
            <v>0</v>
          </cell>
          <cell r="D611" t="str">
            <v>LDM Section</v>
          </cell>
          <cell r="E611" t="str">
            <v>Maintenance Work</v>
          </cell>
          <cell r="F611" t="str">
            <v>Repair &amp; maintenance Others</v>
          </cell>
          <cell r="G611">
            <v>0</v>
          </cell>
          <cell r="H611">
            <v>0</v>
          </cell>
          <cell r="I611" t="str">
            <v>INR</v>
          </cell>
          <cell r="J611">
            <v>300000</v>
          </cell>
          <cell r="K611">
            <v>480000</v>
          </cell>
        </row>
        <row r="612">
          <cell r="A612">
            <v>830809</v>
          </cell>
          <cell r="B612">
            <v>0</v>
          </cell>
          <cell r="C612">
            <v>0</v>
          </cell>
          <cell r="D612" t="str">
            <v>Fruit Juice Expansion</v>
          </cell>
          <cell r="E612" t="str">
            <v>(Capex - 15-03-04)</v>
          </cell>
          <cell r="F612" t="str">
            <v>Plant &amp; Machinery CWIP</v>
          </cell>
          <cell r="G612">
            <v>0</v>
          </cell>
          <cell r="H612">
            <v>0</v>
          </cell>
          <cell r="I612" t="str">
            <v>INR</v>
          </cell>
          <cell r="J612">
            <v>300000</v>
          </cell>
          <cell r="K612">
            <v>480000</v>
          </cell>
        </row>
        <row r="613">
          <cell r="A613">
            <v>830940</v>
          </cell>
          <cell r="B613">
            <v>0</v>
          </cell>
          <cell r="C613">
            <v>0</v>
          </cell>
          <cell r="D613" t="str">
            <v>UPS For Domino &amp; Office</v>
          </cell>
          <cell r="E613" t="str">
            <v>No-Capex</v>
          </cell>
          <cell r="F613" t="str">
            <v>Office Equipment</v>
          </cell>
          <cell r="G613">
            <v>0</v>
          </cell>
          <cell r="H613">
            <v>0</v>
          </cell>
          <cell r="I613" t="str">
            <v>NRS</v>
          </cell>
          <cell r="J613">
            <v>218635</v>
          </cell>
          <cell r="K613">
            <v>218635</v>
          </cell>
        </row>
        <row r="614">
          <cell r="A614">
            <v>850012</v>
          </cell>
          <cell r="B614">
            <v>0</v>
          </cell>
          <cell r="C614">
            <v>0</v>
          </cell>
          <cell r="D614" t="str">
            <v xml:space="preserve">Kakani Nursery </v>
          </cell>
          <cell r="E614" t="str">
            <v>No-Capex</v>
          </cell>
          <cell r="F614" t="str">
            <v>Plant &amp; Machinery</v>
          </cell>
          <cell r="G614">
            <v>0</v>
          </cell>
          <cell r="H614">
            <v>0</v>
          </cell>
          <cell r="I614" t="str">
            <v>NRS</v>
          </cell>
          <cell r="J614">
            <v>509545.44</v>
          </cell>
          <cell r="K614">
            <v>509545.44</v>
          </cell>
        </row>
        <row r="615">
          <cell r="A615">
            <v>850082</v>
          </cell>
          <cell r="B615">
            <v>0</v>
          </cell>
          <cell r="C615">
            <v>0</v>
          </cell>
          <cell r="D615" t="str">
            <v>Pipe Fittings-Nursery</v>
          </cell>
          <cell r="E615" t="str">
            <v>No-Capex</v>
          </cell>
          <cell r="F615" t="str">
            <v>Building - Nursery</v>
          </cell>
          <cell r="G615">
            <v>0</v>
          </cell>
          <cell r="H615">
            <v>0</v>
          </cell>
          <cell r="I615" t="str">
            <v>NRS</v>
          </cell>
          <cell r="J615">
            <v>73500</v>
          </cell>
          <cell r="K615">
            <v>73500</v>
          </cell>
        </row>
        <row r="616">
          <cell r="A616">
            <v>870001</v>
          </cell>
          <cell r="B616">
            <v>0</v>
          </cell>
          <cell r="C616">
            <v>0</v>
          </cell>
          <cell r="D616" t="str">
            <v>Cordless Phone-Manish</v>
          </cell>
          <cell r="E616" t="str">
            <v>No-Capex</v>
          </cell>
          <cell r="F616" t="str">
            <v>Furniture &amp; Fixture</v>
          </cell>
          <cell r="G616">
            <v>0</v>
          </cell>
          <cell r="H616">
            <v>0</v>
          </cell>
          <cell r="I616" t="str">
            <v>NRS</v>
          </cell>
          <cell r="J616">
            <v>5772.6</v>
          </cell>
          <cell r="K616">
            <v>5772.6</v>
          </cell>
        </row>
        <row r="617">
          <cell r="A617">
            <v>870007</v>
          </cell>
          <cell r="B617">
            <v>0</v>
          </cell>
          <cell r="C617">
            <v>0</v>
          </cell>
          <cell r="D617" t="str">
            <v>Ceiling Fan-3 Pcs</v>
          </cell>
          <cell r="E617" t="str">
            <v>No-Capex</v>
          </cell>
          <cell r="F617" t="str">
            <v>Furniture &amp; Fixture</v>
          </cell>
          <cell r="G617">
            <v>0</v>
          </cell>
          <cell r="H617">
            <v>0</v>
          </cell>
          <cell r="I617" t="str">
            <v>NRS</v>
          </cell>
          <cell r="J617">
            <v>23407</v>
          </cell>
          <cell r="K617">
            <v>23407</v>
          </cell>
        </row>
        <row r="618">
          <cell r="A618">
            <v>870012</v>
          </cell>
          <cell r="B618">
            <v>0</v>
          </cell>
          <cell r="C618">
            <v>0</v>
          </cell>
          <cell r="D618" t="str">
            <v>Refrigerator-Bibek Agarwal</v>
          </cell>
          <cell r="E618" t="str">
            <v>No-Capex</v>
          </cell>
          <cell r="F618" t="str">
            <v>Furniture &amp; Fixture</v>
          </cell>
          <cell r="G618">
            <v>0</v>
          </cell>
          <cell r="H618">
            <v>0</v>
          </cell>
          <cell r="I618" t="str">
            <v>NRS</v>
          </cell>
          <cell r="J618">
            <v>2742.22</v>
          </cell>
          <cell r="K618">
            <v>2742.22</v>
          </cell>
        </row>
        <row r="619">
          <cell r="A619">
            <v>870013</v>
          </cell>
          <cell r="B619">
            <v>0</v>
          </cell>
          <cell r="C619">
            <v>0</v>
          </cell>
          <cell r="D619" t="str">
            <v>Caller ID Phone</v>
          </cell>
          <cell r="E619" t="str">
            <v>No-Capex</v>
          </cell>
          <cell r="F619" t="str">
            <v>Office Equipment</v>
          </cell>
          <cell r="G619">
            <v>0</v>
          </cell>
          <cell r="H619">
            <v>0</v>
          </cell>
          <cell r="I619" t="str">
            <v>NRS</v>
          </cell>
          <cell r="J619">
            <v>3531.2</v>
          </cell>
          <cell r="K619">
            <v>3531.2</v>
          </cell>
        </row>
        <row r="620">
          <cell r="A620">
            <v>870016</v>
          </cell>
          <cell r="B620">
            <v>0</v>
          </cell>
          <cell r="C620">
            <v>0</v>
          </cell>
          <cell r="D620" t="str">
            <v>Laptop Computer-1 Pcs</v>
          </cell>
          <cell r="E620" t="str">
            <v>No-Capex</v>
          </cell>
          <cell r="F620" t="str">
            <v>Office Equipment</v>
          </cell>
          <cell r="G620">
            <v>0</v>
          </cell>
          <cell r="H620">
            <v>0</v>
          </cell>
          <cell r="I620" t="str">
            <v>NRS</v>
          </cell>
          <cell r="J620">
            <v>22243.5</v>
          </cell>
          <cell r="K620">
            <v>22243.5</v>
          </cell>
        </row>
        <row r="621">
          <cell r="A621">
            <v>870028</v>
          </cell>
          <cell r="B621">
            <v>0</v>
          </cell>
          <cell r="C621">
            <v>0</v>
          </cell>
          <cell r="D621" t="str">
            <v>Epson Printer-LQ2180</v>
          </cell>
          <cell r="E621" t="str">
            <v>No-Capex</v>
          </cell>
          <cell r="F621" t="str">
            <v>Office Equipment</v>
          </cell>
        </row>
        <row r="622">
          <cell r="A622">
            <v>870029</v>
          </cell>
          <cell r="B622">
            <v>0</v>
          </cell>
          <cell r="C622">
            <v>0</v>
          </cell>
          <cell r="D622" t="str">
            <v>Laptop Computer-2Pcs</v>
          </cell>
          <cell r="E622" t="str">
            <v>No-Capex</v>
          </cell>
          <cell r="F622" t="str">
            <v>Office Equipment</v>
          </cell>
          <cell r="G622">
            <v>0</v>
          </cell>
          <cell r="H622">
            <v>0</v>
          </cell>
          <cell r="I622" t="str">
            <v>NRS</v>
          </cell>
          <cell r="J622">
            <v>1600</v>
          </cell>
          <cell r="K622">
            <v>1600</v>
          </cell>
        </row>
        <row r="623">
          <cell r="A623">
            <v>870036</v>
          </cell>
          <cell r="B623">
            <v>0</v>
          </cell>
          <cell r="C623">
            <v>0</v>
          </cell>
          <cell r="D623" t="str">
            <v>Caller ID Phone-B.Agarwal</v>
          </cell>
          <cell r="E623" t="str">
            <v>No-Capex</v>
          </cell>
          <cell r="F623" t="str">
            <v>Furniture &amp; Fixture</v>
          </cell>
          <cell r="G623">
            <v>0</v>
          </cell>
          <cell r="H623">
            <v>0</v>
          </cell>
          <cell r="I623" t="str">
            <v>NRS</v>
          </cell>
          <cell r="J623">
            <v>6927.24</v>
          </cell>
          <cell r="K623">
            <v>6927.24</v>
          </cell>
        </row>
        <row r="624">
          <cell r="A624">
            <v>870037</v>
          </cell>
          <cell r="B624">
            <v>0</v>
          </cell>
          <cell r="C624">
            <v>0</v>
          </cell>
          <cell r="D624" t="str">
            <v>Caller ID Phone-3 pcs-Office</v>
          </cell>
          <cell r="E624" t="str">
            <v>No-Capex</v>
          </cell>
          <cell r="F624" t="str">
            <v>Office Equipment</v>
          </cell>
          <cell r="G624">
            <v>0</v>
          </cell>
          <cell r="H624">
            <v>0</v>
          </cell>
          <cell r="I624" t="str">
            <v>NRS</v>
          </cell>
          <cell r="J624">
            <v>30500</v>
          </cell>
          <cell r="K624">
            <v>30500</v>
          </cell>
        </row>
        <row r="625">
          <cell r="A625">
            <v>870043</v>
          </cell>
          <cell r="B625">
            <v>0</v>
          </cell>
          <cell r="C625">
            <v>0</v>
          </cell>
          <cell r="D625" t="str">
            <v>Furniture &amp; Fixture</v>
          </cell>
          <cell r="E625" t="str">
            <v>No-Capex</v>
          </cell>
          <cell r="F625" t="str">
            <v>Furniture &amp; Fixture</v>
          </cell>
          <cell r="G625">
            <v>0</v>
          </cell>
          <cell r="H625">
            <v>0</v>
          </cell>
          <cell r="I625" t="str">
            <v>NRS</v>
          </cell>
          <cell r="J625">
            <v>79200</v>
          </cell>
          <cell r="K625">
            <v>79200</v>
          </cell>
        </row>
        <row r="626">
          <cell r="A626">
            <v>870043</v>
          </cell>
          <cell r="B626">
            <v>0</v>
          </cell>
          <cell r="C626">
            <v>0</v>
          </cell>
          <cell r="D626" t="str">
            <v>Furniture &amp; Fixture</v>
          </cell>
          <cell r="E626" t="str">
            <v>No-Capex</v>
          </cell>
          <cell r="F626" t="str">
            <v>Furniture &amp; Fixture</v>
          </cell>
          <cell r="G626">
            <v>0</v>
          </cell>
          <cell r="H626">
            <v>0</v>
          </cell>
          <cell r="I626" t="str">
            <v>INR</v>
          </cell>
          <cell r="J626">
            <v>89775</v>
          </cell>
          <cell r="K626">
            <v>143640</v>
          </cell>
        </row>
        <row r="627">
          <cell r="A627">
            <v>870047</v>
          </cell>
          <cell r="B627">
            <v>0</v>
          </cell>
          <cell r="C627">
            <v>0</v>
          </cell>
          <cell r="D627" t="str">
            <v>Vehicle - P.Shirali</v>
          </cell>
          <cell r="E627" t="str">
            <v>No-Capex</v>
          </cell>
          <cell r="F627" t="str">
            <v>Vehicle</v>
          </cell>
          <cell r="G627">
            <v>0</v>
          </cell>
          <cell r="H627">
            <v>0</v>
          </cell>
          <cell r="I627" t="str">
            <v>NRS</v>
          </cell>
          <cell r="J627">
            <v>41106</v>
          </cell>
          <cell r="K627">
            <v>41106</v>
          </cell>
        </row>
        <row r="628">
          <cell r="A628">
            <v>870052</v>
          </cell>
          <cell r="B628">
            <v>0</v>
          </cell>
          <cell r="C628">
            <v>0</v>
          </cell>
          <cell r="D628" t="str">
            <v>Telephone Set-S.Mathur</v>
          </cell>
          <cell r="E628" t="str">
            <v>No-Capex</v>
          </cell>
          <cell r="F628" t="str">
            <v>Furniture &amp; Fixture</v>
          </cell>
          <cell r="G628">
            <v>0</v>
          </cell>
          <cell r="H628">
            <v>0</v>
          </cell>
          <cell r="I628" t="str">
            <v>NRS</v>
          </cell>
          <cell r="J628">
            <v>1680</v>
          </cell>
          <cell r="K628">
            <v>1680</v>
          </cell>
        </row>
        <row r="629">
          <cell r="A629">
            <v>870062</v>
          </cell>
          <cell r="B629">
            <v>0</v>
          </cell>
          <cell r="C629">
            <v>0</v>
          </cell>
          <cell r="D629" t="str">
            <v>Colour Printer-4600</v>
          </cell>
          <cell r="E629" t="str">
            <v>No-Capex</v>
          </cell>
          <cell r="F629" t="str">
            <v>Office Equipment</v>
          </cell>
          <cell r="G629">
            <v>0</v>
          </cell>
          <cell r="H629">
            <v>0</v>
          </cell>
          <cell r="I629" t="str">
            <v>NRS</v>
          </cell>
          <cell r="J629">
            <v>5340</v>
          </cell>
          <cell r="K629">
            <v>5340</v>
          </cell>
        </row>
        <row r="630">
          <cell r="A630">
            <v>870064</v>
          </cell>
          <cell r="B630">
            <v>0</v>
          </cell>
          <cell r="C630">
            <v>0</v>
          </cell>
          <cell r="D630" t="str">
            <v>Digital Camera</v>
          </cell>
          <cell r="E630" t="str">
            <v>No-Capex</v>
          </cell>
          <cell r="F630" t="str">
            <v>Office Equipment</v>
          </cell>
          <cell r="G630">
            <v>0</v>
          </cell>
          <cell r="H630">
            <v>0</v>
          </cell>
          <cell r="I630" t="str">
            <v>NRS</v>
          </cell>
          <cell r="J630">
            <v>812.2</v>
          </cell>
          <cell r="K630">
            <v>812.2</v>
          </cell>
        </row>
        <row r="631">
          <cell r="A631">
            <v>870065</v>
          </cell>
          <cell r="B631">
            <v>0</v>
          </cell>
          <cell r="C631">
            <v>0</v>
          </cell>
          <cell r="D631" t="str">
            <v>Vehicle - Badri Narayan</v>
          </cell>
          <cell r="E631" t="str">
            <v>No-Capex</v>
          </cell>
          <cell r="F631" t="str">
            <v>Vehicle</v>
          </cell>
          <cell r="G631">
            <v>0</v>
          </cell>
          <cell r="H631">
            <v>0</v>
          </cell>
          <cell r="I631" t="str">
            <v>NRS</v>
          </cell>
          <cell r="J631">
            <v>27128</v>
          </cell>
          <cell r="K631">
            <v>27128</v>
          </cell>
        </row>
        <row r="632">
          <cell r="A632">
            <v>870072</v>
          </cell>
          <cell r="B632">
            <v>0</v>
          </cell>
          <cell r="C632">
            <v>0</v>
          </cell>
          <cell r="D632" t="str">
            <v>Office Equipment</v>
          </cell>
          <cell r="E632" t="str">
            <v>No-Capex</v>
          </cell>
          <cell r="F632" t="str">
            <v>Office Equipment</v>
          </cell>
        </row>
        <row r="633">
          <cell r="A633">
            <v>870074</v>
          </cell>
          <cell r="B633">
            <v>0</v>
          </cell>
          <cell r="C633">
            <v>0</v>
          </cell>
          <cell r="D633" t="str">
            <v>Sand</v>
          </cell>
          <cell r="E633" t="str">
            <v>Maintenance</v>
          </cell>
          <cell r="F633" t="str">
            <v>Repair &amp; Maintenance Building - Nursery</v>
          </cell>
          <cell r="G633">
            <v>0</v>
          </cell>
          <cell r="H633">
            <v>0</v>
          </cell>
          <cell r="I633" t="str">
            <v>NRS</v>
          </cell>
          <cell r="J633">
            <v>9772.7000000000007</v>
          </cell>
          <cell r="K633">
            <v>9772.7000000000007</v>
          </cell>
        </row>
        <row r="634">
          <cell r="A634">
            <v>870074</v>
          </cell>
          <cell r="B634">
            <v>0</v>
          </cell>
          <cell r="C634">
            <v>0</v>
          </cell>
          <cell r="D634" t="str">
            <v>Sand</v>
          </cell>
          <cell r="E634" t="str">
            <v>Maintenance</v>
          </cell>
          <cell r="F634" t="str">
            <v>Repair &amp; Maintenance Building - Nursery</v>
          </cell>
        </row>
        <row r="635">
          <cell r="A635">
            <v>870075</v>
          </cell>
          <cell r="B635">
            <v>0</v>
          </cell>
          <cell r="C635">
            <v>0</v>
          </cell>
          <cell r="D635" t="str">
            <v>Mobile Phone-Kharmania</v>
          </cell>
          <cell r="E635" t="str">
            <v>No-Capex</v>
          </cell>
          <cell r="F635" t="str">
            <v>Office Equipment</v>
          </cell>
        </row>
        <row r="636">
          <cell r="A636">
            <v>870083</v>
          </cell>
          <cell r="B636">
            <v>0</v>
          </cell>
          <cell r="C636">
            <v>0</v>
          </cell>
          <cell r="D636" t="str">
            <v>Cordless telephone-Reception</v>
          </cell>
          <cell r="E636" t="str">
            <v>No-Capex</v>
          </cell>
          <cell r="F636" t="str">
            <v>Office Equipment</v>
          </cell>
        </row>
        <row r="637">
          <cell r="A637">
            <v>870087</v>
          </cell>
          <cell r="B637">
            <v>0</v>
          </cell>
          <cell r="C637">
            <v>0</v>
          </cell>
          <cell r="D637" t="str">
            <v>Fan-2 Pcs Deepak Kestwal</v>
          </cell>
          <cell r="E637" t="str">
            <v>No-Capex</v>
          </cell>
          <cell r="F637" t="str">
            <v>Furniture &amp; Fixture</v>
          </cell>
          <cell r="G637">
            <v>0</v>
          </cell>
          <cell r="H637">
            <v>0</v>
          </cell>
          <cell r="I637" t="str">
            <v>NRS</v>
          </cell>
          <cell r="J637">
            <v>30743.5</v>
          </cell>
          <cell r="K637">
            <v>30743.5</v>
          </cell>
        </row>
        <row r="638">
          <cell r="A638">
            <v>870087</v>
          </cell>
          <cell r="B638">
            <v>0</v>
          </cell>
          <cell r="C638">
            <v>0</v>
          </cell>
          <cell r="D638" t="str">
            <v>Fan-2 Pcs Swapan Barik</v>
          </cell>
          <cell r="E638" t="str">
            <v>No-Capex</v>
          </cell>
          <cell r="F638" t="str">
            <v>Furniture &amp; Fixture</v>
          </cell>
        </row>
        <row r="639">
          <cell r="A639">
            <v>870087</v>
          </cell>
          <cell r="B639">
            <v>0</v>
          </cell>
          <cell r="C639">
            <v>0</v>
          </cell>
          <cell r="D639" t="str">
            <v>Fan-2 Pcs Alok Saxena</v>
          </cell>
          <cell r="E639" t="str">
            <v>No-Capex</v>
          </cell>
          <cell r="F639" t="str">
            <v>Furniture &amp; Fixture</v>
          </cell>
          <cell r="G639">
            <v>0</v>
          </cell>
          <cell r="H639">
            <v>0</v>
          </cell>
          <cell r="I639" t="str">
            <v>USD</v>
          </cell>
          <cell r="J639">
            <v>205.14</v>
          </cell>
          <cell r="K639">
            <v>15180.359999999999</v>
          </cell>
        </row>
        <row r="640">
          <cell r="A640">
            <v>870089</v>
          </cell>
          <cell r="B640">
            <v>0</v>
          </cell>
          <cell r="C640">
            <v>0</v>
          </cell>
          <cell r="D640" t="str">
            <v>Digital Camera</v>
          </cell>
          <cell r="E640" t="str">
            <v>No-Capex</v>
          </cell>
          <cell r="F640" t="str">
            <v>Office Equipment</v>
          </cell>
          <cell r="G640">
            <v>0</v>
          </cell>
          <cell r="H640">
            <v>0</v>
          </cell>
          <cell r="I640" t="str">
            <v>NRS</v>
          </cell>
          <cell r="J640">
            <v>56436</v>
          </cell>
          <cell r="K640">
            <v>56436</v>
          </cell>
        </row>
        <row r="641">
          <cell r="A641">
            <v>870092</v>
          </cell>
          <cell r="B641">
            <v>0</v>
          </cell>
          <cell r="C641">
            <v>0</v>
          </cell>
          <cell r="D641" t="str">
            <v>Vehicle - G.Kashinath</v>
          </cell>
          <cell r="E641" t="str">
            <v>No-Capex</v>
          </cell>
          <cell r="F641" t="str">
            <v>Vehicle</v>
          </cell>
          <cell r="G641">
            <v>0</v>
          </cell>
          <cell r="H641">
            <v>0</v>
          </cell>
          <cell r="I641" t="str">
            <v>NRS</v>
          </cell>
          <cell r="J641">
            <v>13360</v>
          </cell>
          <cell r="K641">
            <v>13360</v>
          </cell>
        </row>
        <row r="642">
          <cell r="A642">
            <v>870095</v>
          </cell>
          <cell r="B642">
            <v>0</v>
          </cell>
          <cell r="C642">
            <v>0</v>
          </cell>
          <cell r="D642" t="str">
            <v>Vehicle - Nissan Sunny- SPM</v>
          </cell>
          <cell r="E642" t="str">
            <v>(Capex - 05-03-04)</v>
          </cell>
          <cell r="F642" t="str">
            <v>Vehicle</v>
          </cell>
        </row>
        <row r="643">
          <cell r="A643">
            <v>870097</v>
          </cell>
          <cell r="B643">
            <v>0</v>
          </cell>
          <cell r="C643">
            <v>0</v>
          </cell>
          <cell r="D643" t="str">
            <v>Printer-3300-Laser Jet</v>
          </cell>
          <cell r="E643" t="str">
            <v>Capex-42</v>
          </cell>
          <cell r="F643" t="str">
            <v>Office Equipment</v>
          </cell>
          <cell r="G643">
            <v>0</v>
          </cell>
          <cell r="H643">
            <v>0</v>
          </cell>
          <cell r="I643" t="str">
            <v>NRS</v>
          </cell>
          <cell r="J643">
            <v>6200</v>
          </cell>
          <cell r="K643">
            <v>6200</v>
          </cell>
        </row>
        <row r="644">
          <cell r="A644">
            <v>870102</v>
          </cell>
          <cell r="B644">
            <v>0</v>
          </cell>
          <cell r="C644">
            <v>0</v>
          </cell>
          <cell r="D644" t="str">
            <v>Sand</v>
          </cell>
          <cell r="E644" t="str">
            <v>Maintenance</v>
          </cell>
          <cell r="F644" t="str">
            <v>Repair &amp; Maintenance Building - Nursery</v>
          </cell>
          <cell r="G644">
            <v>0</v>
          </cell>
          <cell r="H644">
            <v>0</v>
          </cell>
          <cell r="I644" t="str">
            <v>NRS</v>
          </cell>
          <cell r="J644">
            <v>5280</v>
          </cell>
          <cell r="K644">
            <v>5280</v>
          </cell>
        </row>
        <row r="645">
          <cell r="A645">
            <v>870115</v>
          </cell>
          <cell r="B645">
            <v>0</v>
          </cell>
          <cell r="C645">
            <v>0</v>
          </cell>
          <cell r="D645" t="str">
            <v>Telephone Set-A.Guin</v>
          </cell>
          <cell r="E645" t="str">
            <v>No-Capex</v>
          </cell>
          <cell r="F645" t="str">
            <v>Furniture &amp; Fixture</v>
          </cell>
          <cell r="G645">
            <v>0</v>
          </cell>
          <cell r="H645">
            <v>0</v>
          </cell>
          <cell r="I645" t="str">
            <v>NRS</v>
          </cell>
          <cell r="J645">
            <v>18899.990000000002</v>
          </cell>
          <cell r="K645">
            <v>18899.990000000002</v>
          </cell>
        </row>
        <row r="646">
          <cell r="A646">
            <v>870130</v>
          </cell>
          <cell r="B646">
            <v>0</v>
          </cell>
          <cell r="C646">
            <v>0</v>
          </cell>
          <cell r="D646" t="str">
            <v>Sand</v>
          </cell>
          <cell r="E646" t="str">
            <v>Maintenance</v>
          </cell>
          <cell r="F646" t="str">
            <v>Repair &amp; Maintenance Building - Nursery</v>
          </cell>
          <cell r="G646">
            <v>0</v>
          </cell>
          <cell r="H646">
            <v>0</v>
          </cell>
          <cell r="I646" t="str">
            <v>NRS</v>
          </cell>
          <cell r="J646">
            <v>1645</v>
          </cell>
          <cell r="K646">
            <v>1645</v>
          </cell>
        </row>
        <row r="647">
          <cell r="A647">
            <v>870130</v>
          </cell>
          <cell r="B647">
            <v>0</v>
          </cell>
          <cell r="C647">
            <v>0</v>
          </cell>
          <cell r="D647" t="str">
            <v>Sand</v>
          </cell>
          <cell r="E647" t="str">
            <v>Maintenance</v>
          </cell>
          <cell r="F647" t="str">
            <v>Repair &amp; Maintenance Building - Nursery</v>
          </cell>
          <cell r="G647">
            <v>0</v>
          </cell>
          <cell r="H647">
            <v>0</v>
          </cell>
          <cell r="I647" t="str">
            <v>NRS</v>
          </cell>
          <cell r="J647">
            <v>165000</v>
          </cell>
          <cell r="K647">
            <v>165000</v>
          </cell>
        </row>
        <row r="648">
          <cell r="A648">
            <v>870139</v>
          </cell>
          <cell r="B648">
            <v>0</v>
          </cell>
          <cell r="C648">
            <v>0</v>
          </cell>
          <cell r="D648" t="str">
            <v>Caller ID Phone-Gate - 1</v>
          </cell>
          <cell r="E648" t="str">
            <v>No-Capex</v>
          </cell>
          <cell r="F648" t="str">
            <v>Office Equipment</v>
          </cell>
          <cell r="G648">
            <v>0</v>
          </cell>
          <cell r="H648">
            <v>0</v>
          </cell>
          <cell r="I648" t="str">
            <v>NRS</v>
          </cell>
          <cell r="J648">
            <v>60775</v>
          </cell>
          <cell r="K648">
            <v>60775</v>
          </cell>
        </row>
        <row r="649">
          <cell r="A649">
            <v>870143</v>
          </cell>
          <cell r="B649">
            <v>0</v>
          </cell>
          <cell r="C649">
            <v>0</v>
          </cell>
          <cell r="D649" t="str">
            <v>3 Row Ridger - Apiculture Brj</v>
          </cell>
          <cell r="E649" t="str">
            <v>No-Capex</v>
          </cell>
          <cell r="F649" t="str">
            <v>Plant &amp; Machinery- Apiculture Brj</v>
          </cell>
          <cell r="G649">
            <v>0</v>
          </cell>
          <cell r="H649">
            <v>0</v>
          </cell>
          <cell r="I649" t="str">
            <v>NRS</v>
          </cell>
          <cell r="J649">
            <v>359999.2</v>
          </cell>
          <cell r="K649">
            <v>359999.2</v>
          </cell>
        </row>
        <row r="650">
          <cell r="A650">
            <v>870143</v>
          </cell>
          <cell r="B650">
            <v>0</v>
          </cell>
          <cell r="C650">
            <v>0</v>
          </cell>
          <cell r="D650" t="str">
            <v>Bearing &amp; Spool - Apiculture Brj</v>
          </cell>
          <cell r="E650" t="str">
            <v>No-Capex</v>
          </cell>
          <cell r="F650" t="str">
            <v>Plant &amp; Machinery- Apiculture Brj</v>
          </cell>
          <cell r="G650">
            <v>0</v>
          </cell>
          <cell r="H650">
            <v>0</v>
          </cell>
          <cell r="I650" t="str">
            <v>NRS</v>
          </cell>
          <cell r="J650">
            <v>2350</v>
          </cell>
          <cell r="K650">
            <v>2350</v>
          </cell>
        </row>
        <row r="651">
          <cell r="A651">
            <v>870147</v>
          </cell>
          <cell r="B651">
            <v>0</v>
          </cell>
          <cell r="C651">
            <v>0</v>
          </cell>
          <cell r="D651" t="str">
            <v>Tools &amp; Implements</v>
          </cell>
          <cell r="E651" t="str">
            <v>No-Capex</v>
          </cell>
          <cell r="F651" t="str">
            <v>Tools &amp; Implements</v>
          </cell>
          <cell r="G651">
            <v>0</v>
          </cell>
          <cell r="H651">
            <v>0</v>
          </cell>
          <cell r="I651" t="str">
            <v>NRS</v>
          </cell>
          <cell r="J651">
            <v>7050</v>
          </cell>
          <cell r="K651">
            <v>7050</v>
          </cell>
        </row>
        <row r="652">
          <cell r="A652">
            <v>870149</v>
          </cell>
          <cell r="B652">
            <v>0</v>
          </cell>
          <cell r="C652">
            <v>0</v>
          </cell>
          <cell r="D652" t="str">
            <v>Plant &amp; Machinery</v>
          </cell>
          <cell r="E652" t="str">
            <v>No-Capex</v>
          </cell>
          <cell r="F652" t="str">
            <v>Plant &amp; Machinery (Installation)</v>
          </cell>
          <cell r="G652">
            <v>0</v>
          </cell>
          <cell r="H652">
            <v>0</v>
          </cell>
          <cell r="I652" t="str">
            <v>NRS</v>
          </cell>
          <cell r="J652">
            <v>8500</v>
          </cell>
          <cell r="K652">
            <v>8500</v>
          </cell>
        </row>
        <row r="653">
          <cell r="A653">
            <v>870153</v>
          </cell>
          <cell r="B653">
            <v>0</v>
          </cell>
          <cell r="C653">
            <v>0</v>
          </cell>
          <cell r="D653" t="str">
            <v>Sand</v>
          </cell>
          <cell r="E653" t="str">
            <v>Maintenance</v>
          </cell>
          <cell r="F653" t="str">
            <v>Repair &amp; Maintenance Building - Nursery</v>
          </cell>
          <cell r="G653">
            <v>0</v>
          </cell>
          <cell r="H653">
            <v>0</v>
          </cell>
          <cell r="I653" t="str">
            <v>NRS</v>
          </cell>
          <cell r="J653">
            <v>8500</v>
          </cell>
          <cell r="K653">
            <v>8500</v>
          </cell>
        </row>
        <row r="654">
          <cell r="A654">
            <v>870159</v>
          </cell>
          <cell r="B654">
            <v>0</v>
          </cell>
          <cell r="C654">
            <v>0</v>
          </cell>
          <cell r="D654" t="str">
            <v>Electrical</v>
          </cell>
          <cell r="E654" t="str">
            <v>No-Capex</v>
          </cell>
          <cell r="F654" t="str">
            <v>Electrical Installation</v>
          </cell>
          <cell r="G654">
            <v>0</v>
          </cell>
          <cell r="H654">
            <v>0</v>
          </cell>
          <cell r="I654" t="str">
            <v>NRS</v>
          </cell>
          <cell r="J654">
            <v>659930</v>
          </cell>
          <cell r="K654">
            <v>659930</v>
          </cell>
        </row>
        <row r="655">
          <cell r="A655">
            <v>870170</v>
          </cell>
          <cell r="B655">
            <v>0</v>
          </cell>
          <cell r="C655">
            <v>0</v>
          </cell>
          <cell r="D655" t="str">
            <v>Mobile Phone-J.B.Sriwastav</v>
          </cell>
          <cell r="E655" t="str">
            <v>No-Capex</v>
          </cell>
          <cell r="F655" t="str">
            <v>Office Equipment</v>
          </cell>
          <cell r="G655">
            <v>0</v>
          </cell>
          <cell r="H655">
            <v>0</v>
          </cell>
          <cell r="I655" t="str">
            <v>NRS</v>
          </cell>
          <cell r="J655">
            <v>2350</v>
          </cell>
          <cell r="K655">
            <v>2350</v>
          </cell>
        </row>
        <row r="656">
          <cell r="A656">
            <v>870183</v>
          </cell>
          <cell r="B656">
            <v>0</v>
          </cell>
          <cell r="C656">
            <v>0</v>
          </cell>
          <cell r="D656" t="str">
            <v>Office Equipment</v>
          </cell>
          <cell r="E656" t="str">
            <v>No-Capex</v>
          </cell>
          <cell r="F656" t="str">
            <v>Office Equipment</v>
          </cell>
          <cell r="G656">
            <v>0</v>
          </cell>
          <cell r="H656">
            <v>0</v>
          </cell>
          <cell r="I656" t="str">
            <v>NRS</v>
          </cell>
          <cell r="J656">
            <v>231000</v>
          </cell>
          <cell r="K656">
            <v>231000</v>
          </cell>
        </row>
        <row r="657">
          <cell r="A657">
            <v>870183</v>
          </cell>
          <cell r="B657">
            <v>0</v>
          </cell>
          <cell r="C657">
            <v>0</v>
          </cell>
          <cell r="D657" t="str">
            <v>Office Equipment</v>
          </cell>
          <cell r="E657" t="str">
            <v>No-Capex</v>
          </cell>
          <cell r="F657" t="str">
            <v>Office Equipment</v>
          </cell>
          <cell r="G657">
            <v>0</v>
          </cell>
          <cell r="H657">
            <v>0</v>
          </cell>
          <cell r="I657" t="str">
            <v>NRS</v>
          </cell>
          <cell r="J657">
            <v>28050</v>
          </cell>
          <cell r="K657">
            <v>28050</v>
          </cell>
        </row>
        <row r="658">
          <cell r="A658">
            <v>870183</v>
          </cell>
          <cell r="B658">
            <v>0</v>
          </cell>
          <cell r="C658">
            <v>0</v>
          </cell>
          <cell r="D658" t="str">
            <v>Office Equipment</v>
          </cell>
          <cell r="E658" t="str">
            <v>No-Capex</v>
          </cell>
          <cell r="F658" t="str">
            <v>Office Equipment</v>
          </cell>
          <cell r="G658">
            <v>0</v>
          </cell>
          <cell r="H658">
            <v>0</v>
          </cell>
          <cell r="I658" t="str">
            <v>NRS</v>
          </cell>
          <cell r="J658">
            <v>1213300</v>
          </cell>
          <cell r="K658">
            <v>1213300</v>
          </cell>
        </row>
        <row r="659">
          <cell r="A659">
            <v>870183</v>
          </cell>
          <cell r="B659">
            <v>0</v>
          </cell>
          <cell r="C659">
            <v>0</v>
          </cell>
          <cell r="D659" t="str">
            <v>Office Equipment</v>
          </cell>
          <cell r="E659" t="str">
            <v>No-Capex</v>
          </cell>
          <cell r="F659" t="str">
            <v>Office Equipment</v>
          </cell>
          <cell r="G659">
            <v>0</v>
          </cell>
          <cell r="H659">
            <v>0</v>
          </cell>
          <cell r="I659" t="str">
            <v>NRS</v>
          </cell>
          <cell r="J659">
            <v>10000</v>
          </cell>
          <cell r="K659">
            <v>10000</v>
          </cell>
        </row>
        <row r="660">
          <cell r="A660">
            <v>870185</v>
          </cell>
          <cell r="B660">
            <v>0</v>
          </cell>
          <cell r="C660">
            <v>0</v>
          </cell>
          <cell r="D660" t="str">
            <v>Mobile Phone-S.Lahiri</v>
          </cell>
          <cell r="E660" t="str">
            <v>No-Capex</v>
          </cell>
          <cell r="F660" t="str">
            <v>Office Equipment</v>
          </cell>
        </row>
        <row r="661">
          <cell r="A661">
            <v>870185</v>
          </cell>
          <cell r="B661">
            <v>0</v>
          </cell>
          <cell r="C661">
            <v>0</v>
          </cell>
          <cell r="D661" t="str">
            <v>Mobile Phone-D.S.Adhikary</v>
          </cell>
          <cell r="E661" t="str">
            <v>No-Capex</v>
          </cell>
          <cell r="F661" t="str">
            <v>Office Equipment</v>
          </cell>
        </row>
        <row r="662">
          <cell r="A662">
            <v>870187</v>
          </cell>
          <cell r="B662">
            <v>0</v>
          </cell>
          <cell r="C662">
            <v>0</v>
          </cell>
          <cell r="D662" t="str">
            <v>Mobile Phone-Bibek Agar</v>
          </cell>
          <cell r="E662" t="str">
            <v>No-Capex</v>
          </cell>
          <cell r="F662" t="str">
            <v>Office Equipment</v>
          </cell>
          <cell r="G662">
            <v>0</v>
          </cell>
          <cell r="H662">
            <v>0</v>
          </cell>
          <cell r="I662" t="str">
            <v>NRS</v>
          </cell>
          <cell r="J662">
            <v>11220</v>
          </cell>
          <cell r="K662">
            <v>11220</v>
          </cell>
        </row>
        <row r="663">
          <cell r="A663">
            <v>870187</v>
          </cell>
          <cell r="B663">
            <v>0</v>
          </cell>
          <cell r="C663">
            <v>0</v>
          </cell>
          <cell r="D663" t="str">
            <v>Mobile Phone-Manish</v>
          </cell>
          <cell r="E663" t="str">
            <v>No-Capex</v>
          </cell>
          <cell r="F663" t="str">
            <v>Office Equipment</v>
          </cell>
          <cell r="G663">
            <v>0</v>
          </cell>
          <cell r="H663">
            <v>0</v>
          </cell>
          <cell r="I663" t="str">
            <v>NRS</v>
          </cell>
          <cell r="J663">
            <v>6490</v>
          </cell>
          <cell r="K663">
            <v>6490</v>
          </cell>
        </row>
        <row r="664">
          <cell r="A664">
            <v>870187</v>
          </cell>
          <cell r="B664">
            <v>0</v>
          </cell>
          <cell r="C664">
            <v>0</v>
          </cell>
          <cell r="D664" t="str">
            <v>Mobile Phone-Kharmania</v>
          </cell>
          <cell r="E664" t="str">
            <v>No-Capex</v>
          </cell>
          <cell r="F664" t="str">
            <v>Office Equipment</v>
          </cell>
          <cell r="G664">
            <v>0</v>
          </cell>
          <cell r="H664">
            <v>0</v>
          </cell>
          <cell r="I664" t="str">
            <v>NRS</v>
          </cell>
          <cell r="J664">
            <v>1969</v>
          </cell>
          <cell r="K664">
            <v>1969</v>
          </cell>
        </row>
        <row r="665">
          <cell r="A665">
            <v>870190</v>
          </cell>
          <cell r="B665">
            <v>0</v>
          </cell>
          <cell r="C665">
            <v>0</v>
          </cell>
          <cell r="D665" t="str">
            <v>Vehicle - Tarun Tuteja</v>
          </cell>
          <cell r="E665" t="str">
            <v>No-Capex</v>
          </cell>
          <cell r="F665" t="str">
            <v>Vehicle</v>
          </cell>
          <cell r="G665">
            <v>0</v>
          </cell>
          <cell r="H665">
            <v>0</v>
          </cell>
          <cell r="I665" t="str">
            <v>NRS</v>
          </cell>
          <cell r="J665">
            <v>1969</v>
          </cell>
          <cell r="K665">
            <v>1969</v>
          </cell>
        </row>
        <row r="666">
          <cell r="A666">
            <v>870192</v>
          </cell>
          <cell r="B666">
            <v>0</v>
          </cell>
          <cell r="C666">
            <v>0</v>
          </cell>
          <cell r="D666" t="str">
            <v>Mobile Phone-DKB</v>
          </cell>
          <cell r="E666" t="str">
            <v>No-Capex</v>
          </cell>
          <cell r="F666" t="str">
            <v>Office Equipment</v>
          </cell>
          <cell r="G666">
            <v>0</v>
          </cell>
          <cell r="H666">
            <v>0</v>
          </cell>
          <cell r="I666" t="str">
            <v>NRS</v>
          </cell>
          <cell r="J666">
            <v>1969</v>
          </cell>
          <cell r="K666">
            <v>1969</v>
          </cell>
        </row>
        <row r="667">
          <cell r="A667">
            <v>870192</v>
          </cell>
          <cell r="B667">
            <v>0</v>
          </cell>
          <cell r="C667">
            <v>0</v>
          </cell>
          <cell r="D667" t="str">
            <v>Mobile Phone-I.A.Saxena</v>
          </cell>
          <cell r="E667" t="str">
            <v>No-Capex</v>
          </cell>
          <cell r="F667" t="str">
            <v>Office Equipment</v>
          </cell>
          <cell r="G667">
            <v>0</v>
          </cell>
          <cell r="H667">
            <v>0</v>
          </cell>
          <cell r="I667" t="str">
            <v>NRS</v>
          </cell>
          <cell r="J667">
            <v>28050</v>
          </cell>
          <cell r="K667">
            <v>28050</v>
          </cell>
        </row>
        <row r="668">
          <cell r="A668">
            <v>870192</v>
          </cell>
          <cell r="B668">
            <v>0</v>
          </cell>
          <cell r="C668">
            <v>0</v>
          </cell>
          <cell r="D668" t="str">
            <v>Mobile Phone-S.K.Trp(Pdn)</v>
          </cell>
          <cell r="E668" t="str">
            <v>No-Capex</v>
          </cell>
          <cell r="F668" t="str">
            <v>Office Equipment</v>
          </cell>
          <cell r="G668">
            <v>0</v>
          </cell>
          <cell r="H668">
            <v>0</v>
          </cell>
          <cell r="I668" t="str">
            <v>NRS</v>
          </cell>
          <cell r="J668">
            <v>2150000</v>
          </cell>
          <cell r="K668">
            <v>2150000</v>
          </cell>
        </row>
        <row r="669">
          <cell r="A669">
            <v>870196</v>
          </cell>
          <cell r="B669">
            <v>0</v>
          </cell>
          <cell r="C669">
            <v>0</v>
          </cell>
          <cell r="D669" t="str">
            <v>Mobile Phone-Soni Kapoor</v>
          </cell>
          <cell r="E669" t="str">
            <v>No-Capex</v>
          </cell>
          <cell r="F669" t="str">
            <v>Office Equipment</v>
          </cell>
          <cell r="G669">
            <v>0</v>
          </cell>
          <cell r="H669">
            <v>0</v>
          </cell>
          <cell r="I669" t="str">
            <v>NRS</v>
          </cell>
          <cell r="J669">
            <v>1575000</v>
          </cell>
          <cell r="K669">
            <v>1575000</v>
          </cell>
        </row>
        <row r="670">
          <cell r="A670">
            <v>870203</v>
          </cell>
          <cell r="B670">
            <v>0</v>
          </cell>
          <cell r="C670">
            <v>0</v>
          </cell>
          <cell r="D670" t="str">
            <v>Mobile Phone-Ketan Vyas</v>
          </cell>
          <cell r="E670" t="str">
            <v>No-Capex</v>
          </cell>
          <cell r="F670" t="str">
            <v>Office Equipment</v>
          </cell>
          <cell r="G670">
            <v>0</v>
          </cell>
          <cell r="H670">
            <v>0</v>
          </cell>
          <cell r="I670" t="str">
            <v>NRS</v>
          </cell>
          <cell r="J670">
            <v>60000</v>
          </cell>
          <cell r="K670">
            <v>60000</v>
          </cell>
        </row>
        <row r="671">
          <cell r="A671">
            <v>870206</v>
          </cell>
          <cell r="B671">
            <v>0</v>
          </cell>
          <cell r="C671">
            <v>0</v>
          </cell>
          <cell r="D671" t="str">
            <v>Hardware</v>
          </cell>
          <cell r="E671" t="str">
            <v>No-Capex</v>
          </cell>
          <cell r="F671" t="str">
            <v>Repair &amp; maintenance Others</v>
          </cell>
        </row>
        <row r="672">
          <cell r="A672">
            <v>870211</v>
          </cell>
          <cell r="B672">
            <v>0</v>
          </cell>
          <cell r="C672">
            <v>0</v>
          </cell>
          <cell r="D672" t="str">
            <v>KTM Office - Marketing</v>
          </cell>
          <cell r="E672" t="str">
            <v>No-Capex</v>
          </cell>
          <cell r="F672" t="str">
            <v>Office Equipment</v>
          </cell>
          <cell r="G672">
            <v>0</v>
          </cell>
          <cell r="H672">
            <v>0</v>
          </cell>
          <cell r="I672" t="str">
            <v>NRS</v>
          </cell>
          <cell r="J672">
            <v>2350</v>
          </cell>
          <cell r="K672">
            <v>2350</v>
          </cell>
        </row>
        <row r="673">
          <cell r="A673">
            <v>870214</v>
          </cell>
          <cell r="B673">
            <v>0</v>
          </cell>
          <cell r="C673">
            <v>0</v>
          </cell>
          <cell r="D673" t="str">
            <v>Mobile Phone -Kennel Super</v>
          </cell>
          <cell r="E673" t="str">
            <v>No-Capex</v>
          </cell>
          <cell r="F673" t="str">
            <v>Office Equipment</v>
          </cell>
        </row>
        <row r="674">
          <cell r="A674">
            <v>870214</v>
          </cell>
          <cell r="B674">
            <v>0</v>
          </cell>
          <cell r="C674">
            <v>0</v>
          </cell>
          <cell r="D674" t="str">
            <v>Mobile Phone -Reception</v>
          </cell>
          <cell r="E674" t="str">
            <v>No-Capex</v>
          </cell>
          <cell r="F674" t="str">
            <v>Office Equipment</v>
          </cell>
        </row>
        <row r="675">
          <cell r="A675">
            <v>870214</v>
          </cell>
          <cell r="B675">
            <v>0</v>
          </cell>
          <cell r="C675">
            <v>0</v>
          </cell>
          <cell r="D675" t="str">
            <v>Mobile Phone -Anuj Singh</v>
          </cell>
          <cell r="E675" t="str">
            <v>No-Capex</v>
          </cell>
          <cell r="F675" t="str">
            <v>Office Equipment</v>
          </cell>
          <cell r="G675">
            <v>0</v>
          </cell>
          <cell r="H675">
            <v>0</v>
          </cell>
          <cell r="I675" t="str">
            <v>NRS</v>
          </cell>
          <cell r="J675">
            <v>2350</v>
          </cell>
          <cell r="K675">
            <v>2350</v>
          </cell>
        </row>
        <row r="676">
          <cell r="A676">
            <v>870214</v>
          </cell>
          <cell r="B676">
            <v>0</v>
          </cell>
          <cell r="C676">
            <v>0</v>
          </cell>
          <cell r="D676" t="str">
            <v xml:space="preserve">Mobile Phone -Anupam </v>
          </cell>
          <cell r="E676" t="str">
            <v>No-Capex</v>
          </cell>
          <cell r="F676" t="str">
            <v>Office Equipment</v>
          </cell>
          <cell r="G676">
            <v>0</v>
          </cell>
          <cell r="H676">
            <v>0</v>
          </cell>
          <cell r="I676" t="str">
            <v>NRS</v>
          </cell>
          <cell r="J676">
            <v>12705</v>
          </cell>
          <cell r="K676">
            <v>12705</v>
          </cell>
        </row>
        <row r="677">
          <cell r="A677">
            <v>870214</v>
          </cell>
          <cell r="B677">
            <v>0</v>
          </cell>
          <cell r="C677">
            <v>0</v>
          </cell>
          <cell r="D677" t="str">
            <v>Mobile Phone -Purchase</v>
          </cell>
          <cell r="E677" t="str">
            <v>No-Capex</v>
          </cell>
          <cell r="F677" t="str">
            <v>Office Equipment</v>
          </cell>
          <cell r="G677">
            <v>0</v>
          </cell>
          <cell r="H677">
            <v>0</v>
          </cell>
          <cell r="I677" t="str">
            <v>NRS</v>
          </cell>
          <cell r="J677">
            <v>735</v>
          </cell>
          <cell r="K677">
            <v>735</v>
          </cell>
        </row>
        <row r="678">
          <cell r="A678">
            <v>870214</v>
          </cell>
          <cell r="B678">
            <v>0</v>
          </cell>
          <cell r="C678">
            <v>0</v>
          </cell>
          <cell r="D678" t="str">
            <v xml:space="preserve">Mobile Phone -Group 4 </v>
          </cell>
          <cell r="E678" t="str">
            <v>No-Capex</v>
          </cell>
          <cell r="F678" t="str">
            <v>Office Equipment</v>
          </cell>
          <cell r="G678">
            <v>0</v>
          </cell>
          <cell r="H678">
            <v>0</v>
          </cell>
          <cell r="I678" t="str">
            <v>NRS</v>
          </cell>
          <cell r="J678">
            <v>4400</v>
          </cell>
          <cell r="K678">
            <v>4400</v>
          </cell>
        </row>
        <row r="679">
          <cell r="A679">
            <v>870217</v>
          </cell>
          <cell r="B679">
            <v>0</v>
          </cell>
          <cell r="C679">
            <v>0</v>
          </cell>
          <cell r="D679" t="str">
            <v>Mobile Phone RM PM</v>
          </cell>
          <cell r="E679" t="str">
            <v>No-Capex</v>
          </cell>
          <cell r="F679" t="str">
            <v>Office Equipment</v>
          </cell>
          <cell r="G679">
            <v>0</v>
          </cell>
          <cell r="H679">
            <v>0</v>
          </cell>
          <cell r="I679" t="str">
            <v>NRS</v>
          </cell>
          <cell r="J679">
            <v>69270</v>
          </cell>
          <cell r="K679">
            <v>69270</v>
          </cell>
        </row>
        <row r="680">
          <cell r="A680">
            <v>870233</v>
          </cell>
          <cell r="B680">
            <v>0</v>
          </cell>
          <cell r="C680">
            <v>0</v>
          </cell>
          <cell r="D680" t="str">
            <v>Color TV-Soni Kapoor</v>
          </cell>
          <cell r="E680" t="str">
            <v>Capex-18(04-05)</v>
          </cell>
          <cell r="F680" t="str">
            <v>Furniture &amp; Fixture</v>
          </cell>
        </row>
        <row r="681">
          <cell r="A681">
            <v>870234</v>
          </cell>
          <cell r="B681">
            <v>0</v>
          </cell>
          <cell r="C681">
            <v>0</v>
          </cell>
          <cell r="D681" t="str">
            <v>Voltage Stabilizer-S.Kapoor</v>
          </cell>
          <cell r="E681" t="str">
            <v>Capex-18-(04-05)</v>
          </cell>
          <cell r="F681" t="str">
            <v>Furniture &amp; Fixture</v>
          </cell>
          <cell r="G681">
            <v>0</v>
          </cell>
          <cell r="H681">
            <v>0</v>
          </cell>
          <cell r="I681" t="str">
            <v>NRS</v>
          </cell>
          <cell r="J681">
            <v>582</v>
          </cell>
          <cell r="K681">
            <v>582</v>
          </cell>
        </row>
        <row r="682">
          <cell r="A682">
            <v>870237</v>
          </cell>
          <cell r="B682">
            <v>0</v>
          </cell>
          <cell r="C682">
            <v>0</v>
          </cell>
          <cell r="D682" t="str">
            <v>Celing Fan-Soni Kapoor</v>
          </cell>
          <cell r="E682" t="str">
            <v>Capex-18-(04-05)</v>
          </cell>
          <cell r="F682" t="str">
            <v>Furniture &amp; Fixture</v>
          </cell>
          <cell r="G682">
            <v>0</v>
          </cell>
          <cell r="H682">
            <v>0</v>
          </cell>
          <cell r="I682" t="str">
            <v>NRS</v>
          </cell>
          <cell r="J682">
            <v>14100</v>
          </cell>
          <cell r="K682">
            <v>14100</v>
          </cell>
        </row>
        <row r="683">
          <cell r="A683">
            <v>870238</v>
          </cell>
          <cell r="B683">
            <v>0</v>
          </cell>
          <cell r="C683">
            <v>0</v>
          </cell>
          <cell r="D683" t="str">
            <v>Cordless Telephone-B.Agarwal</v>
          </cell>
          <cell r="E683" t="str">
            <v>No-Capex</v>
          </cell>
          <cell r="F683" t="str">
            <v>Office Equipment</v>
          </cell>
          <cell r="G683">
            <v>0</v>
          </cell>
          <cell r="H683">
            <v>0</v>
          </cell>
          <cell r="I683" t="str">
            <v>NRS</v>
          </cell>
          <cell r="J683">
            <v>19500</v>
          </cell>
          <cell r="K683">
            <v>19500</v>
          </cell>
        </row>
        <row r="684">
          <cell r="A684">
            <v>870239</v>
          </cell>
          <cell r="B684">
            <v>0</v>
          </cell>
          <cell r="C684">
            <v>0</v>
          </cell>
          <cell r="D684" t="str">
            <v>Cordless Telephone-K.Vyas</v>
          </cell>
          <cell r="E684" t="str">
            <v>Capex-18-(04-05)</v>
          </cell>
          <cell r="F684" t="str">
            <v>Furniture &amp; Fixture</v>
          </cell>
          <cell r="G684">
            <v>0</v>
          </cell>
          <cell r="H684">
            <v>0</v>
          </cell>
          <cell r="I684" t="str">
            <v>NRS</v>
          </cell>
          <cell r="J684">
            <v>300</v>
          </cell>
          <cell r="K684">
            <v>300</v>
          </cell>
        </row>
        <row r="685">
          <cell r="A685">
            <v>870243</v>
          </cell>
          <cell r="B685">
            <v>0</v>
          </cell>
          <cell r="C685">
            <v>0</v>
          </cell>
          <cell r="D685" t="str">
            <v>Ceiling Fan-Bibek Agarwal</v>
          </cell>
          <cell r="E685" t="str">
            <v>No-Capex</v>
          </cell>
          <cell r="F685" t="str">
            <v>Furniture &amp; Fixture</v>
          </cell>
          <cell r="G685">
            <v>0</v>
          </cell>
          <cell r="H685">
            <v>0</v>
          </cell>
          <cell r="I685" t="str">
            <v>NRS</v>
          </cell>
          <cell r="J685">
            <v>1500</v>
          </cell>
          <cell r="K685">
            <v>1500</v>
          </cell>
        </row>
        <row r="686">
          <cell r="A686">
            <v>870251</v>
          </cell>
          <cell r="B686">
            <v>0</v>
          </cell>
          <cell r="C686">
            <v>0</v>
          </cell>
          <cell r="D686" t="str">
            <v>Ceiling Fan-Mukesh Sharma</v>
          </cell>
          <cell r="E686" t="str">
            <v>No-Capex</v>
          </cell>
          <cell r="F686" t="str">
            <v>Furniture &amp; Fixture</v>
          </cell>
          <cell r="G686">
            <v>0</v>
          </cell>
          <cell r="H686">
            <v>0</v>
          </cell>
          <cell r="I686" t="str">
            <v>NRS</v>
          </cell>
          <cell r="J686">
            <v>6300</v>
          </cell>
          <cell r="K686">
            <v>6300</v>
          </cell>
        </row>
        <row r="687">
          <cell r="A687">
            <v>870265</v>
          </cell>
          <cell r="B687">
            <v>0</v>
          </cell>
          <cell r="C687">
            <v>0</v>
          </cell>
          <cell r="D687" t="str">
            <v>Ceiling Fan-Bijoy Bhusan Tiwary</v>
          </cell>
          <cell r="E687" t="str">
            <v>No-Capex</v>
          </cell>
          <cell r="F687" t="str">
            <v>Furniture &amp; Fixture</v>
          </cell>
          <cell r="G687">
            <v>0</v>
          </cell>
          <cell r="H687">
            <v>0</v>
          </cell>
          <cell r="I687" t="str">
            <v>NRS</v>
          </cell>
          <cell r="J687">
            <v>12272.73</v>
          </cell>
          <cell r="K687">
            <v>12272.73</v>
          </cell>
        </row>
        <row r="688">
          <cell r="A688">
            <v>870267</v>
          </cell>
          <cell r="B688">
            <v>0</v>
          </cell>
          <cell r="C688">
            <v>0</v>
          </cell>
          <cell r="D688" t="str">
            <v>Conveyor Belt- Nursey-Banepa</v>
          </cell>
          <cell r="E688" t="str">
            <v>No-Capex</v>
          </cell>
          <cell r="F688" t="str">
            <v>Plant &amp; Machinery- Nursery Banepa</v>
          </cell>
          <cell r="G688">
            <v>0</v>
          </cell>
          <cell r="H688">
            <v>0</v>
          </cell>
          <cell r="I688" t="str">
            <v>NRS</v>
          </cell>
          <cell r="J688">
            <v>12272.73</v>
          </cell>
          <cell r="K688">
            <v>12272.73</v>
          </cell>
        </row>
        <row r="689">
          <cell r="A689">
            <v>870269</v>
          </cell>
          <cell r="B689">
            <v>0</v>
          </cell>
          <cell r="C689">
            <v>0</v>
          </cell>
          <cell r="D689" t="str">
            <v>Ceiling Fan-Prakash Aryal</v>
          </cell>
          <cell r="E689" t="str">
            <v>No-Capex</v>
          </cell>
          <cell r="F689" t="str">
            <v>Furniture &amp; Fixture</v>
          </cell>
          <cell r="G689">
            <v>0</v>
          </cell>
          <cell r="H689">
            <v>0</v>
          </cell>
          <cell r="I689" t="str">
            <v>NRS</v>
          </cell>
          <cell r="J689">
            <v>12272.73</v>
          </cell>
          <cell r="K689">
            <v>12272.73</v>
          </cell>
        </row>
        <row r="690">
          <cell r="A690">
            <v>870270</v>
          </cell>
          <cell r="B690">
            <v>0</v>
          </cell>
          <cell r="C690">
            <v>0</v>
          </cell>
          <cell r="D690" t="str">
            <v>Laboratory Equipment</v>
          </cell>
          <cell r="E690" t="str">
            <v>No-Capex</v>
          </cell>
          <cell r="F690" t="str">
            <v>Laboratory Equipment</v>
          </cell>
          <cell r="G690">
            <v>0</v>
          </cell>
          <cell r="H690">
            <v>0</v>
          </cell>
          <cell r="I690" t="str">
            <v>NRS</v>
          </cell>
          <cell r="J690">
            <v>12272.73</v>
          </cell>
          <cell r="K690">
            <v>12272.73</v>
          </cell>
        </row>
        <row r="691">
          <cell r="A691">
            <v>870275</v>
          </cell>
          <cell r="B691">
            <v>0</v>
          </cell>
          <cell r="C691">
            <v>0</v>
          </cell>
          <cell r="D691" t="str">
            <v>Refrigerator For Amal Guin</v>
          </cell>
          <cell r="E691" t="str">
            <v>Capex-26-(04-05)</v>
          </cell>
          <cell r="F691" t="str">
            <v>Furniture &amp; Fixture</v>
          </cell>
          <cell r="G691">
            <v>0</v>
          </cell>
          <cell r="H691">
            <v>0</v>
          </cell>
          <cell r="I691" t="str">
            <v>NRS</v>
          </cell>
          <cell r="J691">
            <v>12272.73</v>
          </cell>
          <cell r="K691">
            <v>12272.73</v>
          </cell>
        </row>
        <row r="692">
          <cell r="A692">
            <v>870276</v>
          </cell>
          <cell r="B692">
            <v>0</v>
          </cell>
          <cell r="C692">
            <v>0</v>
          </cell>
          <cell r="D692" t="str">
            <v>Stabilizer for Ref.- amal Guin</v>
          </cell>
          <cell r="E692" t="str">
            <v>No-Capex</v>
          </cell>
          <cell r="F692" t="str">
            <v>Furniture &amp; Fixture</v>
          </cell>
          <cell r="G692">
            <v>0</v>
          </cell>
          <cell r="H692">
            <v>0</v>
          </cell>
          <cell r="I692" t="str">
            <v>NRS</v>
          </cell>
          <cell r="J692">
            <v>645454.54</v>
          </cell>
          <cell r="K692">
            <v>645454.54</v>
          </cell>
        </row>
        <row r="693">
          <cell r="A693">
            <v>870277</v>
          </cell>
          <cell r="B693">
            <v>0</v>
          </cell>
          <cell r="C693">
            <v>0</v>
          </cell>
          <cell r="D693" t="str">
            <v>Telephone-Dinesh Sharma Resi</v>
          </cell>
          <cell r="E693" t="str">
            <v>No-Capex</v>
          </cell>
          <cell r="F693" t="str">
            <v>Furniture &amp; Fixture</v>
          </cell>
          <cell r="G693">
            <v>0</v>
          </cell>
          <cell r="H693">
            <v>0</v>
          </cell>
          <cell r="I693" t="str">
            <v>NRS</v>
          </cell>
          <cell r="J693">
            <v>11500</v>
          </cell>
          <cell r="K693">
            <v>11500</v>
          </cell>
        </row>
        <row r="694">
          <cell r="A694">
            <v>870294</v>
          </cell>
          <cell r="B694">
            <v>0</v>
          </cell>
          <cell r="C694">
            <v>0</v>
          </cell>
          <cell r="D694" t="str">
            <v>Mobile Phone For K.S.Prasad</v>
          </cell>
          <cell r="E694" t="str">
            <v>No-Capex</v>
          </cell>
          <cell r="F694" t="str">
            <v>Office Equipment</v>
          </cell>
          <cell r="G694">
            <v>0</v>
          </cell>
          <cell r="H694">
            <v>0</v>
          </cell>
          <cell r="I694" t="str">
            <v>NRS</v>
          </cell>
          <cell r="J694">
            <v>11500</v>
          </cell>
          <cell r="K694">
            <v>11500</v>
          </cell>
        </row>
        <row r="695">
          <cell r="A695">
            <v>870303</v>
          </cell>
          <cell r="B695" t="str">
            <v>Appex Commercial</v>
          </cell>
          <cell r="C695">
            <v>0</v>
          </cell>
          <cell r="D695" t="str">
            <v>Water Filter For Soni Kapoor</v>
          </cell>
          <cell r="E695" t="str">
            <v>No-Capex</v>
          </cell>
          <cell r="F695" t="str">
            <v>Furniture &amp; Fixture</v>
          </cell>
          <cell r="G695">
            <v>0</v>
          </cell>
          <cell r="H695">
            <v>0</v>
          </cell>
          <cell r="I695" t="str">
            <v>NRS</v>
          </cell>
          <cell r="J695">
            <v>11500</v>
          </cell>
          <cell r="K695">
            <v>11500</v>
          </cell>
        </row>
        <row r="696">
          <cell r="A696">
            <v>870304</v>
          </cell>
          <cell r="B696">
            <v>0</v>
          </cell>
          <cell r="C696">
            <v>0</v>
          </cell>
          <cell r="D696" t="str">
            <v>Car For Santosh Panikkar</v>
          </cell>
          <cell r="E696">
            <v>0</v>
          </cell>
          <cell r="F696" t="str">
            <v>Vehicle</v>
          </cell>
          <cell r="G696">
            <v>0</v>
          </cell>
          <cell r="H696">
            <v>0</v>
          </cell>
          <cell r="I696" t="str">
            <v>NRS</v>
          </cell>
          <cell r="J696">
            <v>11500</v>
          </cell>
          <cell r="K696">
            <v>11500</v>
          </cell>
        </row>
        <row r="697">
          <cell r="A697">
            <v>870305</v>
          </cell>
          <cell r="B697">
            <v>0</v>
          </cell>
          <cell r="C697">
            <v>0</v>
          </cell>
          <cell r="D697" t="str">
            <v>Car For Soni Kapoor</v>
          </cell>
          <cell r="E697">
            <v>0</v>
          </cell>
          <cell r="F697" t="str">
            <v>Vehicle</v>
          </cell>
          <cell r="G697">
            <v>0</v>
          </cell>
          <cell r="H697">
            <v>0</v>
          </cell>
          <cell r="I697" t="str">
            <v>NRS</v>
          </cell>
          <cell r="J697">
            <v>9400</v>
          </cell>
          <cell r="K697">
            <v>9400</v>
          </cell>
        </row>
        <row r="698">
          <cell r="A698">
            <v>870309</v>
          </cell>
          <cell r="B698">
            <v>0</v>
          </cell>
          <cell r="C698">
            <v>0</v>
          </cell>
          <cell r="D698" t="str">
            <v>Kia Motor For - A Mehra</v>
          </cell>
          <cell r="E698" t="str">
            <v>No-Capex</v>
          </cell>
          <cell r="F698" t="str">
            <v>Vehicle</v>
          </cell>
          <cell r="G698">
            <v>0</v>
          </cell>
          <cell r="H698">
            <v>0</v>
          </cell>
          <cell r="I698" t="str">
            <v>NRS</v>
          </cell>
          <cell r="J698">
            <v>7791.03</v>
          </cell>
          <cell r="K698">
            <v>7791.03</v>
          </cell>
        </row>
        <row r="699">
          <cell r="A699">
            <v>870310</v>
          </cell>
          <cell r="B699">
            <v>0</v>
          </cell>
          <cell r="C699">
            <v>0</v>
          </cell>
          <cell r="D699" t="str">
            <v>Kia Motor For - S.K.Das</v>
          </cell>
          <cell r="E699" t="str">
            <v>No-Capex</v>
          </cell>
          <cell r="F699" t="str">
            <v>Vehicle</v>
          </cell>
          <cell r="G699">
            <v>0</v>
          </cell>
          <cell r="H699">
            <v>0</v>
          </cell>
          <cell r="I699" t="str">
            <v>NRS</v>
          </cell>
          <cell r="J699">
            <v>61818.18</v>
          </cell>
          <cell r="K699">
            <v>61818.18</v>
          </cell>
        </row>
        <row r="700">
          <cell r="A700">
            <v>870312</v>
          </cell>
          <cell r="B700">
            <v>0</v>
          </cell>
          <cell r="C700">
            <v>0</v>
          </cell>
          <cell r="D700" t="str">
            <v>Mobile Phone For S.S.Panikkar</v>
          </cell>
          <cell r="E700" t="str">
            <v>No-Capex</v>
          </cell>
          <cell r="F700" t="str">
            <v>Office Equipment</v>
          </cell>
          <cell r="G700">
            <v>0</v>
          </cell>
          <cell r="H700">
            <v>0</v>
          </cell>
          <cell r="I700" t="str">
            <v>NRS</v>
          </cell>
          <cell r="J700">
            <v>7090</v>
          </cell>
          <cell r="K700">
            <v>7090</v>
          </cell>
        </row>
        <row r="701">
          <cell r="A701">
            <v>870318</v>
          </cell>
          <cell r="B701">
            <v>0</v>
          </cell>
          <cell r="C701">
            <v>0</v>
          </cell>
          <cell r="D701" t="str">
            <v>Telephone Wire - S.K.Trpathi-QA</v>
          </cell>
          <cell r="E701" t="str">
            <v>No-Capex</v>
          </cell>
          <cell r="F701" t="str">
            <v>Welfair Item</v>
          </cell>
          <cell r="G701">
            <v>0</v>
          </cell>
          <cell r="H701">
            <v>0</v>
          </cell>
          <cell r="I701" t="str">
            <v>NRS</v>
          </cell>
          <cell r="J701">
            <v>7090</v>
          </cell>
          <cell r="K701">
            <v>7090</v>
          </cell>
        </row>
        <row r="702">
          <cell r="A702">
            <v>870323</v>
          </cell>
          <cell r="B702">
            <v>0</v>
          </cell>
          <cell r="C702">
            <v>0</v>
          </cell>
          <cell r="D702" t="str">
            <v>Car Steriio 3 Pcs</v>
          </cell>
          <cell r="E702" t="str">
            <v>(Capex - 34-04-05)</v>
          </cell>
          <cell r="F702" t="str">
            <v>Vehicle CWIP</v>
          </cell>
          <cell r="G702">
            <v>0</v>
          </cell>
          <cell r="H702">
            <v>0</v>
          </cell>
          <cell r="I702" t="str">
            <v>NRS</v>
          </cell>
          <cell r="J702">
            <v>7090</v>
          </cell>
          <cell r="K702">
            <v>7090</v>
          </cell>
        </row>
        <row r="703">
          <cell r="A703">
            <v>870329</v>
          </cell>
          <cell r="B703">
            <v>0</v>
          </cell>
          <cell r="C703">
            <v>0</v>
          </cell>
          <cell r="D703" t="str">
            <v>New marketing Office-Elec. Work</v>
          </cell>
          <cell r="E703" t="str">
            <v>No-Capex</v>
          </cell>
          <cell r="F703" t="str">
            <v>Electrical Installation CWIP</v>
          </cell>
          <cell r="G703">
            <v>0</v>
          </cell>
          <cell r="H703">
            <v>0</v>
          </cell>
          <cell r="I703" t="str">
            <v>NRS</v>
          </cell>
          <cell r="J703">
            <v>7090</v>
          </cell>
          <cell r="K703">
            <v>7090</v>
          </cell>
        </row>
        <row r="704">
          <cell r="A704">
            <v>870333</v>
          </cell>
          <cell r="B704">
            <v>0</v>
          </cell>
          <cell r="C704">
            <v>0</v>
          </cell>
          <cell r="D704" t="str">
            <v>New marketing Office-Elec. Work</v>
          </cell>
          <cell r="E704" t="str">
            <v>No-Capex</v>
          </cell>
          <cell r="F704" t="str">
            <v>Electrical Installation CWIP</v>
          </cell>
          <cell r="G704">
            <v>0</v>
          </cell>
          <cell r="H704">
            <v>0</v>
          </cell>
          <cell r="I704" t="str">
            <v>NRS</v>
          </cell>
          <cell r="J704">
            <v>7090</v>
          </cell>
          <cell r="K704">
            <v>7090</v>
          </cell>
        </row>
        <row r="705">
          <cell r="A705">
            <v>870334</v>
          </cell>
          <cell r="B705">
            <v>0</v>
          </cell>
          <cell r="C705">
            <v>0</v>
          </cell>
          <cell r="D705" t="str">
            <v>New marketing Office-Elec. Work</v>
          </cell>
          <cell r="E705" t="str">
            <v>No-Capex</v>
          </cell>
          <cell r="F705" t="str">
            <v>Electrical Installation CWIP</v>
          </cell>
          <cell r="G705">
            <v>0</v>
          </cell>
          <cell r="H705">
            <v>0</v>
          </cell>
          <cell r="I705" t="str">
            <v>NRS</v>
          </cell>
          <cell r="J705">
            <v>7090</v>
          </cell>
          <cell r="K705">
            <v>7090</v>
          </cell>
        </row>
        <row r="706">
          <cell r="A706">
            <v>870335</v>
          </cell>
          <cell r="B706">
            <v>0</v>
          </cell>
          <cell r="C706">
            <v>0</v>
          </cell>
          <cell r="D706" t="str">
            <v>New marketing Office-Elec. Work</v>
          </cell>
          <cell r="E706" t="str">
            <v>No-Capex</v>
          </cell>
          <cell r="F706" t="str">
            <v>Electrical Installation CWIP</v>
          </cell>
          <cell r="G706">
            <v>0</v>
          </cell>
          <cell r="H706">
            <v>0</v>
          </cell>
          <cell r="I706" t="str">
            <v>NRS</v>
          </cell>
          <cell r="J706">
            <v>7090</v>
          </cell>
          <cell r="K706">
            <v>7090</v>
          </cell>
        </row>
        <row r="707">
          <cell r="A707">
            <v>870337</v>
          </cell>
          <cell r="B707">
            <v>0</v>
          </cell>
          <cell r="C707">
            <v>0</v>
          </cell>
          <cell r="D707" t="str">
            <v>New marketing Office-Elec. Work</v>
          </cell>
          <cell r="E707" t="str">
            <v>No-Capex</v>
          </cell>
          <cell r="F707" t="str">
            <v>Electrical Installation CWIP</v>
          </cell>
          <cell r="G707">
            <v>0</v>
          </cell>
          <cell r="H707">
            <v>0</v>
          </cell>
          <cell r="I707" t="str">
            <v>NRS</v>
          </cell>
          <cell r="J707">
            <v>25909.1</v>
          </cell>
          <cell r="K707">
            <v>25909.1</v>
          </cell>
        </row>
        <row r="708">
          <cell r="A708">
            <v>870339</v>
          </cell>
          <cell r="B708">
            <v>0</v>
          </cell>
          <cell r="C708">
            <v>0</v>
          </cell>
          <cell r="D708" t="str">
            <v>New marketing Office-Elec. Work</v>
          </cell>
          <cell r="E708" t="str">
            <v>No-Capex</v>
          </cell>
          <cell r="F708" t="str">
            <v>Electrical Installation CWIP</v>
          </cell>
          <cell r="G708">
            <v>0</v>
          </cell>
          <cell r="H708">
            <v>0</v>
          </cell>
          <cell r="I708" t="str">
            <v>NRS</v>
          </cell>
          <cell r="J708">
            <v>7100</v>
          </cell>
          <cell r="K708">
            <v>7100</v>
          </cell>
        </row>
        <row r="709">
          <cell r="A709">
            <v>870341</v>
          </cell>
          <cell r="B709">
            <v>0</v>
          </cell>
          <cell r="C709">
            <v>0</v>
          </cell>
          <cell r="D709" t="str">
            <v>New marketing Office-Elec. Work</v>
          </cell>
          <cell r="E709" t="str">
            <v>No-Capex</v>
          </cell>
          <cell r="F709" t="str">
            <v>Electrical Installation CWIP</v>
          </cell>
          <cell r="G709">
            <v>0</v>
          </cell>
          <cell r="H709">
            <v>0</v>
          </cell>
          <cell r="I709" t="str">
            <v>NRS</v>
          </cell>
          <cell r="J709">
            <v>1300</v>
          </cell>
          <cell r="K709">
            <v>1300</v>
          </cell>
        </row>
        <row r="710">
          <cell r="A710">
            <v>870342</v>
          </cell>
          <cell r="B710">
            <v>0</v>
          </cell>
          <cell r="C710">
            <v>0</v>
          </cell>
          <cell r="D710" t="str">
            <v>Installation &amp; Commiss.Elec Work</v>
          </cell>
          <cell r="E710" t="str">
            <v>No-Capex</v>
          </cell>
          <cell r="F710" t="str">
            <v>Electrical Installation CWIP</v>
          </cell>
          <cell r="G710">
            <v>0</v>
          </cell>
          <cell r="H710">
            <v>0</v>
          </cell>
          <cell r="I710" t="str">
            <v>NRS</v>
          </cell>
          <cell r="J710">
            <v>4750</v>
          </cell>
          <cell r="K710">
            <v>4750</v>
          </cell>
        </row>
        <row r="711">
          <cell r="A711">
            <v>870343</v>
          </cell>
          <cell r="B711">
            <v>0</v>
          </cell>
          <cell r="C711">
            <v>0</v>
          </cell>
          <cell r="D711" t="str">
            <v>Installation &amp; Commiss.Elec Work</v>
          </cell>
          <cell r="E711" t="str">
            <v>No-Capex</v>
          </cell>
          <cell r="F711" t="str">
            <v>Electrical Installation CWIP</v>
          </cell>
          <cell r="G711">
            <v>0</v>
          </cell>
          <cell r="H711">
            <v>0</v>
          </cell>
          <cell r="I711" t="str">
            <v>NRS</v>
          </cell>
          <cell r="J711">
            <v>4750</v>
          </cell>
          <cell r="K711">
            <v>4750</v>
          </cell>
        </row>
        <row r="712">
          <cell r="A712" t="str">
            <v>710009A</v>
          </cell>
          <cell r="B712">
            <v>0</v>
          </cell>
          <cell r="C712">
            <v>0</v>
          </cell>
          <cell r="D712" t="str">
            <v>Furniture - Gubachan</v>
          </cell>
          <cell r="E712" t="str">
            <v>No-Capex</v>
          </cell>
          <cell r="F712" t="str">
            <v>Furniture &amp; Fixture</v>
          </cell>
          <cell r="G712">
            <v>0</v>
          </cell>
          <cell r="H712">
            <v>0</v>
          </cell>
          <cell r="I712" t="str">
            <v>NRS</v>
          </cell>
          <cell r="J712">
            <v>2500</v>
          </cell>
          <cell r="K712">
            <v>2500</v>
          </cell>
        </row>
        <row r="713">
          <cell r="A713" t="str">
            <v>710009B</v>
          </cell>
          <cell r="B713">
            <v>0</v>
          </cell>
          <cell r="C713">
            <v>0</v>
          </cell>
          <cell r="D713" t="str">
            <v>Furniture - S.Tripathi</v>
          </cell>
          <cell r="E713" t="str">
            <v>No-Capex</v>
          </cell>
          <cell r="F713" t="str">
            <v>Furniture &amp; Fixture</v>
          </cell>
          <cell r="G713">
            <v>0</v>
          </cell>
          <cell r="H713">
            <v>0</v>
          </cell>
          <cell r="I713" t="str">
            <v>NRS</v>
          </cell>
          <cell r="J713">
            <v>1250</v>
          </cell>
          <cell r="K713">
            <v>1250</v>
          </cell>
        </row>
        <row r="714">
          <cell r="A714" t="str">
            <v>710009C</v>
          </cell>
          <cell r="B714">
            <v>0</v>
          </cell>
          <cell r="C714">
            <v>0</v>
          </cell>
          <cell r="D714" t="str">
            <v>Furniture - Satyanarayan</v>
          </cell>
          <cell r="E714" t="str">
            <v>No-Capex</v>
          </cell>
          <cell r="F714" t="str">
            <v>Furniture &amp; Fixture</v>
          </cell>
          <cell r="G714">
            <v>0</v>
          </cell>
          <cell r="H714">
            <v>0</v>
          </cell>
          <cell r="I714" t="str">
            <v>NRS</v>
          </cell>
          <cell r="J714">
            <v>1250</v>
          </cell>
          <cell r="K714">
            <v>1250</v>
          </cell>
        </row>
        <row r="715">
          <cell r="A715" t="str">
            <v>710009D</v>
          </cell>
          <cell r="B715">
            <v>0</v>
          </cell>
          <cell r="C715">
            <v>0</v>
          </cell>
          <cell r="D715" t="str">
            <v>Furniture - Sohan</v>
          </cell>
          <cell r="E715" t="str">
            <v>No-Capex</v>
          </cell>
          <cell r="F715" t="str">
            <v>Furniture &amp; Fixture</v>
          </cell>
          <cell r="G715">
            <v>0</v>
          </cell>
          <cell r="H715">
            <v>0</v>
          </cell>
          <cell r="I715" t="str">
            <v>NRS</v>
          </cell>
          <cell r="J715">
            <v>1250</v>
          </cell>
          <cell r="K715">
            <v>1250</v>
          </cell>
        </row>
        <row r="716">
          <cell r="A716" t="str">
            <v>710011A</v>
          </cell>
          <cell r="B716">
            <v>0</v>
          </cell>
          <cell r="C716">
            <v>0</v>
          </cell>
          <cell r="D716" t="str">
            <v>Furniture - Gubachan</v>
          </cell>
          <cell r="E716" t="str">
            <v>No-Capex</v>
          </cell>
          <cell r="F716" t="str">
            <v>Furniture &amp; Fixture</v>
          </cell>
          <cell r="G716">
            <v>0</v>
          </cell>
          <cell r="H716">
            <v>0</v>
          </cell>
          <cell r="I716" t="str">
            <v>INR</v>
          </cell>
          <cell r="J716">
            <v>36961.769999999997</v>
          </cell>
          <cell r="K716">
            <v>59138.831999999995</v>
          </cell>
        </row>
        <row r="717">
          <cell r="A717" t="str">
            <v>710011B</v>
          </cell>
          <cell r="B717">
            <v>0</v>
          </cell>
          <cell r="C717">
            <v>0</v>
          </cell>
          <cell r="D717" t="str">
            <v>Furniture - Sohan</v>
          </cell>
          <cell r="E717" t="str">
            <v>No-Capex</v>
          </cell>
          <cell r="F717" t="str">
            <v>Furniture &amp; Fixture</v>
          </cell>
          <cell r="G717">
            <v>0</v>
          </cell>
          <cell r="H717">
            <v>0</v>
          </cell>
          <cell r="I717" t="str">
            <v>NRS</v>
          </cell>
          <cell r="J717">
            <v>1250</v>
          </cell>
          <cell r="K717">
            <v>1250</v>
          </cell>
        </row>
        <row r="718">
          <cell r="A718" t="str">
            <v>710011C</v>
          </cell>
          <cell r="B718">
            <v>0</v>
          </cell>
          <cell r="C718">
            <v>0</v>
          </cell>
          <cell r="D718" t="str">
            <v>Furniture - Tez Singh</v>
          </cell>
          <cell r="E718" t="str">
            <v>No-Capex</v>
          </cell>
          <cell r="F718" t="str">
            <v>Furniture &amp; Fixture</v>
          </cell>
          <cell r="G718">
            <v>0</v>
          </cell>
          <cell r="H718">
            <v>0</v>
          </cell>
          <cell r="I718" t="str">
            <v>NRS</v>
          </cell>
          <cell r="J718">
            <v>1250</v>
          </cell>
          <cell r="K718">
            <v>1250</v>
          </cell>
        </row>
        <row r="719">
          <cell r="A719" t="str">
            <v>710095A</v>
          </cell>
          <cell r="B719">
            <v>0</v>
          </cell>
          <cell r="C719">
            <v>0</v>
          </cell>
          <cell r="D719" t="str">
            <v>Furniture - Kardam Singh</v>
          </cell>
          <cell r="E719" t="str">
            <v>No-Capex</v>
          </cell>
          <cell r="F719" t="str">
            <v>Furniture &amp; Fixture</v>
          </cell>
          <cell r="G719">
            <v>0</v>
          </cell>
          <cell r="H719">
            <v>0</v>
          </cell>
          <cell r="I719" t="str">
            <v>NRS</v>
          </cell>
          <cell r="J719">
            <v>1250</v>
          </cell>
          <cell r="K719">
            <v>1250</v>
          </cell>
        </row>
        <row r="720">
          <cell r="A720" t="str">
            <v>710146A</v>
          </cell>
          <cell r="B720">
            <v>0</v>
          </cell>
          <cell r="C720">
            <v>0</v>
          </cell>
          <cell r="D720" t="str">
            <v>Furniture - Swapan Barik</v>
          </cell>
          <cell r="E720" t="str">
            <v>No-Capex</v>
          </cell>
          <cell r="F720" t="str">
            <v>Furniture &amp; Fixture</v>
          </cell>
          <cell r="G720">
            <v>0</v>
          </cell>
          <cell r="H720">
            <v>0</v>
          </cell>
          <cell r="I720" t="str">
            <v>NRS</v>
          </cell>
          <cell r="J720">
            <v>1250</v>
          </cell>
          <cell r="K720">
            <v>1250</v>
          </cell>
        </row>
        <row r="721">
          <cell r="A721" t="str">
            <v>710146B</v>
          </cell>
          <cell r="B721">
            <v>0</v>
          </cell>
          <cell r="C721">
            <v>0</v>
          </cell>
          <cell r="D721" t="str">
            <v>Furniture - Tez Singh</v>
          </cell>
          <cell r="E721" t="str">
            <v>No-Capex</v>
          </cell>
          <cell r="F721" t="str">
            <v>Furniture &amp; Fixture</v>
          </cell>
          <cell r="G721">
            <v>0</v>
          </cell>
          <cell r="H721">
            <v>0</v>
          </cell>
          <cell r="I721" t="str">
            <v>INR</v>
          </cell>
          <cell r="J721">
            <v>43243.75</v>
          </cell>
          <cell r="K721">
            <v>69190</v>
          </cell>
        </row>
        <row r="722">
          <cell r="A722" t="str">
            <v>710147A</v>
          </cell>
          <cell r="B722">
            <v>0</v>
          </cell>
          <cell r="C722">
            <v>0</v>
          </cell>
          <cell r="D722" t="str">
            <v>Furniture - Swapan Barik</v>
          </cell>
          <cell r="E722" t="str">
            <v>No-Capex</v>
          </cell>
          <cell r="F722" t="str">
            <v>Furniture &amp; Fixture</v>
          </cell>
        </row>
        <row r="723">
          <cell r="A723" t="str">
            <v>710318A</v>
          </cell>
          <cell r="B723">
            <v>0</v>
          </cell>
          <cell r="C723">
            <v>0</v>
          </cell>
          <cell r="D723" t="str">
            <v>TV for Upendra Pradhan</v>
          </cell>
          <cell r="E723" t="str">
            <v>No-Capex</v>
          </cell>
          <cell r="F723" t="str">
            <v>Furniture &amp; Fixture</v>
          </cell>
        </row>
        <row r="724">
          <cell r="A724" t="str">
            <v>710340A</v>
          </cell>
          <cell r="B724">
            <v>0</v>
          </cell>
          <cell r="C724">
            <v>0</v>
          </cell>
          <cell r="D724" t="str">
            <v>Ranjan Kumar</v>
          </cell>
          <cell r="E724" t="str">
            <v>No-Capex</v>
          </cell>
          <cell r="F724" t="str">
            <v>Furniture &amp; Fixture</v>
          </cell>
        </row>
        <row r="725">
          <cell r="A725" t="str">
            <v>710340B</v>
          </cell>
          <cell r="B725">
            <v>0</v>
          </cell>
          <cell r="C725">
            <v>0</v>
          </cell>
          <cell r="D725" t="str">
            <v>W.A.Zaidi</v>
          </cell>
          <cell r="E725" t="str">
            <v>No-Capex</v>
          </cell>
          <cell r="F725" t="str">
            <v>Furniture &amp; Fixture</v>
          </cell>
        </row>
        <row r="726">
          <cell r="A726" t="str">
            <v>710340C</v>
          </cell>
          <cell r="B726">
            <v>0</v>
          </cell>
          <cell r="C726">
            <v>0</v>
          </cell>
          <cell r="D726" t="str">
            <v>ShreePur Mess</v>
          </cell>
          <cell r="E726" t="str">
            <v>No-Capex</v>
          </cell>
          <cell r="F726" t="str">
            <v>Furniture &amp; Fixture</v>
          </cell>
        </row>
        <row r="727">
          <cell r="A727" t="str">
            <v>710915A</v>
          </cell>
          <cell r="B727">
            <v>0</v>
          </cell>
          <cell r="C727">
            <v>0</v>
          </cell>
          <cell r="D727" t="str">
            <v>TV Stand - Prem Singh</v>
          </cell>
          <cell r="E727" t="str">
            <v>No-Capex</v>
          </cell>
          <cell r="F727" t="str">
            <v>Furniture &amp; Fixture</v>
          </cell>
        </row>
        <row r="728">
          <cell r="A728" t="str">
            <v>710915B</v>
          </cell>
          <cell r="B728">
            <v>0</v>
          </cell>
          <cell r="C728">
            <v>0</v>
          </cell>
          <cell r="D728" t="str">
            <v>TV Stand - D.S.Adhikary</v>
          </cell>
          <cell r="E728" t="str">
            <v>No-Capex</v>
          </cell>
          <cell r="F728" t="str">
            <v>Furniture &amp; Fixture</v>
          </cell>
        </row>
        <row r="729">
          <cell r="A729" t="str">
            <v>710915C</v>
          </cell>
          <cell r="B729">
            <v>0</v>
          </cell>
          <cell r="C729">
            <v>0</v>
          </cell>
          <cell r="D729" t="str">
            <v>TV Stand - S.Lahiri</v>
          </cell>
          <cell r="E729" t="str">
            <v>No-Capex</v>
          </cell>
          <cell r="F729" t="str">
            <v>Furniture &amp; Fixture</v>
          </cell>
        </row>
        <row r="730">
          <cell r="A730" t="str">
            <v>710915D</v>
          </cell>
          <cell r="B730">
            <v>0</v>
          </cell>
          <cell r="C730">
            <v>0</v>
          </cell>
          <cell r="D730" t="str">
            <v>TV Stand - J.B.Sriwastav</v>
          </cell>
          <cell r="E730" t="str">
            <v>No-Capex</v>
          </cell>
          <cell r="F730" t="str">
            <v>Furniture &amp; Fixture</v>
          </cell>
        </row>
        <row r="731">
          <cell r="A731" t="str">
            <v>710943A</v>
          </cell>
          <cell r="B731">
            <v>0</v>
          </cell>
          <cell r="C731">
            <v>0</v>
          </cell>
          <cell r="D731" t="str">
            <v>Sofa Set For R.K.Kapat</v>
          </cell>
          <cell r="E731" t="str">
            <v>No-Capex</v>
          </cell>
          <cell r="F731" t="str">
            <v>Furniture &amp; Fixture</v>
          </cell>
        </row>
        <row r="732">
          <cell r="A732" t="str">
            <v>710943B</v>
          </cell>
          <cell r="B732">
            <v>0</v>
          </cell>
          <cell r="C732">
            <v>0</v>
          </cell>
          <cell r="D732" t="str">
            <v>Centre table For R.K.Kapat</v>
          </cell>
          <cell r="E732" t="str">
            <v>No-Capex</v>
          </cell>
          <cell r="F732" t="str">
            <v>Furniture &amp; Fixture</v>
          </cell>
        </row>
        <row r="733">
          <cell r="A733" t="str">
            <v>710948A</v>
          </cell>
          <cell r="B733">
            <v>0</v>
          </cell>
          <cell r="C733">
            <v>0</v>
          </cell>
          <cell r="D733" t="str">
            <v>Lap Top For Marketing Dept</v>
          </cell>
          <cell r="E733" t="str">
            <v>No-Capex</v>
          </cell>
          <cell r="F733" t="str">
            <v>Office Equipment</v>
          </cell>
        </row>
        <row r="734">
          <cell r="A734" t="str">
            <v>710948B</v>
          </cell>
          <cell r="B734">
            <v>0</v>
          </cell>
          <cell r="C734">
            <v>0</v>
          </cell>
          <cell r="D734" t="str">
            <v>Lap Top For Prashant Sirali</v>
          </cell>
          <cell r="E734" t="str">
            <v>No-Capex</v>
          </cell>
          <cell r="F734" t="str">
            <v>Office Equipment</v>
          </cell>
        </row>
        <row r="735">
          <cell r="A735" t="str">
            <v>710948C</v>
          </cell>
          <cell r="B735">
            <v>0</v>
          </cell>
          <cell r="C735">
            <v>0</v>
          </cell>
          <cell r="D735" t="str">
            <v>Zenith Computer - 3 Set- Nursery</v>
          </cell>
          <cell r="E735" t="str">
            <v>No-Capex</v>
          </cell>
          <cell r="F735" t="str">
            <v>Office Equipment</v>
          </cell>
        </row>
        <row r="736">
          <cell r="A736" t="str">
            <v>710948D</v>
          </cell>
          <cell r="B736">
            <v>0</v>
          </cell>
          <cell r="C736">
            <v>0</v>
          </cell>
          <cell r="D736" t="str">
            <v>Zenith Computer - 3 Set-Marketing</v>
          </cell>
          <cell r="E736" t="str">
            <v>No-Capex</v>
          </cell>
          <cell r="F736" t="str">
            <v>Office Equipment</v>
          </cell>
        </row>
        <row r="737">
          <cell r="A737" t="str">
            <v>710948E</v>
          </cell>
          <cell r="B737">
            <v>0</v>
          </cell>
          <cell r="C737">
            <v>0</v>
          </cell>
          <cell r="D737" t="str">
            <v>Date Server For Corporate Office</v>
          </cell>
          <cell r="E737" t="str">
            <v>No-Capex</v>
          </cell>
          <cell r="F737" t="str">
            <v>Office Equipment</v>
          </cell>
        </row>
        <row r="738">
          <cell r="A738" t="str">
            <v>710948F</v>
          </cell>
          <cell r="B738">
            <v>0</v>
          </cell>
          <cell r="C738">
            <v>0</v>
          </cell>
          <cell r="D738" t="str">
            <v>Net-Work Printer - Corporate Office</v>
          </cell>
          <cell r="E738" t="str">
            <v>No-Capex</v>
          </cell>
          <cell r="F738" t="str">
            <v>Office Equipment</v>
          </cell>
        </row>
        <row r="739">
          <cell r="A739" t="str">
            <v>710960A</v>
          </cell>
          <cell r="B739">
            <v>0</v>
          </cell>
          <cell r="C739">
            <v>0</v>
          </cell>
          <cell r="D739" t="str">
            <v>TV Stand For Sanjay Kumar</v>
          </cell>
          <cell r="E739" t="str">
            <v>No-Capex</v>
          </cell>
          <cell r="F739" t="str">
            <v>Furniture &amp; Fixture</v>
          </cell>
        </row>
        <row r="740">
          <cell r="A740" t="str">
            <v>810124A</v>
          </cell>
          <cell r="B740">
            <v>0</v>
          </cell>
          <cell r="C740">
            <v>0</v>
          </cell>
          <cell r="D740" t="str">
            <v>Fruit Juice Expansion</v>
          </cell>
          <cell r="E740" t="str">
            <v>(Capex - 02-03-04)</v>
          </cell>
          <cell r="F740" t="str">
            <v>Building</v>
          </cell>
        </row>
        <row r="741">
          <cell r="A741" t="str">
            <v>810266A</v>
          </cell>
          <cell r="B741">
            <v>0</v>
          </cell>
          <cell r="C741">
            <v>0</v>
          </cell>
          <cell r="D741" t="str">
            <v xml:space="preserve">Gate No. 2 </v>
          </cell>
          <cell r="E741" t="str">
            <v>(Capex -18-03-04)</v>
          </cell>
          <cell r="F741" t="str">
            <v>Building</v>
          </cell>
        </row>
        <row r="742">
          <cell r="A742" t="str">
            <v>810305A</v>
          </cell>
          <cell r="B742" t="str">
            <v>Jai Electronics</v>
          </cell>
          <cell r="C742">
            <v>0</v>
          </cell>
          <cell r="D742" t="str">
            <v>Refrigerator For D.S.Adhikari</v>
          </cell>
          <cell r="E742" t="str">
            <v>(Capex - 16-03-04)</v>
          </cell>
          <cell r="F742" t="str">
            <v>Furniture &amp; Fixture</v>
          </cell>
        </row>
        <row r="743">
          <cell r="A743" t="str">
            <v>810309A</v>
          </cell>
          <cell r="B743" t="str">
            <v>DIGI Way International</v>
          </cell>
          <cell r="C743">
            <v>0</v>
          </cell>
          <cell r="D743" t="str">
            <v>Electrical Weighing Balance- Tablet</v>
          </cell>
          <cell r="E743" t="str">
            <v>(Capex - 02-04-05)</v>
          </cell>
          <cell r="F743" t="str">
            <v>Tools &amp; Implements</v>
          </cell>
        </row>
        <row r="744">
          <cell r="A744" t="str">
            <v>810463A</v>
          </cell>
          <cell r="B744" t="str">
            <v xml:space="preserve">Kushwaha Electrical </v>
          </cell>
          <cell r="C744" t="str">
            <v>Installation Material</v>
          </cell>
          <cell r="D744" t="str">
            <v>Fruit Juice Expansion</v>
          </cell>
          <cell r="E744" t="str">
            <v>(Capex - 13-04-05)</v>
          </cell>
          <cell r="F744" t="str">
            <v>Electrical Installation CWIP</v>
          </cell>
        </row>
        <row r="745">
          <cell r="A745" t="str">
            <v>810463B</v>
          </cell>
          <cell r="B745" t="str">
            <v xml:space="preserve">Kushwaha Electrical </v>
          </cell>
          <cell r="C745" t="str">
            <v>Installation Material</v>
          </cell>
          <cell r="D745" t="str">
            <v>CPP Packing</v>
          </cell>
          <cell r="E745" t="str">
            <v>(Capex - 28-04-05)</v>
          </cell>
          <cell r="F745" t="str">
            <v>Electrical Installation</v>
          </cell>
        </row>
        <row r="746">
          <cell r="A746" t="str">
            <v>870233A</v>
          </cell>
          <cell r="B746">
            <v>0</v>
          </cell>
          <cell r="C746">
            <v>0</v>
          </cell>
          <cell r="D746" t="str">
            <v>Color TV-Ketan Vyas</v>
          </cell>
          <cell r="E746" t="str">
            <v>Capex-19(04-05)</v>
          </cell>
          <cell r="F746" t="str">
            <v>Furniture &amp; Fixture</v>
          </cell>
        </row>
        <row r="747">
          <cell r="A747" t="str">
            <v>870233B</v>
          </cell>
          <cell r="B747">
            <v>0</v>
          </cell>
          <cell r="C747">
            <v>0</v>
          </cell>
          <cell r="D747" t="str">
            <v>Color TV-Bibek Agarwal</v>
          </cell>
          <cell r="E747" t="str">
            <v>Capex-20(04-05)</v>
          </cell>
          <cell r="F747" t="str">
            <v>Furniture &amp; Fixture</v>
          </cell>
        </row>
        <row r="748">
          <cell r="A748" t="str">
            <v>870233C</v>
          </cell>
          <cell r="B748">
            <v>0</v>
          </cell>
          <cell r="C748">
            <v>0</v>
          </cell>
          <cell r="D748" t="str">
            <v>Refrigerator - Soni Kapoor</v>
          </cell>
          <cell r="E748" t="str">
            <v>Capex-18(04-05)</v>
          </cell>
          <cell r="F748" t="str">
            <v>Furniture &amp; Fixture</v>
          </cell>
        </row>
        <row r="749">
          <cell r="A749" t="str">
            <v>870233D</v>
          </cell>
          <cell r="B749">
            <v>0</v>
          </cell>
          <cell r="C749">
            <v>0</v>
          </cell>
          <cell r="D749" t="str">
            <v>Refrigerator - Ketan Vyas</v>
          </cell>
          <cell r="E749" t="str">
            <v>Capex-19(04-05)</v>
          </cell>
          <cell r="F749" t="str">
            <v>Furniture &amp; Fixture</v>
          </cell>
        </row>
        <row r="750">
          <cell r="A750" t="str">
            <v>870238A</v>
          </cell>
          <cell r="B750">
            <v>0</v>
          </cell>
          <cell r="C750">
            <v>0</v>
          </cell>
          <cell r="D750" t="str">
            <v>Cordless Telephone-S.Kapoor</v>
          </cell>
          <cell r="E750" t="str">
            <v>No-Capex</v>
          </cell>
          <cell r="F750" t="str">
            <v>Office Equipment</v>
          </cell>
        </row>
        <row r="751">
          <cell r="A751" t="str">
            <v>870265A</v>
          </cell>
          <cell r="B751">
            <v>0</v>
          </cell>
          <cell r="C751">
            <v>0</v>
          </cell>
          <cell r="D751" t="str">
            <v>Ceiling Fan-Jitendra Singh Rana</v>
          </cell>
          <cell r="E751" t="str">
            <v>No-Capex</v>
          </cell>
          <cell r="F751" t="str">
            <v>Furniture &amp; Fixture</v>
          </cell>
        </row>
        <row r="752">
          <cell r="A752" t="str">
            <v>870269A</v>
          </cell>
          <cell r="B752">
            <v>0</v>
          </cell>
          <cell r="C752">
            <v>0</v>
          </cell>
          <cell r="D752" t="str">
            <v>Ceiling Fan-Surendra Verma</v>
          </cell>
          <cell r="E752" t="str">
            <v>No-Capex</v>
          </cell>
          <cell r="F752" t="str">
            <v>Furniture &amp; Fixture</v>
          </cell>
        </row>
        <row r="753">
          <cell r="A753" t="str">
            <v>870269B</v>
          </cell>
          <cell r="B753">
            <v>0</v>
          </cell>
          <cell r="C753">
            <v>0</v>
          </cell>
          <cell r="D753" t="str">
            <v>Ceiling Fan-Mr. Das- RM Store</v>
          </cell>
          <cell r="E753" t="str">
            <v>No-Capex</v>
          </cell>
          <cell r="F753" t="str">
            <v>Furniture &amp; Fixture</v>
          </cell>
        </row>
        <row r="754">
          <cell r="A754" t="str">
            <v>870269C</v>
          </cell>
          <cell r="B754">
            <v>0</v>
          </cell>
          <cell r="C754">
            <v>0</v>
          </cell>
          <cell r="D754" t="str">
            <v>Ceiling Fan-Sikander Baitha</v>
          </cell>
          <cell r="E754" t="str">
            <v>No-Capex</v>
          </cell>
          <cell r="F754" t="str">
            <v>Furniture &amp; Fixture</v>
          </cell>
        </row>
        <row r="755">
          <cell r="A755" t="str">
            <v>870303A</v>
          </cell>
          <cell r="B755" t="str">
            <v>Appex Commercial</v>
          </cell>
          <cell r="C755">
            <v>0</v>
          </cell>
          <cell r="D755" t="str">
            <v>Water Filter For K.S.Prasad</v>
          </cell>
          <cell r="E755" t="str">
            <v>No-Capex</v>
          </cell>
          <cell r="F755" t="str">
            <v>Furniture &amp; Fixture</v>
          </cell>
        </row>
        <row r="756">
          <cell r="A756" t="str">
            <v>Fact</v>
          </cell>
          <cell r="B756">
            <v>0</v>
          </cell>
          <cell r="C756">
            <v>0</v>
          </cell>
          <cell r="D756">
            <v>0</v>
          </cell>
          <cell r="E756" t="str">
            <v>Capex-02-03</v>
          </cell>
          <cell r="F756">
            <v>0</v>
          </cell>
          <cell r="G756">
            <v>0</v>
          </cell>
          <cell r="H756">
            <v>0</v>
          </cell>
          <cell r="I756" t="str">
            <v>NRS</v>
          </cell>
          <cell r="J756">
            <v>21060</v>
          </cell>
          <cell r="K756">
            <v>21060</v>
          </cell>
        </row>
        <row r="757">
          <cell r="A757" t="str">
            <v>Nursery</v>
          </cell>
          <cell r="B757">
            <v>0</v>
          </cell>
          <cell r="C757">
            <v>0</v>
          </cell>
          <cell r="D757" t="str">
            <v>Building Nursery</v>
          </cell>
          <cell r="E757" t="str">
            <v>Nur/001(03-04)</v>
          </cell>
          <cell r="F757" t="str">
            <v>Building</v>
          </cell>
        </row>
        <row r="758">
          <cell r="A758" t="str">
            <v xml:space="preserve">Rising </v>
          </cell>
          <cell r="B758">
            <v>0</v>
          </cell>
          <cell r="C758">
            <v>0</v>
          </cell>
          <cell r="D758" t="str">
            <v>Housing Complex</v>
          </cell>
          <cell r="E758" t="str">
            <v>Housing Complex</v>
          </cell>
          <cell r="F758" t="str">
            <v>Building</v>
          </cell>
        </row>
        <row r="760">
          <cell r="I760" t="str">
            <v>NRS</v>
          </cell>
          <cell r="J760">
            <v>25909.1</v>
          </cell>
          <cell r="K760">
            <v>25909.1</v>
          </cell>
        </row>
        <row r="761">
          <cell r="I761" t="str">
            <v>NRS</v>
          </cell>
          <cell r="J761">
            <v>25909.1</v>
          </cell>
          <cell r="K761">
            <v>25909.1</v>
          </cell>
        </row>
        <row r="762">
          <cell r="I762" t="str">
            <v>NRS</v>
          </cell>
          <cell r="J762">
            <v>15454.54</v>
          </cell>
          <cell r="K762">
            <v>15454.54</v>
          </cell>
        </row>
        <row r="763">
          <cell r="I763" t="str">
            <v>NRS</v>
          </cell>
          <cell r="J763">
            <v>15454.54</v>
          </cell>
          <cell r="K763">
            <v>15454.54</v>
          </cell>
        </row>
        <row r="764">
          <cell r="I764" t="str">
            <v>NRS</v>
          </cell>
          <cell r="J764">
            <v>4750</v>
          </cell>
          <cell r="K764">
            <v>4750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cwip-16.07.03"/>
      <sheetName val="Depreciation "/>
      <sheetName val="P&amp;M Written Off- Nepal Act"/>
      <sheetName val="Dep Work- Nepal"/>
      <sheetName val="Sale Summary-Comparison"/>
      <sheetName val="SALE DETAIL"/>
      <sheetName val="SALE1 "/>
      <sheetName val="Sale Summary"/>
      <sheetName val="Excess Dep.NB"/>
      <sheetName val="Allocation"/>
      <sheetName val="Asset&lt;15000"/>
      <sheetName val="pack pnl-99"/>
      <sheetName val="P&amp;M"/>
      <sheetName val="cwip-16_07_03"/>
      <sheetName val="Depreciation_"/>
      <sheetName val="P&amp;M_Written_Off-_Nepal_Act"/>
      <sheetName val="Dep_Work-_Nepal"/>
      <sheetName val="Sale_Summary-Comparison"/>
      <sheetName val="SALE_DETAIL"/>
      <sheetName val="SALE1_"/>
      <sheetName val="Sale_Summary"/>
      <sheetName val="Excess_Dep_NB"/>
      <sheetName val="PO_Detail"/>
      <sheetName val="pack_pnl-99"/>
      <sheetName val="IBASE"/>
      <sheetName val="Tax Computation"/>
    </sheetNames>
    <sheetDataSet>
      <sheetData sheetId="0" refreshError="1">
        <row r="6">
          <cell r="A6">
            <v>710009</v>
          </cell>
          <cell r="B6">
            <v>0</v>
          </cell>
          <cell r="C6" t="str">
            <v>Furniture - Anuj Singh</v>
          </cell>
          <cell r="D6" t="str">
            <v>No-Capex</v>
          </cell>
          <cell r="E6" t="str">
            <v>Furniture &amp; Fixture</v>
          </cell>
        </row>
        <row r="7">
          <cell r="A7">
            <v>710011</v>
          </cell>
          <cell r="B7">
            <v>0</v>
          </cell>
          <cell r="C7" t="str">
            <v>Furniture - Bibek agarwal</v>
          </cell>
          <cell r="D7" t="str">
            <v>No-Capex</v>
          </cell>
          <cell r="E7" t="str">
            <v>Furniture &amp; Fixture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  <cell r="F8">
            <v>0</v>
          </cell>
          <cell r="G8">
            <v>0</v>
          </cell>
          <cell r="H8" t="str">
            <v>NRS</v>
          </cell>
          <cell r="I8">
            <v>7590</v>
          </cell>
          <cell r="J8">
            <v>7590</v>
          </cell>
        </row>
        <row r="9">
          <cell r="A9">
            <v>710088</v>
          </cell>
          <cell r="B9">
            <v>0</v>
          </cell>
          <cell r="C9" t="str">
            <v>Furniture - R.K.Kharmania</v>
          </cell>
          <cell r="D9" t="str">
            <v>No-Capex</v>
          </cell>
          <cell r="E9" t="str">
            <v>Furniture &amp; Fixture</v>
          </cell>
        </row>
        <row r="10">
          <cell r="A10">
            <v>710095</v>
          </cell>
          <cell r="B10">
            <v>0</v>
          </cell>
          <cell r="C10" t="str">
            <v>Furniture - Deepak Kestwal</v>
          </cell>
          <cell r="D10" t="str">
            <v>No-Capex</v>
          </cell>
          <cell r="E10" t="str">
            <v>Furniture &amp; Fixture</v>
          </cell>
        </row>
        <row r="11">
          <cell r="A11">
            <v>710096</v>
          </cell>
          <cell r="B11">
            <v>0</v>
          </cell>
          <cell r="C11" t="str">
            <v>Furniture-Aloke Saxena (Eng.Dpt.)</v>
          </cell>
          <cell r="D11" t="str">
            <v>No-Capex</v>
          </cell>
          <cell r="E11" t="str">
            <v>Furniture &amp; Fixture</v>
          </cell>
        </row>
        <row r="12">
          <cell r="A12">
            <v>710146</v>
          </cell>
          <cell r="B12">
            <v>0</v>
          </cell>
          <cell r="C12" t="str">
            <v>Furniture - Kardam Singh</v>
          </cell>
          <cell r="D12" t="str">
            <v>No-Capex</v>
          </cell>
          <cell r="E12" t="str">
            <v>Furniture &amp; Fixture</v>
          </cell>
        </row>
        <row r="13">
          <cell r="A13">
            <v>710147</v>
          </cell>
          <cell r="B13">
            <v>0</v>
          </cell>
          <cell r="C13" t="str">
            <v>Furniture - Pawan Singh</v>
          </cell>
          <cell r="D13" t="str">
            <v>No-Capex</v>
          </cell>
          <cell r="E13" t="str">
            <v>Furniture &amp; Fixture</v>
          </cell>
        </row>
        <row r="14">
          <cell r="A14">
            <v>710158</v>
          </cell>
          <cell r="B14">
            <v>0</v>
          </cell>
          <cell r="C14" t="str">
            <v>Furniture - Swapan Barik</v>
          </cell>
          <cell r="D14" t="str">
            <v>No-Capex</v>
          </cell>
          <cell r="E14" t="str">
            <v>Furniture &amp; Fixture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  <cell r="F15">
            <v>0</v>
          </cell>
          <cell r="G15">
            <v>0</v>
          </cell>
          <cell r="H15" t="str">
            <v>NRS</v>
          </cell>
          <cell r="I15">
            <v>92950</v>
          </cell>
          <cell r="J15">
            <v>92950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  <cell r="F16">
            <v>0</v>
          </cell>
          <cell r="G16">
            <v>0</v>
          </cell>
          <cell r="H16" t="str">
            <v>NRS</v>
          </cell>
          <cell r="I16">
            <v>21363.64</v>
          </cell>
          <cell r="J16">
            <v>21363.64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  <cell r="F17">
            <v>0</v>
          </cell>
          <cell r="G17">
            <v>0</v>
          </cell>
          <cell r="H17" t="str">
            <v>NRS</v>
          </cell>
          <cell r="I17">
            <v>5454.54</v>
          </cell>
          <cell r="J17">
            <v>5454.54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  <cell r="F18">
            <v>0</v>
          </cell>
          <cell r="G18">
            <v>0</v>
          </cell>
          <cell r="H18" t="str">
            <v>NRS</v>
          </cell>
          <cell r="I18">
            <v>20454.55</v>
          </cell>
          <cell r="J18">
            <v>20454.55</v>
          </cell>
        </row>
        <row r="19">
          <cell r="A19">
            <v>710225</v>
          </cell>
          <cell r="B19">
            <v>0</v>
          </cell>
          <cell r="C19" t="str">
            <v>Furniture-P.Sirali</v>
          </cell>
          <cell r="D19" t="str">
            <v>No-Capex</v>
          </cell>
          <cell r="E19" t="str">
            <v>Furniture &amp; Fixture</v>
          </cell>
        </row>
        <row r="20">
          <cell r="A20">
            <v>710250</v>
          </cell>
          <cell r="B20">
            <v>0</v>
          </cell>
          <cell r="C20" t="str">
            <v>Furniture G.Kashinath</v>
          </cell>
          <cell r="D20" t="str">
            <v>No-Capex</v>
          </cell>
          <cell r="E20" t="str">
            <v>Furniture &amp; Fixture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  <cell r="F21">
            <v>0</v>
          </cell>
          <cell r="G21">
            <v>0</v>
          </cell>
          <cell r="H21" t="str">
            <v>NRS</v>
          </cell>
          <cell r="I21">
            <v>29090.9</v>
          </cell>
          <cell r="J21">
            <v>29090.9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  <cell r="F22">
            <v>0</v>
          </cell>
          <cell r="G22">
            <v>0</v>
          </cell>
          <cell r="H22" t="str">
            <v>NRS</v>
          </cell>
          <cell r="I22">
            <v>24545.45</v>
          </cell>
          <cell r="J22">
            <v>24545.45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  <cell r="F23">
            <v>0</v>
          </cell>
          <cell r="G23">
            <v>0</v>
          </cell>
          <cell r="H23" t="str">
            <v>NRS</v>
          </cell>
          <cell r="I23">
            <v>20454.54</v>
          </cell>
          <cell r="J23">
            <v>20454.54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  <cell r="F24">
            <v>0</v>
          </cell>
          <cell r="G24">
            <v>0</v>
          </cell>
          <cell r="H24" t="str">
            <v>NRS</v>
          </cell>
          <cell r="I24">
            <v>14090.9</v>
          </cell>
          <cell r="J24">
            <v>14090.9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  <cell r="F25">
            <v>0</v>
          </cell>
          <cell r="G25">
            <v>0</v>
          </cell>
          <cell r="H25" t="str">
            <v>NRS</v>
          </cell>
          <cell r="I25">
            <v>9250</v>
          </cell>
          <cell r="J25">
            <v>9250</v>
          </cell>
        </row>
        <row r="26">
          <cell r="A26">
            <v>710307</v>
          </cell>
          <cell r="B26">
            <v>0</v>
          </cell>
          <cell r="C26" t="str">
            <v>Furniture G.Kashinath</v>
          </cell>
          <cell r="D26" t="str">
            <v>No-Capex</v>
          </cell>
          <cell r="E26" t="str">
            <v>Furniture &amp; Fixture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  <cell r="F27">
            <v>0</v>
          </cell>
          <cell r="G27">
            <v>0</v>
          </cell>
          <cell r="H27" t="str">
            <v>NRS</v>
          </cell>
          <cell r="I27">
            <v>6800</v>
          </cell>
          <cell r="J27">
            <v>6800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  <cell r="F28">
            <v>0</v>
          </cell>
          <cell r="G28">
            <v>0</v>
          </cell>
          <cell r="H28" t="str">
            <v>NRS</v>
          </cell>
          <cell r="I28">
            <v>6800</v>
          </cell>
          <cell r="J28">
            <v>6800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  <cell r="F29">
            <v>0</v>
          </cell>
          <cell r="G29">
            <v>0</v>
          </cell>
          <cell r="H29" t="str">
            <v>NRS</v>
          </cell>
          <cell r="I29">
            <v>1850</v>
          </cell>
          <cell r="J29">
            <v>1850</v>
          </cell>
        </row>
        <row r="30">
          <cell r="A30">
            <v>710325</v>
          </cell>
          <cell r="B30">
            <v>0</v>
          </cell>
          <cell r="C30" t="str">
            <v>Mobile - G.Kashinath</v>
          </cell>
          <cell r="D30" t="str">
            <v>No-Capex</v>
          </cell>
          <cell r="E30" t="str">
            <v>Office Equipment</v>
          </cell>
        </row>
        <row r="31">
          <cell r="A31">
            <v>710340</v>
          </cell>
          <cell r="B31">
            <v>0</v>
          </cell>
          <cell r="C31" t="str">
            <v>Finished Goods Go-Down</v>
          </cell>
          <cell r="D31" t="str">
            <v>No-Capex</v>
          </cell>
          <cell r="E31" t="str">
            <v>Furniture &amp; Fixture</v>
          </cell>
          <cell r="F31">
            <v>0</v>
          </cell>
          <cell r="G31">
            <v>0</v>
          </cell>
          <cell r="H31" t="str">
            <v>NRS</v>
          </cell>
          <cell r="I31">
            <v>6800</v>
          </cell>
          <cell r="J31">
            <v>6800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  <cell r="F32">
            <v>0</v>
          </cell>
          <cell r="G32">
            <v>0</v>
          </cell>
          <cell r="H32" t="str">
            <v>NRS</v>
          </cell>
          <cell r="I32">
            <v>1600</v>
          </cell>
          <cell r="J32">
            <v>1600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  <cell r="F33">
            <v>0</v>
          </cell>
          <cell r="G33">
            <v>0</v>
          </cell>
          <cell r="H33" t="str">
            <v>NRS</v>
          </cell>
          <cell r="I33">
            <v>25500</v>
          </cell>
          <cell r="J33">
            <v>25500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  <cell r="F34">
            <v>0</v>
          </cell>
          <cell r="G34">
            <v>0</v>
          </cell>
          <cell r="H34" t="str">
            <v>NRS</v>
          </cell>
          <cell r="I34">
            <v>6800</v>
          </cell>
          <cell r="J34">
            <v>6800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  <cell r="F35">
            <v>0</v>
          </cell>
          <cell r="G35">
            <v>0</v>
          </cell>
          <cell r="H35" t="str">
            <v>NRS</v>
          </cell>
          <cell r="I35">
            <v>1850</v>
          </cell>
          <cell r="J35">
            <v>1850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  <cell r="F36">
            <v>0</v>
          </cell>
          <cell r="G36">
            <v>0</v>
          </cell>
          <cell r="H36" t="str">
            <v>NRS</v>
          </cell>
          <cell r="I36">
            <v>8080</v>
          </cell>
          <cell r="J36">
            <v>8080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  <cell r="F37">
            <v>0</v>
          </cell>
          <cell r="G37">
            <v>0</v>
          </cell>
          <cell r="H37" t="str">
            <v>NRS</v>
          </cell>
          <cell r="I37">
            <v>6618.18</v>
          </cell>
          <cell r="J37">
            <v>6618.18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  <cell r="F38">
            <v>0</v>
          </cell>
          <cell r="G38">
            <v>0</v>
          </cell>
          <cell r="H38" t="str">
            <v>NRS</v>
          </cell>
          <cell r="I38">
            <v>21454.55</v>
          </cell>
          <cell r="J38">
            <v>21454.55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  <cell r="F39">
            <v>0</v>
          </cell>
          <cell r="G39">
            <v>0</v>
          </cell>
          <cell r="H39" t="str">
            <v>NRS</v>
          </cell>
          <cell r="I39">
            <v>26363.64</v>
          </cell>
          <cell r="J39">
            <v>26363.64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  <cell r="F40">
            <v>0</v>
          </cell>
          <cell r="G40">
            <v>0</v>
          </cell>
          <cell r="H40" t="str">
            <v>NRS</v>
          </cell>
          <cell r="I40">
            <v>12000</v>
          </cell>
          <cell r="J40">
            <v>12000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  <cell r="F41">
            <v>0</v>
          </cell>
          <cell r="G41">
            <v>0</v>
          </cell>
          <cell r="H41" t="str">
            <v>NRS</v>
          </cell>
          <cell r="I41">
            <v>7090.91</v>
          </cell>
          <cell r="J41">
            <v>7090.91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  <cell r="F42">
            <v>0</v>
          </cell>
          <cell r="G42">
            <v>0</v>
          </cell>
          <cell r="H42" t="str">
            <v>NRS</v>
          </cell>
          <cell r="I42">
            <v>9090.9</v>
          </cell>
          <cell r="J42">
            <v>9090.9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  <cell r="F43">
            <v>0</v>
          </cell>
          <cell r="G43">
            <v>0</v>
          </cell>
          <cell r="H43" t="str">
            <v>NRS</v>
          </cell>
          <cell r="I43">
            <v>32909.08</v>
          </cell>
          <cell r="J43">
            <v>32909.08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  <cell r="F44">
            <v>0</v>
          </cell>
          <cell r="G44">
            <v>0</v>
          </cell>
          <cell r="H44" t="str">
            <v>NRS</v>
          </cell>
          <cell r="I44">
            <v>11300</v>
          </cell>
          <cell r="J44">
            <v>11300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  <cell r="F45">
            <v>0</v>
          </cell>
          <cell r="G45">
            <v>0</v>
          </cell>
          <cell r="H45" t="str">
            <v>NRS</v>
          </cell>
          <cell r="I45">
            <v>20330</v>
          </cell>
          <cell r="J45">
            <v>20330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  <cell r="F46">
            <v>0</v>
          </cell>
          <cell r="G46">
            <v>0</v>
          </cell>
          <cell r="H46" t="str">
            <v>NRS</v>
          </cell>
          <cell r="I46">
            <v>27727.27</v>
          </cell>
          <cell r="J46">
            <v>27727.27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  <cell r="F47">
            <v>0</v>
          </cell>
          <cell r="G47">
            <v>0</v>
          </cell>
          <cell r="H47" t="str">
            <v>NRS</v>
          </cell>
          <cell r="I47">
            <v>24545.45</v>
          </cell>
          <cell r="J47">
            <v>24545.45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  <cell r="F48">
            <v>0</v>
          </cell>
          <cell r="G48">
            <v>0</v>
          </cell>
          <cell r="H48" t="str">
            <v>NRS</v>
          </cell>
          <cell r="I48">
            <v>4181.8100000000004</v>
          </cell>
          <cell r="J48">
            <v>4181.8100000000004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  <cell r="F49">
            <v>0</v>
          </cell>
          <cell r="G49">
            <v>0</v>
          </cell>
          <cell r="H49" t="str">
            <v>NRS</v>
          </cell>
          <cell r="I49">
            <v>14535</v>
          </cell>
          <cell r="J49">
            <v>14535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  <cell r="F50">
            <v>0</v>
          </cell>
          <cell r="G50">
            <v>0</v>
          </cell>
          <cell r="H50" t="str">
            <v>NRS</v>
          </cell>
          <cell r="I50">
            <v>14535</v>
          </cell>
          <cell r="J50">
            <v>14535</v>
          </cell>
        </row>
        <row r="51">
          <cell r="A51">
            <v>710611</v>
          </cell>
          <cell r="B51">
            <v>0</v>
          </cell>
          <cell r="C51" t="str">
            <v>Furniture - Bibek agarwal</v>
          </cell>
          <cell r="D51" t="str">
            <v>No-Capex</v>
          </cell>
          <cell r="E51" t="str">
            <v>Furniture &amp; Fixture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  <cell r="F52">
            <v>0</v>
          </cell>
          <cell r="G52">
            <v>0</v>
          </cell>
          <cell r="H52" t="str">
            <v>NRS</v>
          </cell>
          <cell r="I52">
            <v>11500</v>
          </cell>
          <cell r="J52">
            <v>11500</v>
          </cell>
        </row>
        <row r="53">
          <cell r="A53">
            <v>710670</v>
          </cell>
          <cell r="B53">
            <v>0</v>
          </cell>
          <cell r="C53" t="str">
            <v>Furniture - Bibek agarwal</v>
          </cell>
          <cell r="D53" t="str">
            <v>No-Capex</v>
          </cell>
          <cell r="E53" t="str">
            <v>Furniture &amp; Fixture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  <cell r="F54">
            <v>0</v>
          </cell>
          <cell r="G54">
            <v>0</v>
          </cell>
          <cell r="H54" t="str">
            <v>NRS</v>
          </cell>
          <cell r="I54">
            <v>80369</v>
          </cell>
          <cell r="J54">
            <v>80369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  <cell r="F55">
            <v>0</v>
          </cell>
          <cell r="G55">
            <v>0</v>
          </cell>
          <cell r="H55" t="str">
            <v>NRS</v>
          </cell>
          <cell r="I55">
            <v>1600</v>
          </cell>
          <cell r="J55">
            <v>1600</v>
          </cell>
        </row>
        <row r="56">
          <cell r="A56">
            <v>710774</v>
          </cell>
          <cell r="B56">
            <v>0</v>
          </cell>
          <cell r="C56" t="str">
            <v>Furniture - Ketan Vyas</v>
          </cell>
          <cell r="D56" t="str">
            <v>No-Capex</v>
          </cell>
          <cell r="E56" t="str">
            <v>Furniture &amp; Fixture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  <cell r="F57">
            <v>0</v>
          </cell>
          <cell r="G57">
            <v>0</v>
          </cell>
          <cell r="H57" t="str">
            <v>NRS</v>
          </cell>
          <cell r="I57">
            <v>3181.82</v>
          </cell>
          <cell r="J57">
            <v>3181.82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  <cell r="F58">
            <v>0</v>
          </cell>
          <cell r="G58">
            <v>0</v>
          </cell>
          <cell r="H58" t="str">
            <v>NRS</v>
          </cell>
          <cell r="I58">
            <v>30572.720000000001</v>
          </cell>
          <cell r="J58">
            <v>30572.720000000001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  <cell r="F59">
            <v>0</v>
          </cell>
          <cell r="G59">
            <v>0</v>
          </cell>
          <cell r="H59" t="str">
            <v>NRS</v>
          </cell>
          <cell r="I59">
            <v>18181.810000000001</v>
          </cell>
          <cell r="J59">
            <v>18181.810000000001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  <cell r="F60">
            <v>0</v>
          </cell>
          <cell r="G60">
            <v>0</v>
          </cell>
          <cell r="H60" t="str">
            <v>NRS</v>
          </cell>
          <cell r="I60">
            <v>2950</v>
          </cell>
          <cell r="J60">
            <v>2950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  <cell r="F61">
            <v>0</v>
          </cell>
          <cell r="G61">
            <v>0</v>
          </cell>
          <cell r="H61" t="str">
            <v>NRS</v>
          </cell>
          <cell r="I61">
            <v>7790</v>
          </cell>
          <cell r="J61">
            <v>7790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  <cell r="F62">
            <v>0</v>
          </cell>
          <cell r="G62">
            <v>0</v>
          </cell>
          <cell r="H62" t="str">
            <v>NRS</v>
          </cell>
          <cell r="I62">
            <v>24992.7</v>
          </cell>
          <cell r="J62">
            <v>24992.7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  <cell r="F63">
            <v>0</v>
          </cell>
          <cell r="G63">
            <v>0</v>
          </cell>
          <cell r="H63" t="str">
            <v>NRS</v>
          </cell>
          <cell r="I63">
            <v>12909.08</v>
          </cell>
          <cell r="J63">
            <v>12909.08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  <cell r="F64">
            <v>0</v>
          </cell>
          <cell r="G64">
            <v>0</v>
          </cell>
          <cell r="H64" t="str">
            <v>NRS</v>
          </cell>
          <cell r="I64">
            <v>6000</v>
          </cell>
          <cell r="J64">
            <v>6000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  <cell r="F65">
            <v>0</v>
          </cell>
          <cell r="G65">
            <v>0</v>
          </cell>
          <cell r="H65" t="str">
            <v>NRS</v>
          </cell>
          <cell r="I65">
            <v>456</v>
          </cell>
          <cell r="J65">
            <v>456</v>
          </cell>
        </row>
        <row r="66">
          <cell r="A66">
            <v>710877</v>
          </cell>
          <cell r="B66">
            <v>0</v>
          </cell>
          <cell r="C66" t="str">
            <v>Furniture Soni Kapoor</v>
          </cell>
          <cell r="D66" t="str">
            <v>No-Capex</v>
          </cell>
          <cell r="E66" t="str">
            <v>Furniture &amp; Fixture</v>
          </cell>
        </row>
        <row r="67">
          <cell r="A67">
            <v>710881</v>
          </cell>
          <cell r="B67">
            <v>0</v>
          </cell>
          <cell r="C67" t="str">
            <v>Gas Regulator</v>
          </cell>
          <cell r="D67" t="str">
            <v>No-Capex</v>
          </cell>
          <cell r="E67" t="str">
            <v>Consumable Item</v>
          </cell>
          <cell r="F67">
            <v>0</v>
          </cell>
          <cell r="G67">
            <v>0</v>
          </cell>
          <cell r="H67" t="str">
            <v>NRS</v>
          </cell>
          <cell r="I67">
            <v>265</v>
          </cell>
          <cell r="J67">
            <v>265</v>
          </cell>
        </row>
        <row r="68">
          <cell r="A68">
            <v>710884</v>
          </cell>
          <cell r="B68">
            <v>0</v>
          </cell>
          <cell r="C68" t="str">
            <v>Furniture Soni Kapoor</v>
          </cell>
          <cell r="D68" t="str">
            <v>No-Capex</v>
          </cell>
          <cell r="E68" t="str">
            <v>Furniture &amp; Fixture</v>
          </cell>
        </row>
        <row r="69">
          <cell r="A69">
            <v>710891</v>
          </cell>
          <cell r="B69">
            <v>0</v>
          </cell>
          <cell r="C69" t="str">
            <v>AC For A.Mehra Residence</v>
          </cell>
          <cell r="D69" t="str">
            <v>No-Capex</v>
          </cell>
          <cell r="E69" t="str">
            <v>Furniture &amp; Fixture</v>
          </cell>
        </row>
        <row r="70">
          <cell r="A70">
            <v>710906</v>
          </cell>
          <cell r="B70">
            <v>0</v>
          </cell>
          <cell r="C70" t="str">
            <v>Furniture Soni Kapoor</v>
          </cell>
          <cell r="D70" t="str">
            <v>No-Capex</v>
          </cell>
          <cell r="E70" t="str">
            <v>Furniture &amp; Fixture</v>
          </cell>
        </row>
        <row r="71">
          <cell r="A71">
            <v>810001</v>
          </cell>
          <cell r="B71">
            <v>0</v>
          </cell>
          <cell r="C71" t="str">
            <v>Thermocol Section</v>
          </cell>
          <cell r="D71" t="str">
            <v>(Capex - 01-03-04)</v>
          </cell>
          <cell r="E71" t="str">
            <v>Building</v>
          </cell>
          <cell r="F71">
            <v>0</v>
          </cell>
          <cell r="G71">
            <v>0</v>
          </cell>
          <cell r="H71" t="str">
            <v>NRS</v>
          </cell>
          <cell r="I71">
            <v>311949</v>
          </cell>
          <cell r="J71">
            <v>311949</v>
          </cell>
        </row>
        <row r="72">
          <cell r="A72">
            <v>810002</v>
          </cell>
          <cell r="B72">
            <v>0</v>
          </cell>
          <cell r="C72" t="str">
            <v>Quality Lab</v>
          </cell>
          <cell r="D72" t="str">
            <v>Capex-15</v>
          </cell>
          <cell r="E72" t="str">
            <v>Lab. Equipment</v>
          </cell>
          <cell r="F72">
            <v>0</v>
          </cell>
          <cell r="G72">
            <v>0</v>
          </cell>
          <cell r="H72" t="str">
            <v>INR</v>
          </cell>
          <cell r="I72">
            <v>103663</v>
          </cell>
          <cell r="J72">
            <v>165860.80000000002</v>
          </cell>
        </row>
        <row r="73">
          <cell r="A73">
            <v>810003</v>
          </cell>
          <cell r="B73">
            <v>0</v>
          </cell>
          <cell r="C73" t="str">
            <v>LDM Section</v>
          </cell>
          <cell r="D73" t="str">
            <v>Capex-14</v>
          </cell>
          <cell r="E73" t="str">
            <v xml:space="preserve">Plant &amp; Machinery </v>
          </cell>
          <cell r="F73">
            <v>0</v>
          </cell>
          <cell r="G73">
            <v>0</v>
          </cell>
          <cell r="H73" t="str">
            <v>INR</v>
          </cell>
          <cell r="I73">
            <v>380000</v>
          </cell>
          <cell r="J73">
            <v>608000</v>
          </cell>
        </row>
        <row r="74">
          <cell r="A74">
            <v>810004</v>
          </cell>
          <cell r="B74">
            <v>0</v>
          </cell>
          <cell r="C74" t="str">
            <v>Quality Lab</v>
          </cell>
          <cell r="D74" t="str">
            <v>Capex-15</v>
          </cell>
          <cell r="E74" t="str">
            <v>Lab. Equipment</v>
          </cell>
          <cell r="F74">
            <v>0</v>
          </cell>
          <cell r="G74">
            <v>0</v>
          </cell>
          <cell r="H74" t="str">
            <v>USD</v>
          </cell>
          <cell r="I74">
            <v>3809.75</v>
          </cell>
          <cell r="J74">
            <v>281921.5</v>
          </cell>
        </row>
        <row r="75">
          <cell r="A75">
            <v>810006</v>
          </cell>
          <cell r="B75">
            <v>0</v>
          </cell>
          <cell r="C75">
            <v>0</v>
          </cell>
          <cell r="D75" t="str">
            <v>Not required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810008</v>
          </cell>
          <cell r="B76">
            <v>0</v>
          </cell>
          <cell r="C76" t="str">
            <v>LDM Section</v>
          </cell>
          <cell r="D76" t="str">
            <v>Capex-29</v>
          </cell>
          <cell r="E76" t="str">
            <v xml:space="preserve">Plant &amp; Machinery </v>
          </cell>
          <cell r="F76">
            <v>0</v>
          </cell>
          <cell r="G76">
            <v>0</v>
          </cell>
          <cell r="H76" t="str">
            <v>USD</v>
          </cell>
          <cell r="I76">
            <v>18802</v>
          </cell>
          <cell r="J76">
            <v>1391348</v>
          </cell>
        </row>
        <row r="77">
          <cell r="A77">
            <v>810009</v>
          </cell>
          <cell r="B77">
            <v>0</v>
          </cell>
          <cell r="C77" t="str">
            <v>New Godown near scrap yard</v>
          </cell>
          <cell r="D77" t="str">
            <v>Capex-17 &amp; 17A</v>
          </cell>
          <cell r="E77" t="str">
            <v>Building</v>
          </cell>
          <cell r="F77">
            <v>0</v>
          </cell>
          <cell r="G77">
            <v>0</v>
          </cell>
          <cell r="H77" t="str">
            <v>NRS</v>
          </cell>
          <cell r="I77">
            <v>493600</v>
          </cell>
          <cell r="J77">
            <v>493600</v>
          </cell>
        </row>
        <row r="78">
          <cell r="A78">
            <v>810010</v>
          </cell>
          <cell r="B78">
            <v>0</v>
          </cell>
          <cell r="C78" t="str">
            <v>LDM Section</v>
          </cell>
          <cell r="D78" t="str">
            <v>Capex-29</v>
          </cell>
          <cell r="E78" t="str">
            <v xml:space="preserve">Plant &amp; Machinery </v>
          </cell>
          <cell r="F78">
            <v>0</v>
          </cell>
          <cell r="G78">
            <v>0</v>
          </cell>
          <cell r="H78" t="str">
            <v>INR</v>
          </cell>
          <cell r="I78">
            <v>140062.5</v>
          </cell>
          <cell r="J78">
            <v>224100</v>
          </cell>
        </row>
        <row r="79">
          <cell r="A79">
            <v>810011</v>
          </cell>
          <cell r="B79">
            <v>0</v>
          </cell>
          <cell r="C79" t="str">
            <v>Litchi Plant</v>
          </cell>
          <cell r="D79" t="str">
            <v>(Capex - 03(03-04)</v>
          </cell>
          <cell r="E79" t="str">
            <v xml:space="preserve">Plant &amp; Machinery </v>
          </cell>
          <cell r="F79">
            <v>0</v>
          </cell>
          <cell r="G79">
            <v>0</v>
          </cell>
          <cell r="H79" t="str">
            <v>INR</v>
          </cell>
          <cell r="I79">
            <v>597720</v>
          </cell>
          <cell r="J79">
            <v>956352</v>
          </cell>
        </row>
        <row r="80">
          <cell r="A80">
            <v>810012</v>
          </cell>
          <cell r="B80">
            <v>0</v>
          </cell>
          <cell r="C80" t="str">
            <v>Scrap Yard</v>
          </cell>
          <cell r="D80" t="str">
            <v>Capex-24</v>
          </cell>
          <cell r="E80" t="str">
            <v>Building</v>
          </cell>
          <cell r="F80">
            <v>0</v>
          </cell>
          <cell r="G80">
            <v>0</v>
          </cell>
          <cell r="H80" t="str">
            <v>NRS</v>
          </cell>
          <cell r="I80">
            <v>116962.5</v>
          </cell>
          <cell r="J80">
            <v>116962.5</v>
          </cell>
        </row>
        <row r="81">
          <cell r="A81">
            <v>810013</v>
          </cell>
          <cell r="B81">
            <v>0</v>
          </cell>
          <cell r="C81" t="str">
            <v>Lemoneze Plant</v>
          </cell>
          <cell r="D81" t="str">
            <v>Capex-31</v>
          </cell>
          <cell r="E81" t="str">
            <v>Building</v>
          </cell>
          <cell r="F81">
            <v>0</v>
          </cell>
          <cell r="G81">
            <v>0</v>
          </cell>
          <cell r="H81" t="str">
            <v>NRS</v>
          </cell>
          <cell r="I81">
            <v>36665</v>
          </cell>
          <cell r="J81">
            <v>36665</v>
          </cell>
        </row>
        <row r="82">
          <cell r="A82">
            <v>810015</v>
          </cell>
          <cell r="B82">
            <v>0</v>
          </cell>
          <cell r="C82" t="str">
            <v>Lemoneze Plant</v>
          </cell>
          <cell r="D82" t="str">
            <v>Capex-31</v>
          </cell>
          <cell r="E82" t="str">
            <v>Building</v>
          </cell>
          <cell r="F82">
            <v>0</v>
          </cell>
          <cell r="G82">
            <v>0</v>
          </cell>
          <cell r="H82" t="str">
            <v>NRS</v>
          </cell>
          <cell r="I82">
            <v>120000</v>
          </cell>
          <cell r="J82">
            <v>120000</v>
          </cell>
        </row>
        <row r="83">
          <cell r="A83">
            <v>810016</v>
          </cell>
          <cell r="B83">
            <v>0</v>
          </cell>
          <cell r="C83" t="str">
            <v>New Godown near scrap yard</v>
          </cell>
          <cell r="D83" t="str">
            <v>Capex-17 &amp; 17A</v>
          </cell>
          <cell r="E83" t="str">
            <v>Building</v>
          </cell>
          <cell r="F83">
            <v>0</v>
          </cell>
          <cell r="G83">
            <v>0</v>
          </cell>
          <cell r="H83" t="str">
            <v>NRS</v>
          </cell>
          <cell r="I83">
            <v>450000</v>
          </cell>
          <cell r="J83">
            <v>450000</v>
          </cell>
        </row>
        <row r="84">
          <cell r="A84">
            <v>810017</v>
          </cell>
          <cell r="B84">
            <v>0</v>
          </cell>
          <cell r="C84" t="str">
            <v>Glucose</v>
          </cell>
          <cell r="D84" t="str">
            <v>Maintenance</v>
          </cell>
          <cell r="E84" t="str">
            <v>Building</v>
          </cell>
          <cell r="F84">
            <v>0</v>
          </cell>
          <cell r="G84">
            <v>0</v>
          </cell>
          <cell r="H84" t="str">
            <v>NRS</v>
          </cell>
          <cell r="I84">
            <v>24595.5</v>
          </cell>
          <cell r="J84">
            <v>24595.5</v>
          </cell>
        </row>
        <row r="85">
          <cell r="A85">
            <v>810018</v>
          </cell>
          <cell r="B85">
            <v>0</v>
          </cell>
          <cell r="C85" t="str">
            <v>Trainning Hall</v>
          </cell>
          <cell r="D85" t="str">
            <v>Capex-26</v>
          </cell>
          <cell r="E85" t="str">
            <v>Building</v>
          </cell>
          <cell r="F85">
            <v>0</v>
          </cell>
          <cell r="G85">
            <v>0</v>
          </cell>
          <cell r="H85" t="str">
            <v>NRS</v>
          </cell>
          <cell r="I85">
            <v>17887.5</v>
          </cell>
          <cell r="J85">
            <v>17887.5</v>
          </cell>
        </row>
        <row r="86">
          <cell r="A86">
            <v>810019</v>
          </cell>
          <cell r="B86">
            <v>0</v>
          </cell>
          <cell r="C86" t="str">
            <v>Lemoneez Plant</v>
          </cell>
          <cell r="D86" t="str">
            <v>Capex-26</v>
          </cell>
          <cell r="E86" t="str">
            <v>Building</v>
          </cell>
          <cell r="F86">
            <v>0</v>
          </cell>
          <cell r="G86">
            <v>0</v>
          </cell>
          <cell r="H86" t="str">
            <v>NRS</v>
          </cell>
          <cell r="I86">
            <v>3350</v>
          </cell>
          <cell r="J86">
            <v>3350</v>
          </cell>
        </row>
        <row r="87">
          <cell r="A87">
            <v>810020</v>
          </cell>
          <cell r="B87">
            <v>0</v>
          </cell>
          <cell r="C87" t="str">
            <v>Trainning Hall</v>
          </cell>
          <cell r="D87" t="str">
            <v>Capex-26</v>
          </cell>
          <cell r="E87" t="str">
            <v>Building</v>
          </cell>
          <cell r="F87">
            <v>0</v>
          </cell>
          <cell r="G87">
            <v>0</v>
          </cell>
          <cell r="H87" t="str">
            <v>NRS</v>
          </cell>
          <cell r="I87">
            <v>31200</v>
          </cell>
          <cell r="J87">
            <v>31200</v>
          </cell>
        </row>
        <row r="88">
          <cell r="A88">
            <v>810021</v>
          </cell>
          <cell r="B88">
            <v>0</v>
          </cell>
          <cell r="C88" t="str">
            <v>Baan Installation</v>
          </cell>
          <cell r="D88" t="str">
            <v>Capex-32</v>
          </cell>
          <cell r="E88" t="str">
            <v>Office Equipment</v>
          </cell>
          <cell r="F88">
            <v>0</v>
          </cell>
          <cell r="G88">
            <v>0</v>
          </cell>
          <cell r="H88" t="str">
            <v>NRS</v>
          </cell>
          <cell r="I88">
            <v>249999.99</v>
          </cell>
          <cell r="J88">
            <v>249999.99</v>
          </cell>
        </row>
        <row r="89">
          <cell r="A89">
            <v>810022</v>
          </cell>
          <cell r="B89">
            <v>0</v>
          </cell>
          <cell r="C89" t="str">
            <v>Accounts Office</v>
          </cell>
          <cell r="D89" t="str">
            <v>Capex-19</v>
          </cell>
          <cell r="E89" t="str">
            <v>Building</v>
          </cell>
          <cell r="F89">
            <v>0</v>
          </cell>
          <cell r="G89">
            <v>0</v>
          </cell>
          <cell r="H89" t="str">
            <v>NRS</v>
          </cell>
          <cell r="I89">
            <v>27097</v>
          </cell>
          <cell r="J89">
            <v>27097</v>
          </cell>
        </row>
        <row r="90">
          <cell r="A90">
            <v>810023</v>
          </cell>
          <cell r="B90">
            <v>0</v>
          </cell>
          <cell r="C90" t="str">
            <v>Lemoneze Plant</v>
          </cell>
          <cell r="D90" t="str">
            <v>Capex-31</v>
          </cell>
          <cell r="E90" t="str">
            <v>Plant &amp; Machinery (Installation)</v>
          </cell>
          <cell r="F90">
            <v>0</v>
          </cell>
          <cell r="G90">
            <v>0</v>
          </cell>
          <cell r="H90" t="str">
            <v>NRS</v>
          </cell>
          <cell r="I90">
            <v>16800</v>
          </cell>
          <cell r="J90">
            <v>16800</v>
          </cell>
        </row>
        <row r="91">
          <cell r="A91">
            <v>810024</v>
          </cell>
          <cell r="B91">
            <v>0</v>
          </cell>
          <cell r="C91" t="str">
            <v>Taxol Section</v>
          </cell>
          <cell r="D91" t="str">
            <v>Capex-25</v>
          </cell>
          <cell r="E91" t="str">
            <v>Plant &amp; Machinery (Installation) CWIP</v>
          </cell>
          <cell r="F91">
            <v>0</v>
          </cell>
          <cell r="G91">
            <v>0</v>
          </cell>
          <cell r="H91" t="str">
            <v>NRS</v>
          </cell>
          <cell r="I91">
            <v>20000</v>
          </cell>
          <cell r="J91">
            <v>20000</v>
          </cell>
        </row>
        <row r="92">
          <cell r="A92">
            <v>810025</v>
          </cell>
          <cell r="B92">
            <v>0</v>
          </cell>
          <cell r="C92" t="str">
            <v>Lemoneez Plant</v>
          </cell>
          <cell r="D92" t="str">
            <v>Capex-17 &amp; 17A</v>
          </cell>
          <cell r="E92" t="str">
            <v>Building</v>
          </cell>
          <cell r="F92">
            <v>0</v>
          </cell>
          <cell r="G92">
            <v>0</v>
          </cell>
          <cell r="H92" t="str">
            <v>NRS</v>
          </cell>
          <cell r="I92">
            <v>40132.5</v>
          </cell>
          <cell r="J92">
            <v>40132.5</v>
          </cell>
        </row>
        <row r="93">
          <cell r="A93">
            <v>810026</v>
          </cell>
          <cell r="B93">
            <v>0</v>
          </cell>
          <cell r="C93" t="str">
            <v>Litchi Plant</v>
          </cell>
          <cell r="D93" t="str">
            <v>(Capex - 03(03-04)</v>
          </cell>
          <cell r="E93" t="str">
            <v>Building</v>
          </cell>
          <cell r="F93">
            <v>0</v>
          </cell>
          <cell r="G93">
            <v>0</v>
          </cell>
          <cell r="H93" t="str">
            <v>NRS</v>
          </cell>
          <cell r="I93">
            <v>64200</v>
          </cell>
          <cell r="J93">
            <v>64200</v>
          </cell>
        </row>
        <row r="94">
          <cell r="A94">
            <v>810027</v>
          </cell>
          <cell r="B94">
            <v>0</v>
          </cell>
          <cell r="C94" t="str">
            <v>Lemoneez Plant</v>
          </cell>
          <cell r="D94" t="str">
            <v>Capex-17 &amp; 17A</v>
          </cell>
          <cell r="E94" t="str">
            <v>Building</v>
          </cell>
          <cell r="F94">
            <v>0</v>
          </cell>
          <cell r="G94">
            <v>0</v>
          </cell>
          <cell r="H94" t="str">
            <v>NRS</v>
          </cell>
          <cell r="I94">
            <v>144077.5</v>
          </cell>
          <cell r="J94">
            <v>144077.5</v>
          </cell>
        </row>
        <row r="95">
          <cell r="A95">
            <v>810028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  <cell r="F95">
            <v>0</v>
          </cell>
          <cell r="G95">
            <v>0</v>
          </cell>
          <cell r="H95" t="str">
            <v>NRS</v>
          </cell>
          <cell r="I95">
            <v>63515</v>
          </cell>
          <cell r="J95">
            <v>63515</v>
          </cell>
        </row>
        <row r="96">
          <cell r="A96">
            <v>810029</v>
          </cell>
          <cell r="B96">
            <v>0</v>
          </cell>
          <cell r="C96" t="str">
            <v>Fruit Juice Expansion</v>
          </cell>
          <cell r="D96" t="str">
            <v>Capex-22</v>
          </cell>
          <cell r="E96" t="str">
            <v>Building</v>
          </cell>
          <cell r="F96">
            <v>0</v>
          </cell>
          <cell r="G96">
            <v>0</v>
          </cell>
          <cell r="H96" t="str">
            <v>NRS</v>
          </cell>
          <cell r="I96">
            <v>45485</v>
          </cell>
          <cell r="J96">
            <v>45485</v>
          </cell>
        </row>
        <row r="97">
          <cell r="A97">
            <v>810030</v>
          </cell>
          <cell r="B97">
            <v>0</v>
          </cell>
          <cell r="C97" t="str">
            <v>Thermocol Section</v>
          </cell>
          <cell r="D97" t="str">
            <v>(Capex - 01-03-04)</v>
          </cell>
          <cell r="E97" t="str">
            <v>Building</v>
          </cell>
          <cell r="F97">
            <v>0</v>
          </cell>
          <cell r="G97">
            <v>0</v>
          </cell>
          <cell r="H97" t="str">
            <v>NRS</v>
          </cell>
          <cell r="I97">
            <v>19000</v>
          </cell>
          <cell r="J97">
            <v>19000</v>
          </cell>
        </row>
        <row r="98">
          <cell r="A98">
            <v>810031</v>
          </cell>
          <cell r="B98">
            <v>0</v>
          </cell>
          <cell r="C98" t="str">
            <v>Common Utility</v>
          </cell>
          <cell r="D98" t="str">
            <v>No-Capex</v>
          </cell>
          <cell r="E98" t="str">
            <v xml:space="preserve">Plant &amp; Machinery </v>
          </cell>
          <cell r="F98">
            <v>0</v>
          </cell>
          <cell r="G98">
            <v>0</v>
          </cell>
          <cell r="H98" t="str">
            <v>INR</v>
          </cell>
          <cell r="I98">
            <v>81989.7</v>
          </cell>
          <cell r="J98">
            <v>131183.51999999999</v>
          </cell>
        </row>
        <row r="99">
          <cell r="A99">
            <v>810032</v>
          </cell>
          <cell r="B99">
            <v>0</v>
          </cell>
          <cell r="C99" t="str">
            <v>Lemoneze Plant</v>
          </cell>
          <cell r="D99" t="str">
            <v>Capex-31</v>
          </cell>
          <cell r="E99" t="str">
            <v>Plant &amp; Machinery (Installation)</v>
          </cell>
          <cell r="F99">
            <v>0</v>
          </cell>
          <cell r="G99">
            <v>0</v>
          </cell>
          <cell r="H99" t="str">
            <v>INR</v>
          </cell>
          <cell r="I99">
            <v>71429.649999999994</v>
          </cell>
          <cell r="J99">
            <v>114287.44</v>
          </cell>
        </row>
        <row r="100">
          <cell r="A100">
            <v>810033</v>
          </cell>
          <cell r="B100">
            <v>0</v>
          </cell>
          <cell r="C100" t="str">
            <v>Litchi Plant</v>
          </cell>
          <cell r="D100" t="str">
            <v>(Capex - 03(03-04)</v>
          </cell>
          <cell r="E100" t="str">
            <v>Tools &amp; Implements</v>
          </cell>
          <cell r="F100">
            <v>0</v>
          </cell>
          <cell r="G100">
            <v>0</v>
          </cell>
          <cell r="H100" t="str">
            <v>INR</v>
          </cell>
          <cell r="I100">
            <v>113100</v>
          </cell>
          <cell r="J100">
            <v>180960</v>
          </cell>
        </row>
        <row r="101">
          <cell r="A101">
            <v>810034</v>
          </cell>
          <cell r="B101">
            <v>0</v>
          </cell>
          <cell r="C101" t="str">
            <v>New Godown near scrap yard</v>
          </cell>
          <cell r="D101" t="str">
            <v>Capex-17 &amp; 17A</v>
          </cell>
          <cell r="E101" t="str">
            <v>Building</v>
          </cell>
          <cell r="F101">
            <v>0</v>
          </cell>
          <cell r="G101">
            <v>0</v>
          </cell>
          <cell r="H101" t="str">
            <v>INR</v>
          </cell>
          <cell r="I101">
            <v>147821.04999999999</v>
          </cell>
          <cell r="J101">
            <v>236513.68</v>
          </cell>
        </row>
        <row r="102">
          <cell r="A102">
            <v>810035</v>
          </cell>
          <cell r="B102">
            <v>0</v>
          </cell>
          <cell r="C102">
            <v>0</v>
          </cell>
          <cell r="D102" t="str">
            <v>Maintenance</v>
          </cell>
          <cell r="E102" t="str">
            <v>Building</v>
          </cell>
          <cell r="F102">
            <v>0</v>
          </cell>
          <cell r="G102">
            <v>0</v>
          </cell>
          <cell r="H102" t="str">
            <v>INR</v>
          </cell>
          <cell r="I102">
            <v>24103</v>
          </cell>
          <cell r="J102">
            <v>38564.800000000003</v>
          </cell>
        </row>
        <row r="103">
          <cell r="A103">
            <v>810036</v>
          </cell>
          <cell r="B103">
            <v>0</v>
          </cell>
          <cell r="C103" t="str">
            <v>Fruit Juice Expansion</v>
          </cell>
          <cell r="D103" t="str">
            <v>Maintenance</v>
          </cell>
          <cell r="E103" t="str">
            <v>Building</v>
          </cell>
          <cell r="F103">
            <v>0</v>
          </cell>
          <cell r="G103">
            <v>0</v>
          </cell>
          <cell r="H103" t="str">
            <v>NRS</v>
          </cell>
          <cell r="I103">
            <v>770</v>
          </cell>
          <cell r="J103">
            <v>770</v>
          </cell>
        </row>
        <row r="104">
          <cell r="A104">
            <v>810037</v>
          </cell>
          <cell r="B104">
            <v>0</v>
          </cell>
          <cell r="C104" t="str">
            <v>Fruit Juice Expansion</v>
          </cell>
          <cell r="D104" t="str">
            <v>(Capex - 02-03-04)</v>
          </cell>
          <cell r="E104" t="str">
            <v>Building</v>
          </cell>
          <cell r="F104">
            <v>0</v>
          </cell>
          <cell r="G104">
            <v>0</v>
          </cell>
          <cell r="H104" t="str">
            <v>NRS</v>
          </cell>
          <cell r="I104">
            <v>6573.6</v>
          </cell>
          <cell r="J104">
            <v>6573.6</v>
          </cell>
        </row>
        <row r="105">
          <cell r="A105">
            <v>810038</v>
          </cell>
          <cell r="B105">
            <v>0</v>
          </cell>
          <cell r="C105" t="str">
            <v>Taxol Section</v>
          </cell>
          <cell r="D105" t="str">
            <v>Capex-16</v>
          </cell>
          <cell r="E105" t="str">
            <v>Plant &amp; Machinery (Installation) CWIP</v>
          </cell>
          <cell r="F105">
            <v>0</v>
          </cell>
          <cell r="G105">
            <v>0</v>
          </cell>
          <cell r="H105" t="str">
            <v>INR</v>
          </cell>
          <cell r="I105">
            <v>76302.5</v>
          </cell>
          <cell r="J105">
            <v>122084</v>
          </cell>
        </row>
        <row r="106">
          <cell r="A106">
            <v>810039</v>
          </cell>
          <cell r="B106">
            <v>0</v>
          </cell>
          <cell r="C106" t="str">
            <v>Lemoneze Plant</v>
          </cell>
          <cell r="D106" t="str">
            <v>Capex-31</v>
          </cell>
          <cell r="E106" t="str">
            <v>Plant &amp; Machinery (Installation)</v>
          </cell>
          <cell r="F106">
            <v>0</v>
          </cell>
          <cell r="G106">
            <v>0</v>
          </cell>
          <cell r="H106" t="str">
            <v>INR</v>
          </cell>
          <cell r="I106">
            <v>48238.2</v>
          </cell>
          <cell r="J106">
            <v>77181.119999999995</v>
          </cell>
        </row>
        <row r="107">
          <cell r="A107">
            <v>810040</v>
          </cell>
          <cell r="B107">
            <v>0</v>
          </cell>
          <cell r="C107" t="str">
            <v>New Godown near scrap yard</v>
          </cell>
          <cell r="D107" t="str">
            <v>Capex-17 &amp; 17A</v>
          </cell>
          <cell r="E107" t="str">
            <v>Building</v>
          </cell>
          <cell r="F107">
            <v>0</v>
          </cell>
          <cell r="G107">
            <v>0</v>
          </cell>
          <cell r="H107" t="str">
            <v>INR</v>
          </cell>
          <cell r="I107">
            <v>164284.1</v>
          </cell>
          <cell r="J107">
            <v>262854.56</v>
          </cell>
        </row>
        <row r="108">
          <cell r="A108">
            <v>810041</v>
          </cell>
          <cell r="B108">
            <v>0</v>
          </cell>
          <cell r="C108" t="str">
            <v>Lemoneze Plant</v>
          </cell>
          <cell r="D108" t="str">
            <v>Capex-31</v>
          </cell>
          <cell r="E108" t="str">
            <v>Furniture &amp; Fixture</v>
          </cell>
          <cell r="F108">
            <v>0</v>
          </cell>
          <cell r="G108">
            <v>0</v>
          </cell>
          <cell r="H108" t="str">
            <v>NRS</v>
          </cell>
          <cell r="I108">
            <v>52000</v>
          </cell>
          <cell r="J108">
            <v>52000</v>
          </cell>
        </row>
        <row r="109">
          <cell r="A109">
            <v>810042</v>
          </cell>
          <cell r="B109">
            <v>0</v>
          </cell>
          <cell r="C109" t="str">
            <v>Boundary wall</v>
          </cell>
          <cell r="D109" t="str">
            <v>(Capex - 06-03-04)</v>
          </cell>
          <cell r="E109" t="str">
            <v>Building</v>
          </cell>
          <cell r="F109">
            <v>0</v>
          </cell>
          <cell r="G109">
            <v>0</v>
          </cell>
          <cell r="H109" t="str">
            <v>NRS</v>
          </cell>
          <cell r="I109">
            <v>2743900</v>
          </cell>
          <cell r="J109">
            <v>2743900</v>
          </cell>
        </row>
        <row r="110">
          <cell r="A110">
            <v>810043</v>
          </cell>
          <cell r="B110">
            <v>0</v>
          </cell>
          <cell r="C110" t="str">
            <v>Glucose</v>
          </cell>
          <cell r="D110" t="str">
            <v>Capex-44</v>
          </cell>
          <cell r="E110" t="str">
            <v>Tools &amp; Implements</v>
          </cell>
          <cell r="F110">
            <v>0</v>
          </cell>
          <cell r="G110">
            <v>0</v>
          </cell>
          <cell r="H110" t="str">
            <v>INR</v>
          </cell>
          <cell r="I110">
            <v>24080</v>
          </cell>
          <cell r="J110">
            <v>38528</v>
          </cell>
        </row>
        <row r="111">
          <cell r="A111">
            <v>810043</v>
          </cell>
          <cell r="B111">
            <v>0</v>
          </cell>
          <cell r="C111" t="str">
            <v>Hamola tablet</v>
          </cell>
          <cell r="D111" t="str">
            <v>Capex-44</v>
          </cell>
          <cell r="E111" t="str">
            <v>Tools &amp; Implements</v>
          </cell>
          <cell r="F111">
            <v>0</v>
          </cell>
          <cell r="G111">
            <v>0</v>
          </cell>
          <cell r="H111" t="str">
            <v>INR</v>
          </cell>
          <cell r="I111">
            <v>47860</v>
          </cell>
          <cell r="J111">
            <v>76576</v>
          </cell>
        </row>
        <row r="112">
          <cell r="A112">
            <v>810044</v>
          </cell>
          <cell r="B112">
            <v>0</v>
          </cell>
          <cell r="C112" t="str">
            <v>Godrej Compactor</v>
          </cell>
          <cell r="D112" t="str">
            <v>Capex-40</v>
          </cell>
          <cell r="E112" t="str">
            <v>Office Equipment</v>
          </cell>
          <cell r="F112">
            <v>0</v>
          </cell>
          <cell r="G112">
            <v>0</v>
          </cell>
          <cell r="H112" t="str">
            <v>INR</v>
          </cell>
          <cell r="I112">
            <v>103734.99</v>
          </cell>
          <cell r="J112">
            <v>165975.98400000003</v>
          </cell>
        </row>
        <row r="113">
          <cell r="A113">
            <v>810045</v>
          </cell>
          <cell r="B113">
            <v>0</v>
          </cell>
          <cell r="C113" t="str">
            <v>Amla Hair Oil</v>
          </cell>
          <cell r="D113" t="str">
            <v>Capex-44</v>
          </cell>
          <cell r="E113" t="str">
            <v>Tools &amp; Implements</v>
          </cell>
          <cell r="F113">
            <v>0</v>
          </cell>
          <cell r="G113">
            <v>0</v>
          </cell>
          <cell r="H113" t="str">
            <v>INR</v>
          </cell>
          <cell r="I113">
            <v>15080</v>
          </cell>
          <cell r="J113">
            <v>24128</v>
          </cell>
        </row>
        <row r="114">
          <cell r="A114">
            <v>810045</v>
          </cell>
          <cell r="B114">
            <v>0</v>
          </cell>
          <cell r="C114" t="str">
            <v>Hamola tablet</v>
          </cell>
          <cell r="D114" t="str">
            <v>Capex-44</v>
          </cell>
          <cell r="E114" t="str">
            <v>Tools &amp; Implements</v>
          </cell>
          <cell r="F114">
            <v>0</v>
          </cell>
          <cell r="G114">
            <v>0</v>
          </cell>
          <cell r="H114" t="str">
            <v>INR</v>
          </cell>
          <cell r="I114">
            <v>15080</v>
          </cell>
          <cell r="J114">
            <v>24128</v>
          </cell>
        </row>
        <row r="115">
          <cell r="A115">
            <v>810046</v>
          </cell>
          <cell r="B115">
            <v>0</v>
          </cell>
          <cell r="C115" t="str">
            <v>Godrej Compactor</v>
          </cell>
          <cell r="D115" t="str">
            <v>Capex-40</v>
          </cell>
          <cell r="E115" t="str">
            <v>Office Equipment</v>
          </cell>
          <cell r="F115">
            <v>0</v>
          </cell>
          <cell r="G115">
            <v>0</v>
          </cell>
          <cell r="H115" t="str">
            <v>INR</v>
          </cell>
          <cell r="I115">
            <v>10687.5</v>
          </cell>
          <cell r="J115">
            <v>17100</v>
          </cell>
        </row>
        <row r="116">
          <cell r="A116">
            <v>810047</v>
          </cell>
          <cell r="B116">
            <v>0</v>
          </cell>
          <cell r="C116" t="str">
            <v>Rm Store</v>
          </cell>
          <cell r="D116" t="str">
            <v>Capex-48</v>
          </cell>
          <cell r="E116" t="str">
            <v>Tools &amp; Implements</v>
          </cell>
          <cell r="F116">
            <v>0</v>
          </cell>
          <cell r="G116">
            <v>0</v>
          </cell>
          <cell r="H116" t="str">
            <v>INR</v>
          </cell>
          <cell r="I116">
            <v>89784</v>
          </cell>
          <cell r="J116">
            <v>143654.39999999999</v>
          </cell>
        </row>
        <row r="117">
          <cell r="A117">
            <v>810048</v>
          </cell>
          <cell r="B117">
            <v>0</v>
          </cell>
          <cell r="C117" t="str">
            <v>Lemoneze Plant</v>
          </cell>
          <cell r="D117" t="str">
            <v>Capex-31</v>
          </cell>
          <cell r="E117" t="str">
            <v>Electrical Installation</v>
          </cell>
          <cell r="F117">
            <v>0</v>
          </cell>
          <cell r="G117">
            <v>0</v>
          </cell>
          <cell r="H117" t="str">
            <v>NRS</v>
          </cell>
          <cell r="I117">
            <v>101376</v>
          </cell>
          <cell r="J117">
            <v>101376</v>
          </cell>
        </row>
        <row r="118">
          <cell r="A118">
            <v>810049</v>
          </cell>
          <cell r="B118">
            <v>0</v>
          </cell>
          <cell r="C118">
            <v>0</v>
          </cell>
          <cell r="D118" t="str">
            <v>Maintenance</v>
          </cell>
          <cell r="E118">
            <v>0</v>
          </cell>
          <cell r="F118">
            <v>0</v>
          </cell>
          <cell r="G118">
            <v>0</v>
          </cell>
          <cell r="H118" t="str">
            <v>NRS</v>
          </cell>
          <cell r="I118">
            <v>2750</v>
          </cell>
          <cell r="J118">
            <v>2750</v>
          </cell>
        </row>
        <row r="119">
          <cell r="A119">
            <v>810051</v>
          </cell>
          <cell r="B119">
            <v>0</v>
          </cell>
          <cell r="C119" t="str">
            <v>Litchi Plant</v>
          </cell>
          <cell r="D119" t="str">
            <v>(Capex - 03(03-04)</v>
          </cell>
          <cell r="E119" t="str">
            <v>Electrical Installation</v>
          </cell>
          <cell r="F119">
            <v>0</v>
          </cell>
          <cell r="G119">
            <v>0</v>
          </cell>
          <cell r="H119" t="str">
            <v>NRS</v>
          </cell>
          <cell r="I119">
            <v>6732</v>
          </cell>
          <cell r="J119">
            <v>6732</v>
          </cell>
        </row>
        <row r="120">
          <cell r="A120">
            <v>810053</v>
          </cell>
          <cell r="B120">
            <v>0</v>
          </cell>
          <cell r="C120" t="str">
            <v>Litchi Plant</v>
          </cell>
          <cell r="D120" t="str">
            <v>(Capex - 03(03-04)</v>
          </cell>
          <cell r="E120" t="str">
            <v>Electrical Installation</v>
          </cell>
          <cell r="F120">
            <v>0</v>
          </cell>
          <cell r="G120">
            <v>0</v>
          </cell>
          <cell r="H120" t="str">
            <v>NRS</v>
          </cell>
          <cell r="I120">
            <v>41360</v>
          </cell>
          <cell r="J120">
            <v>41360</v>
          </cell>
        </row>
        <row r="121">
          <cell r="A121">
            <v>810054</v>
          </cell>
          <cell r="B121">
            <v>0</v>
          </cell>
          <cell r="C121" t="str">
            <v>Litchi Plant</v>
          </cell>
          <cell r="D121" t="str">
            <v>(Capex - 03(03-04)</v>
          </cell>
          <cell r="E121" t="str">
            <v>Electrical Installation</v>
          </cell>
          <cell r="F121">
            <v>0</v>
          </cell>
          <cell r="G121">
            <v>0</v>
          </cell>
          <cell r="H121" t="str">
            <v>NRS</v>
          </cell>
          <cell r="I121">
            <v>16438.400000000001</v>
          </cell>
          <cell r="J121">
            <v>16438.400000000001</v>
          </cell>
        </row>
        <row r="122">
          <cell r="A122">
            <v>810056</v>
          </cell>
          <cell r="B122">
            <v>0</v>
          </cell>
          <cell r="C122" t="str">
            <v>Litchi Plant</v>
          </cell>
          <cell r="D122" t="str">
            <v>(Capex - 03(03-04)</v>
          </cell>
          <cell r="E122" t="str">
            <v>Electrical Installation</v>
          </cell>
          <cell r="F122">
            <v>0</v>
          </cell>
          <cell r="G122">
            <v>0</v>
          </cell>
          <cell r="H122" t="str">
            <v>NRS</v>
          </cell>
          <cell r="I122">
            <v>3350.16</v>
          </cell>
          <cell r="J122">
            <v>3350.16</v>
          </cell>
        </row>
        <row r="123">
          <cell r="A123">
            <v>810057</v>
          </cell>
          <cell r="B123">
            <v>0</v>
          </cell>
          <cell r="C123" t="str">
            <v>Litchi Plant</v>
          </cell>
          <cell r="D123" t="str">
            <v>(Capex - 03(03-04)</v>
          </cell>
          <cell r="E123" t="str">
            <v>Electrical Installation</v>
          </cell>
          <cell r="F123">
            <v>0</v>
          </cell>
          <cell r="G123">
            <v>0</v>
          </cell>
          <cell r="H123" t="str">
            <v>NRS</v>
          </cell>
          <cell r="I123">
            <v>51040</v>
          </cell>
          <cell r="J123">
            <v>51040</v>
          </cell>
        </row>
        <row r="124">
          <cell r="A124">
            <v>810058</v>
          </cell>
          <cell r="B124">
            <v>0</v>
          </cell>
          <cell r="C124" t="str">
            <v>Litchi Plant</v>
          </cell>
          <cell r="D124" t="str">
            <v>(Capex - 03(03-04)</v>
          </cell>
          <cell r="E124" t="str">
            <v>Electrical Installation</v>
          </cell>
          <cell r="F124">
            <v>0</v>
          </cell>
          <cell r="G124">
            <v>0</v>
          </cell>
          <cell r="H124" t="str">
            <v>NRS</v>
          </cell>
          <cell r="I124">
            <v>26400</v>
          </cell>
          <cell r="J124">
            <v>26400</v>
          </cell>
        </row>
        <row r="125">
          <cell r="A125">
            <v>810059</v>
          </cell>
          <cell r="B125">
            <v>0</v>
          </cell>
          <cell r="C125" t="str">
            <v>Litchi Plant</v>
          </cell>
          <cell r="D125" t="str">
            <v>(Capex - 03(03-04)</v>
          </cell>
          <cell r="E125" t="str">
            <v>Electrical Installation</v>
          </cell>
          <cell r="F125">
            <v>0</v>
          </cell>
          <cell r="G125">
            <v>0</v>
          </cell>
          <cell r="H125" t="str">
            <v>NRS</v>
          </cell>
          <cell r="I125">
            <v>19025.599999999999</v>
          </cell>
          <cell r="J125">
            <v>19025.599999999999</v>
          </cell>
        </row>
        <row r="126">
          <cell r="A126">
            <v>810060</v>
          </cell>
          <cell r="B126">
            <v>0</v>
          </cell>
          <cell r="C126" t="str">
            <v>Boundary Wall</v>
          </cell>
          <cell r="D126" t="str">
            <v>Capex-23</v>
          </cell>
          <cell r="E126" t="str">
            <v>Building</v>
          </cell>
          <cell r="F126" t="str">
            <v>KTM</v>
          </cell>
          <cell r="G126">
            <v>0</v>
          </cell>
          <cell r="H126" t="str">
            <v>NRS</v>
          </cell>
          <cell r="I126">
            <v>255000</v>
          </cell>
          <cell r="J126">
            <v>255000</v>
          </cell>
        </row>
        <row r="127">
          <cell r="A127">
            <v>810061</v>
          </cell>
          <cell r="B127">
            <v>0</v>
          </cell>
          <cell r="C127" t="str">
            <v>Litchi Plant</v>
          </cell>
          <cell r="D127" t="str">
            <v>(Capex - 03(03-04)</v>
          </cell>
          <cell r="E127" t="str">
            <v>Electrical Installation</v>
          </cell>
          <cell r="F127">
            <v>0</v>
          </cell>
          <cell r="G127">
            <v>0</v>
          </cell>
          <cell r="H127" t="str">
            <v>NRS</v>
          </cell>
          <cell r="I127">
            <v>2037.2</v>
          </cell>
          <cell r="J127">
            <v>2037.2</v>
          </cell>
        </row>
        <row r="128">
          <cell r="A128">
            <v>810062</v>
          </cell>
          <cell r="B128">
            <v>0</v>
          </cell>
          <cell r="C128" t="str">
            <v>Litchi Plant</v>
          </cell>
          <cell r="D128" t="str">
            <v>(Capex - 03(03-04)</v>
          </cell>
          <cell r="E128" t="str">
            <v xml:space="preserve">Plant &amp; Machinery </v>
          </cell>
          <cell r="F128">
            <v>0</v>
          </cell>
          <cell r="G128">
            <v>0</v>
          </cell>
          <cell r="H128" t="str">
            <v>INR</v>
          </cell>
          <cell r="I128">
            <v>738616</v>
          </cell>
          <cell r="J128">
            <v>1181785.6000000001</v>
          </cell>
        </row>
        <row r="129">
          <cell r="A129">
            <v>810063</v>
          </cell>
          <cell r="B129">
            <v>0</v>
          </cell>
          <cell r="C129" t="str">
            <v>Lemoneze Plant</v>
          </cell>
          <cell r="D129" t="str">
            <v>Capex-31</v>
          </cell>
          <cell r="E129" t="str">
            <v>Building</v>
          </cell>
          <cell r="F129" t="str">
            <v>(Commissioning)</v>
          </cell>
          <cell r="G129">
            <v>0</v>
          </cell>
          <cell r="H129" t="str">
            <v>NRS</v>
          </cell>
          <cell r="I129">
            <v>235276</v>
          </cell>
          <cell r="J129">
            <v>235276</v>
          </cell>
        </row>
        <row r="130">
          <cell r="A130">
            <v>810064</v>
          </cell>
          <cell r="B130">
            <v>0</v>
          </cell>
          <cell r="C130" t="str">
            <v>Litchi Plant</v>
          </cell>
          <cell r="D130" t="str">
            <v>(Capex - 03(03-04)</v>
          </cell>
          <cell r="E130" t="str">
            <v>Plant &amp; Machinery (Installation)</v>
          </cell>
          <cell r="F130">
            <v>0</v>
          </cell>
          <cell r="G130">
            <v>0</v>
          </cell>
          <cell r="H130" t="str">
            <v>NRS</v>
          </cell>
          <cell r="I130">
            <v>3520</v>
          </cell>
          <cell r="J130">
            <v>3520</v>
          </cell>
        </row>
        <row r="131">
          <cell r="A131">
            <v>810065</v>
          </cell>
          <cell r="B131">
            <v>0</v>
          </cell>
          <cell r="C131" t="str">
            <v>New Godown near scrap yard</v>
          </cell>
          <cell r="D131" t="str">
            <v>Capex-17 &amp; 17A</v>
          </cell>
          <cell r="E131" t="str">
            <v>Building</v>
          </cell>
          <cell r="F131">
            <v>0</v>
          </cell>
          <cell r="G131">
            <v>0</v>
          </cell>
          <cell r="H131" t="str">
            <v>NRS</v>
          </cell>
          <cell r="I131">
            <v>74132.5</v>
          </cell>
          <cell r="J131">
            <v>74132.5</v>
          </cell>
        </row>
        <row r="132">
          <cell r="A132">
            <v>810066</v>
          </cell>
          <cell r="B132">
            <v>0</v>
          </cell>
          <cell r="C132">
            <v>0</v>
          </cell>
          <cell r="D132" t="str">
            <v>Maintenance</v>
          </cell>
          <cell r="E132">
            <v>0</v>
          </cell>
          <cell r="F132">
            <v>0</v>
          </cell>
          <cell r="G132">
            <v>0</v>
          </cell>
          <cell r="H132" t="str">
            <v>NRS</v>
          </cell>
          <cell r="I132">
            <v>5500</v>
          </cell>
          <cell r="J132">
            <v>5500</v>
          </cell>
        </row>
        <row r="133">
          <cell r="A133">
            <v>810067</v>
          </cell>
          <cell r="B133">
            <v>0</v>
          </cell>
          <cell r="C133" t="str">
            <v>Litchi Plant</v>
          </cell>
          <cell r="D133" t="str">
            <v>(Capex - 03(03-04)</v>
          </cell>
          <cell r="E133" t="str">
            <v>Electrical Installation</v>
          </cell>
          <cell r="F133">
            <v>0</v>
          </cell>
          <cell r="G133">
            <v>0</v>
          </cell>
          <cell r="H133" t="str">
            <v>NRS</v>
          </cell>
          <cell r="I133">
            <v>11228.8</v>
          </cell>
          <cell r="J133">
            <v>11228.8</v>
          </cell>
        </row>
        <row r="134">
          <cell r="A134">
            <v>810068</v>
          </cell>
          <cell r="B134">
            <v>0</v>
          </cell>
          <cell r="C134" t="str">
            <v>Fruit Juice Expansion</v>
          </cell>
          <cell r="D134" t="str">
            <v>(Capex - 02-03-04)</v>
          </cell>
          <cell r="E134" t="str">
            <v xml:space="preserve">Plant &amp; Machinery </v>
          </cell>
          <cell r="F134">
            <v>0</v>
          </cell>
          <cell r="G134">
            <v>0</v>
          </cell>
          <cell r="H134" t="str">
            <v>USD</v>
          </cell>
          <cell r="I134">
            <v>16027.05</v>
          </cell>
          <cell r="J134">
            <v>1186001.7</v>
          </cell>
        </row>
        <row r="135">
          <cell r="A135">
            <v>810069</v>
          </cell>
          <cell r="B135">
            <v>0</v>
          </cell>
          <cell r="C135" t="str">
            <v>Litchi Plant</v>
          </cell>
          <cell r="D135" t="str">
            <v>(Capex - 03-03-04)</v>
          </cell>
          <cell r="E135" t="str">
            <v xml:space="preserve">Plant &amp; Machinery </v>
          </cell>
          <cell r="F135">
            <v>0</v>
          </cell>
          <cell r="G135">
            <v>0</v>
          </cell>
          <cell r="H135" t="str">
            <v>INR</v>
          </cell>
          <cell r="I135">
            <v>143820</v>
          </cell>
          <cell r="J135">
            <v>230112</v>
          </cell>
        </row>
        <row r="136">
          <cell r="A136">
            <v>810070</v>
          </cell>
          <cell r="B136">
            <v>0</v>
          </cell>
          <cell r="C136" t="str">
            <v>Litchi Plant</v>
          </cell>
          <cell r="D136" t="str">
            <v>(Capex - 03(03-04)</v>
          </cell>
          <cell r="E136" t="str">
            <v>Electrical Installation</v>
          </cell>
          <cell r="F136">
            <v>0</v>
          </cell>
          <cell r="G136">
            <v>0</v>
          </cell>
          <cell r="H136" t="str">
            <v>NRS</v>
          </cell>
          <cell r="I136">
            <v>4675</v>
          </cell>
          <cell r="J136">
            <v>4675</v>
          </cell>
        </row>
        <row r="137">
          <cell r="A137">
            <v>810071</v>
          </cell>
          <cell r="B137">
            <v>0</v>
          </cell>
          <cell r="C137" t="str">
            <v>Litchi Plant</v>
          </cell>
          <cell r="D137" t="str">
            <v>(Capex - 03(03-04)</v>
          </cell>
          <cell r="E137" t="str">
            <v>Electrical Installation</v>
          </cell>
          <cell r="F137">
            <v>0</v>
          </cell>
          <cell r="G137">
            <v>0</v>
          </cell>
          <cell r="H137" t="str">
            <v>NRS</v>
          </cell>
          <cell r="I137">
            <v>2995.52</v>
          </cell>
          <cell r="J137">
            <v>2995.52</v>
          </cell>
        </row>
        <row r="138">
          <cell r="A138">
            <v>810072</v>
          </cell>
          <cell r="B138">
            <v>0</v>
          </cell>
          <cell r="C138" t="str">
            <v>Baan Installation</v>
          </cell>
          <cell r="D138" t="str">
            <v>Capex-32</v>
          </cell>
          <cell r="E138" t="str">
            <v>Office Equipment</v>
          </cell>
          <cell r="F138">
            <v>0</v>
          </cell>
          <cell r="G138">
            <v>0</v>
          </cell>
          <cell r="H138" t="str">
            <v>NRS</v>
          </cell>
          <cell r="I138">
            <v>243100</v>
          </cell>
          <cell r="J138">
            <v>243100</v>
          </cell>
        </row>
        <row r="139">
          <cell r="A139">
            <v>810074</v>
          </cell>
          <cell r="B139">
            <v>0</v>
          </cell>
          <cell r="C139" t="str">
            <v>Vatika Shampoo</v>
          </cell>
          <cell r="D139" t="str">
            <v>Maintenance</v>
          </cell>
          <cell r="E139" t="str">
            <v>Plant &amp; Machinery (Installation)</v>
          </cell>
          <cell r="F139">
            <v>0</v>
          </cell>
          <cell r="G139">
            <v>0</v>
          </cell>
          <cell r="H139" t="str">
            <v>NRS</v>
          </cell>
          <cell r="I139">
            <v>18488.8</v>
          </cell>
          <cell r="J139">
            <v>18488.8</v>
          </cell>
        </row>
        <row r="140">
          <cell r="A140">
            <v>810075</v>
          </cell>
          <cell r="B140">
            <v>0</v>
          </cell>
          <cell r="C140">
            <v>0</v>
          </cell>
          <cell r="D140" t="str">
            <v>Maintenance</v>
          </cell>
          <cell r="E140">
            <v>0</v>
          </cell>
          <cell r="F140">
            <v>0</v>
          </cell>
          <cell r="G140">
            <v>0</v>
          </cell>
          <cell r="H140" t="str">
            <v>NRS</v>
          </cell>
          <cell r="I140">
            <v>10340</v>
          </cell>
          <cell r="J140">
            <v>10340</v>
          </cell>
        </row>
        <row r="141">
          <cell r="A141">
            <v>810076</v>
          </cell>
          <cell r="B141">
            <v>0</v>
          </cell>
          <cell r="C141" t="str">
            <v>Litchi Plant</v>
          </cell>
          <cell r="D141" t="str">
            <v>(Capex - 03(03-04)</v>
          </cell>
          <cell r="E141" t="str">
            <v xml:space="preserve">Plant &amp; Machinery </v>
          </cell>
          <cell r="F141">
            <v>0</v>
          </cell>
          <cell r="G141">
            <v>0</v>
          </cell>
          <cell r="H141" t="str">
            <v>INR</v>
          </cell>
          <cell r="I141">
            <v>78795</v>
          </cell>
          <cell r="J141">
            <v>126072</v>
          </cell>
        </row>
        <row r="142">
          <cell r="A142">
            <v>810077</v>
          </cell>
          <cell r="B142">
            <v>0</v>
          </cell>
          <cell r="C142" t="str">
            <v>New Godown near scrap yard</v>
          </cell>
          <cell r="D142" t="str">
            <v>Capex-17 &amp; 17A</v>
          </cell>
          <cell r="E142" t="str">
            <v>Building</v>
          </cell>
          <cell r="F142">
            <v>0</v>
          </cell>
          <cell r="G142">
            <v>0</v>
          </cell>
          <cell r="H142" t="str">
            <v>NRS</v>
          </cell>
          <cell r="I142">
            <v>70619.97</v>
          </cell>
          <cell r="J142">
            <v>70619.97</v>
          </cell>
        </row>
        <row r="143">
          <cell r="A143">
            <v>810078</v>
          </cell>
          <cell r="B143">
            <v>0</v>
          </cell>
          <cell r="C143">
            <v>0</v>
          </cell>
          <cell r="D143" t="str">
            <v>Maintenance</v>
          </cell>
          <cell r="E143" t="str">
            <v>Building</v>
          </cell>
          <cell r="F143">
            <v>0</v>
          </cell>
          <cell r="G143">
            <v>0</v>
          </cell>
          <cell r="H143" t="str">
            <v>NRS</v>
          </cell>
          <cell r="I143">
            <v>157862.5</v>
          </cell>
          <cell r="J143">
            <v>157862.5</v>
          </cell>
        </row>
        <row r="144">
          <cell r="A144">
            <v>810079</v>
          </cell>
          <cell r="B144">
            <v>0</v>
          </cell>
          <cell r="C144" t="str">
            <v>Fruit Juice Expansion</v>
          </cell>
          <cell r="D144" t="str">
            <v>(Capex - 02-03-04)</v>
          </cell>
          <cell r="E144" t="str">
            <v>Plant &amp; Machinery (Installation)</v>
          </cell>
          <cell r="F144">
            <v>0</v>
          </cell>
          <cell r="G144">
            <v>0</v>
          </cell>
          <cell r="H144" t="str">
            <v>USD</v>
          </cell>
          <cell r="I144">
            <v>5184</v>
          </cell>
          <cell r="J144">
            <v>383616</v>
          </cell>
        </row>
        <row r="145">
          <cell r="A145">
            <v>810080</v>
          </cell>
          <cell r="B145">
            <v>0</v>
          </cell>
          <cell r="C145" t="str">
            <v>Baan Installation</v>
          </cell>
          <cell r="D145" t="str">
            <v>Capex-32</v>
          </cell>
          <cell r="E145" t="str">
            <v>Office Equipment</v>
          </cell>
          <cell r="F145">
            <v>0</v>
          </cell>
          <cell r="G145">
            <v>0</v>
          </cell>
          <cell r="H145" t="str">
            <v>USD</v>
          </cell>
          <cell r="I145">
            <v>4745</v>
          </cell>
          <cell r="J145">
            <v>351130</v>
          </cell>
        </row>
        <row r="146">
          <cell r="A146">
            <v>810081</v>
          </cell>
          <cell r="B146">
            <v>0</v>
          </cell>
          <cell r="C146" t="str">
            <v>Lemoneze Plant</v>
          </cell>
          <cell r="D146" t="str">
            <v>Capex-31</v>
          </cell>
          <cell r="E146" t="str">
            <v>Building</v>
          </cell>
          <cell r="F146">
            <v>0</v>
          </cell>
          <cell r="G146">
            <v>0</v>
          </cell>
          <cell r="H146" t="str">
            <v>NRS</v>
          </cell>
          <cell r="I146">
            <v>10635</v>
          </cell>
          <cell r="J146">
            <v>10635</v>
          </cell>
        </row>
        <row r="147">
          <cell r="A147">
            <v>810082</v>
          </cell>
          <cell r="B147">
            <v>0</v>
          </cell>
          <cell r="C147" t="str">
            <v>Boundary Wall</v>
          </cell>
          <cell r="D147" t="str">
            <v>Capex-23</v>
          </cell>
          <cell r="E147" t="str">
            <v>Building</v>
          </cell>
          <cell r="F147">
            <v>0</v>
          </cell>
          <cell r="G147">
            <v>0</v>
          </cell>
          <cell r="H147" t="str">
            <v>NRS</v>
          </cell>
          <cell r="I147">
            <v>6000</v>
          </cell>
          <cell r="J147">
            <v>6000</v>
          </cell>
        </row>
        <row r="148">
          <cell r="A148">
            <v>810083</v>
          </cell>
          <cell r="B148">
            <v>0</v>
          </cell>
          <cell r="C148" t="str">
            <v>Trainning Hall</v>
          </cell>
          <cell r="D148" t="str">
            <v>Capex-26</v>
          </cell>
          <cell r="E148" t="str">
            <v>Furniture &amp; fixture</v>
          </cell>
          <cell r="F148">
            <v>0</v>
          </cell>
          <cell r="G148">
            <v>0</v>
          </cell>
          <cell r="H148" t="str">
            <v>NRS</v>
          </cell>
          <cell r="I148">
            <v>238321.63</v>
          </cell>
          <cell r="J148">
            <v>238321.63</v>
          </cell>
        </row>
        <row r="149">
          <cell r="A149">
            <v>810085</v>
          </cell>
          <cell r="B149">
            <v>0</v>
          </cell>
          <cell r="C149" t="str">
            <v>Gardenning</v>
          </cell>
          <cell r="D149" t="str">
            <v>No-Capex</v>
          </cell>
          <cell r="E149" t="str">
            <v>Tools &amp; Implements</v>
          </cell>
          <cell r="F149" t="str">
            <v>Ltchi Processing</v>
          </cell>
          <cell r="G149">
            <v>0</v>
          </cell>
          <cell r="H149" t="str">
            <v>NRS</v>
          </cell>
          <cell r="I149">
            <v>55000</v>
          </cell>
          <cell r="J149">
            <v>55000</v>
          </cell>
        </row>
        <row r="150">
          <cell r="A150">
            <v>810086</v>
          </cell>
          <cell r="B150">
            <v>0</v>
          </cell>
          <cell r="C150" t="str">
            <v xml:space="preserve">Vatika Hair Oil Container </v>
          </cell>
          <cell r="D150" t="str">
            <v>Capex-34</v>
          </cell>
          <cell r="E150" t="str">
            <v xml:space="preserve">Plant &amp; Machinery </v>
          </cell>
          <cell r="F150">
            <v>0</v>
          </cell>
          <cell r="G150">
            <v>0</v>
          </cell>
          <cell r="H150" t="str">
            <v>INR</v>
          </cell>
          <cell r="I150">
            <v>475000</v>
          </cell>
          <cell r="J150">
            <v>760000</v>
          </cell>
        </row>
        <row r="151">
          <cell r="A151">
            <v>810087</v>
          </cell>
          <cell r="B151">
            <v>0</v>
          </cell>
          <cell r="C151" t="str">
            <v xml:space="preserve">Vatika Hair Oil Container </v>
          </cell>
          <cell r="D151" t="str">
            <v>Capex-34</v>
          </cell>
          <cell r="E151" t="str">
            <v xml:space="preserve">Plant &amp; Machinery </v>
          </cell>
          <cell r="F151">
            <v>0</v>
          </cell>
          <cell r="G151">
            <v>0</v>
          </cell>
          <cell r="H151" t="str">
            <v>INR</v>
          </cell>
          <cell r="I151">
            <v>320000</v>
          </cell>
          <cell r="J151">
            <v>512000</v>
          </cell>
        </row>
        <row r="152">
          <cell r="A152">
            <v>810088</v>
          </cell>
          <cell r="B152">
            <v>0</v>
          </cell>
          <cell r="C152" t="str">
            <v xml:space="preserve">Vatika Hair Oil Container </v>
          </cell>
          <cell r="D152" t="str">
            <v>Capex-34</v>
          </cell>
          <cell r="E152" t="str">
            <v xml:space="preserve">Plant &amp; Machinery </v>
          </cell>
          <cell r="F152">
            <v>0</v>
          </cell>
          <cell r="G152">
            <v>0</v>
          </cell>
          <cell r="H152" t="str">
            <v>INR</v>
          </cell>
          <cell r="I152">
            <v>200000</v>
          </cell>
          <cell r="J152">
            <v>320000</v>
          </cell>
        </row>
        <row r="153">
          <cell r="A153">
            <v>810089</v>
          </cell>
          <cell r="B153">
            <v>0</v>
          </cell>
          <cell r="C153" t="str">
            <v xml:space="preserve">Vatika Hair Oil Container </v>
          </cell>
          <cell r="D153" t="str">
            <v>Capex-34</v>
          </cell>
          <cell r="E153" t="str">
            <v xml:space="preserve">Plant &amp; Machinery </v>
          </cell>
          <cell r="F153">
            <v>0</v>
          </cell>
          <cell r="G153">
            <v>0</v>
          </cell>
          <cell r="H153" t="str">
            <v>INR</v>
          </cell>
          <cell r="I153">
            <v>475000</v>
          </cell>
          <cell r="J153">
            <v>760000</v>
          </cell>
        </row>
        <row r="154">
          <cell r="A154">
            <v>810090</v>
          </cell>
          <cell r="B154">
            <v>0</v>
          </cell>
          <cell r="C154" t="str">
            <v xml:space="preserve">Vatika Hair Oil Container </v>
          </cell>
          <cell r="D154" t="str">
            <v>Capex-34</v>
          </cell>
          <cell r="E154" t="str">
            <v xml:space="preserve">Plant &amp; Machinery </v>
          </cell>
          <cell r="F154">
            <v>0</v>
          </cell>
          <cell r="G154">
            <v>0</v>
          </cell>
          <cell r="H154" t="str">
            <v>INR</v>
          </cell>
          <cell r="I154">
            <v>97000</v>
          </cell>
          <cell r="J154">
            <v>155200</v>
          </cell>
        </row>
        <row r="155">
          <cell r="A155">
            <v>810091</v>
          </cell>
          <cell r="B155">
            <v>0</v>
          </cell>
          <cell r="C155" t="str">
            <v xml:space="preserve">Vatika Hair Oil Container </v>
          </cell>
          <cell r="D155" t="str">
            <v>Capex-34</v>
          </cell>
          <cell r="E155" t="str">
            <v xml:space="preserve">Plant &amp; Machinery </v>
          </cell>
          <cell r="F155" t="str">
            <v>Ltchi Processing</v>
          </cell>
          <cell r="G155">
            <v>0</v>
          </cell>
          <cell r="H155" t="str">
            <v>NRS</v>
          </cell>
          <cell r="I155">
            <v>56000</v>
          </cell>
          <cell r="J155">
            <v>56000</v>
          </cell>
        </row>
        <row r="156">
          <cell r="A156">
            <v>810092</v>
          </cell>
          <cell r="B156">
            <v>0</v>
          </cell>
          <cell r="C156" t="str">
            <v>Lemoneze Plant</v>
          </cell>
          <cell r="D156" t="str">
            <v>Capex-31</v>
          </cell>
          <cell r="E156" t="str">
            <v>Plant &amp; Machinery (Installation)</v>
          </cell>
          <cell r="F156">
            <v>0</v>
          </cell>
          <cell r="G156">
            <v>0</v>
          </cell>
          <cell r="H156" t="str">
            <v>NRS</v>
          </cell>
          <cell r="I156">
            <v>6710</v>
          </cell>
          <cell r="J156">
            <v>6710</v>
          </cell>
        </row>
        <row r="157">
          <cell r="A157">
            <v>810093</v>
          </cell>
          <cell r="B157">
            <v>0</v>
          </cell>
          <cell r="C157" t="str">
            <v>Lemoneze Plant</v>
          </cell>
          <cell r="D157" t="str">
            <v>Capex-31</v>
          </cell>
          <cell r="E157" t="str">
            <v>Plant &amp; Machinery (Installation)</v>
          </cell>
          <cell r="F157">
            <v>0</v>
          </cell>
          <cell r="G157">
            <v>0</v>
          </cell>
          <cell r="H157" t="str">
            <v>NRS</v>
          </cell>
          <cell r="I157">
            <v>12760</v>
          </cell>
          <cell r="J157">
            <v>12760</v>
          </cell>
        </row>
        <row r="158">
          <cell r="A158">
            <v>810094</v>
          </cell>
          <cell r="B158">
            <v>0</v>
          </cell>
          <cell r="C158" t="str">
            <v>Lemoneze Plant</v>
          </cell>
          <cell r="D158" t="str">
            <v>Capex-31</v>
          </cell>
          <cell r="E158" t="str">
            <v>Plant &amp; Machinery (Installation)</v>
          </cell>
          <cell r="F158">
            <v>0</v>
          </cell>
          <cell r="G158">
            <v>0</v>
          </cell>
          <cell r="H158" t="str">
            <v>NRS</v>
          </cell>
          <cell r="I158">
            <v>7700</v>
          </cell>
          <cell r="J158">
            <v>7700</v>
          </cell>
        </row>
        <row r="159">
          <cell r="A159">
            <v>810096</v>
          </cell>
          <cell r="B159">
            <v>0</v>
          </cell>
          <cell r="C159" t="str">
            <v>Lemoneze Plant</v>
          </cell>
          <cell r="D159" t="str">
            <v>Capex-31</v>
          </cell>
          <cell r="E159" t="str">
            <v>Tools &amp; Implements</v>
          </cell>
          <cell r="F159">
            <v>0</v>
          </cell>
          <cell r="G159">
            <v>0</v>
          </cell>
          <cell r="H159" t="str">
            <v>NRS</v>
          </cell>
          <cell r="I159">
            <v>1980</v>
          </cell>
          <cell r="J159">
            <v>1980</v>
          </cell>
        </row>
        <row r="160">
          <cell r="A160">
            <v>810098</v>
          </cell>
          <cell r="B160">
            <v>0</v>
          </cell>
          <cell r="C160" t="str">
            <v>Lemoneze Plant</v>
          </cell>
          <cell r="D160" t="str">
            <v>Capex-31</v>
          </cell>
          <cell r="E160" t="str">
            <v>Plant &amp; Machinery (Installation)</v>
          </cell>
          <cell r="F160">
            <v>0</v>
          </cell>
          <cell r="G160">
            <v>0</v>
          </cell>
          <cell r="H160" t="str">
            <v>INR</v>
          </cell>
          <cell r="I160">
            <v>30678</v>
          </cell>
          <cell r="J160">
            <v>49084.800000000003</v>
          </cell>
        </row>
        <row r="161">
          <cell r="A161">
            <v>810099</v>
          </cell>
          <cell r="B161">
            <v>0</v>
          </cell>
          <cell r="C161" t="str">
            <v>Taxol Section</v>
          </cell>
          <cell r="D161" t="str">
            <v>Capex-16</v>
          </cell>
          <cell r="E161" t="str">
            <v>Plant &amp; Machinery (Installation) CWIP</v>
          </cell>
          <cell r="F161">
            <v>0</v>
          </cell>
          <cell r="G161">
            <v>0</v>
          </cell>
          <cell r="H161" t="str">
            <v>EURO</v>
          </cell>
          <cell r="I161">
            <v>2550.66</v>
          </cell>
          <cell r="J161">
            <v>331585.8</v>
          </cell>
        </row>
        <row r="162">
          <cell r="A162">
            <v>810100</v>
          </cell>
          <cell r="B162">
            <v>0</v>
          </cell>
          <cell r="C162" t="str">
            <v>Litchi Plant</v>
          </cell>
          <cell r="D162" t="str">
            <v>(Capex - 03-03-04)</v>
          </cell>
          <cell r="E162" t="str">
            <v>Plant &amp; Machinery (Installation)</v>
          </cell>
          <cell r="F162">
            <v>0</v>
          </cell>
          <cell r="G162">
            <v>0</v>
          </cell>
          <cell r="H162" t="str">
            <v>NRS</v>
          </cell>
          <cell r="I162">
            <v>125462</v>
          </cell>
          <cell r="J162">
            <v>125462</v>
          </cell>
        </row>
        <row r="163">
          <cell r="A163">
            <v>810101</v>
          </cell>
          <cell r="B163">
            <v>0</v>
          </cell>
          <cell r="C163" t="str">
            <v>LDM Section</v>
          </cell>
          <cell r="D163" t="str">
            <v>Capex-29</v>
          </cell>
          <cell r="E163" t="str">
            <v>Plant &amp; Machinery (Installation)</v>
          </cell>
          <cell r="F163">
            <v>0</v>
          </cell>
          <cell r="G163">
            <v>0</v>
          </cell>
          <cell r="H163" t="str">
            <v>NRS</v>
          </cell>
          <cell r="I163">
            <v>21835</v>
          </cell>
          <cell r="J163">
            <v>21835</v>
          </cell>
        </row>
        <row r="164">
          <cell r="A164">
            <v>810102</v>
          </cell>
          <cell r="B164">
            <v>0</v>
          </cell>
          <cell r="C164" t="str">
            <v>Thermocol Section</v>
          </cell>
          <cell r="D164" t="str">
            <v>(Capex - 01-03-04)</v>
          </cell>
          <cell r="E164" t="str">
            <v>Building</v>
          </cell>
          <cell r="F164" t="str">
            <v>Project-196</v>
          </cell>
          <cell r="G164">
            <v>0</v>
          </cell>
          <cell r="H164" t="str">
            <v>NRS</v>
          </cell>
          <cell r="I164">
            <v>33721</v>
          </cell>
          <cell r="J164">
            <v>33721</v>
          </cell>
        </row>
        <row r="165">
          <cell r="A165">
            <v>810103</v>
          </cell>
          <cell r="B165">
            <v>0</v>
          </cell>
          <cell r="C165" t="str">
            <v>New Godown near scrap yard</v>
          </cell>
          <cell r="D165" t="str">
            <v>Capex-17 &amp; 17A</v>
          </cell>
          <cell r="E165" t="str">
            <v>Building</v>
          </cell>
          <cell r="F165" t="str">
            <v>Project-194</v>
          </cell>
          <cell r="G165">
            <v>0</v>
          </cell>
          <cell r="H165" t="str">
            <v>NRS</v>
          </cell>
          <cell r="I165">
            <v>566904.19999999995</v>
          </cell>
          <cell r="J165">
            <v>566904.19999999995</v>
          </cell>
        </row>
        <row r="166">
          <cell r="A166">
            <v>810104</v>
          </cell>
          <cell r="B166">
            <v>0</v>
          </cell>
          <cell r="C166" t="str">
            <v>Lemoneze Plant</v>
          </cell>
          <cell r="D166" t="str">
            <v>Capex-31</v>
          </cell>
          <cell r="E166" t="str">
            <v>Plant &amp; Machinery (Installation)</v>
          </cell>
          <cell r="F166" t="str">
            <v>Project-197</v>
          </cell>
          <cell r="G166">
            <v>0</v>
          </cell>
          <cell r="H166" t="str">
            <v>INR</v>
          </cell>
          <cell r="I166">
            <v>7900</v>
          </cell>
          <cell r="J166">
            <v>12640</v>
          </cell>
        </row>
        <row r="167">
          <cell r="A167">
            <v>810105</v>
          </cell>
          <cell r="B167">
            <v>0</v>
          </cell>
          <cell r="C167" t="str">
            <v>New Godown near scrap yard</v>
          </cell>
          <cell r="D167" t="str">
            <v>Capex-17 &amp; 17A</v>
          </cell>
          <cell r="E167" t="str">
            <v>Building</v>
          </cell>
          <cell r="F167" t="str">
            <v>Project-196</v>
          </cell>
          <cell r="G167">
            <v>0</v>
          </cell>
          <cell r="H167" t="str">
            <v>NRS</v>
          </cell>
          <cell r="I167">
            <v>19008</v>
          </cell>
          <cell r="J167">
            <v>19008</v>
          </cell>
        </row>
        <row r="168">
          <cell r="A168">
            <v>810106</v>
          </cell>
          <cell r="B168">
            <v>0</v>
          </cell>
          <cell r="C168" t="str">
            <v>LDM Section</v>
          </cell>
          <cell r="D168" t="str">
            <v>Capex-29</v>
          </cell>
          <cell r="E168" t="str">
            <v>Plant &amp; Machinery (Installation)</v>
          </cell>
          <cell r="F168" t="str">
            <v>Project-205</v>
          </cell>
          <cell r="G168">
            <v>0</v>
          </cell>
          <cell r="H168" t="str">
            <v>NRS</v>
          </cell>
          <cell r="I168">
            <v>3630</v>
          </cell>
          <cell r="J168">
            <v>3630</v>
          </cell>
        </row>
        <row r="169">
          <cell r="A169">
            <v>810107</v>
          </cell>
          <cell r="B169">
            <v>0</v>
          </cell>
          <cell r="C169" t="str">
            <v>New Godown near scrap yard</v>
          </cell>
          <cell r="D169" t="str">
            <v>Capex-17 &amp; 17A</v>
          </cell>
          <cell r="E169" t="str">
            <v>Building</v>
          </cell>
          <cell r="F169" t="str">
            <v>Project-203</v>
          </cell>
          <cell r="G169">
            <v>0</v>
          </cell>
          <cell r="H169" t="str">
            <v>INR</v>
          </cell>
          <cell r="I169">
            <v>202900</v>
          </cell>
          <cell r="J169">
            <v>324640</v>
          </cell>
        </row>
        <row r="170">
          <cell r="A170">
            <v>810108</v>
          </cell>
          <cell r="B170">
            <v>0</v>
          </cell>
          <cell r="C170" t="str">
            <v>LDM Section</v>
          </cell>
          <cell r="D170" t="str">
            <v>Capex-29</v>
          </cell>
          <cell r="E170" t="str">
            <v>Plant &amp; Machinery (Installation)</v>
          </cell>
          <cell r="F170" t="str">
            <v>Maint-343</v>
          </cell>
          <cell r="G170">
            <v>0</v>
          </cell>
          <cell r="H170" t="str">
            <v>NRS</v>
          </cell>
          <cell r="I170">
            <v>2200</v>
          </cell>
          <cell r="J170">
            <v>2200</v>
          </cell>
        </row>
        <row r="171">
          <cell r="A171">
            <v>810109</v>
          </cell>
          <cell r="B171">
            <v>0</v>
          </cell>
          <cell r="C171" t="str">
            <v>Thermocol Section</v>
          </cell>
          <cell r="D171" t="str">
            <v>(Capex - 01-03-04)</v>
          </cell>
          <cell r="E171" t="str">
            <v>Building</v>
          </cell>
          <cell r="F171" t="str">
            <v>Project-266</v>
          </cell>
          <cell r="G171">
            <v>0</v>
          </cell>
          <cell r="H171" t="str">
            <v>INR</v>
          </cell>
          <cell r="I171">
            <v>74600</v>
          </cell>
          <cell r="J171">
            <v>119360</v>
          </cell>
        </row>
        <row r="172">
          <cell r="A172">
            <v>810110</v>
          </cell>
          <cell r="B172">
            <v>0</v>
          </cell>
          <cell r="C172" t="str">
            <v>Lemoneze Plant</v>
          </cell>
          <cell r="D172" t="str">
            <v>Capex-31</v>
          </cell>
          <cell r="E172" t="str">
            <v>Electrical Installation</v>
          </cell>
          <cell r="F172">
            <v>0</v>
          </cell>
          <cell r="G172">
            <v>0</v>
          </cell>
          <cell r="H172" t="str">
            <v>NRS</v>
          </cell>
          <cell r="I172">
            <v>40499.800000000003</v>
          </cell>
          <cell r="J172">
            <v>40499.800000000003</v>
          </cell>
        </row>
        <row r="173">
          <cell r="A173">
            <v>810111</v>
          </cell>
          <cell r="B173">
            <v>0</v>
          </cell>
          <cell r="C173" t="str">
            <v>LDM Section</v>
          </cell>
          <cell r="D173" t="str">
            <v>Capex-29</v>
          </cell>
          <cell r="E173" t="str">
            <v>Plant &amp; Machinery (Installation)</v>
          </cell>
          <cell r="F173">
            <v>0</v>
          </cell>
          <cell r="G173">
            <v>0</v>
          </cell>
          <cell r="H173" t="str">
            <v>NRS</v>
          </cell>
          <cell r="I173">
            <v>968</v>
          </cell>
          <cell r="J173">
            <v>968</v>
          </cell>
        </row>
        <row r="174">
          <cell r="A174">
            <v>810112</v>
          </cell>
          <cell r="B174">
            <v>0</v>
          </cell>
          <cell r="C174" t="str">
            <v>Trainning Hall</v>
          </cell>
          <cell r="D174" t="str">
            <v>Capex-26</v>
          </cell>
          <cell r="E174" t="str">
            <v>Building</v>
          </cell>
          <cell r="F174" t="str">
            <v>Project-81009</v>
          </cell>
          <cell r="G174">
            <v>0</v>
          </cell>
          <cell r="H174" t="str">
            <v>NRS</v>
          </cell>
          <cell r="I174">
            <v>138392</v>
          </cell>
          <cell r="J174">
            <v>138392</v>
          </cell>
        </row>
        <row r="175">
          <cell r="A175">
            <v>810113</v>
          </cell>
          <cell r="B175">
            <v>0</v>
          </cell>
          <cell r="C175" t="str">
            <v>LDM Section</v>
          </cell>
          <cell r="D175" t="str">
            <v>Capex-29</v>
          </cell>
          <cell r="E175" t="str">
            <v>Plant &amp; Machinery (Installation)</v>
          </cell>
          <cell r="F175" t="str">
            <v>Project-265</v>
          </cell>
          <cell r="G175" t="str">
            <v>Inventory</v>
          </cell>
          <cell r="H175" t="str">
            <v>INR</v>
          </cell>
          <cell r="I175">
            <v>7064.32</v>
          </cell>
          <cell r="J175">
            <v>11302.912</v>
          </cell>
        </row>
        <row r="176">
          <cell r="A176">
            <v>810114</v>
          </cell>
          <cell r="B176">
            <v>0</v>
          </cell>
          <cell r="C176" t="str">
            <v>Trainning Hall</v>
          </cell>
          <cell r="D176" t="str">
            <v>Capex-26</v>
          </cell>
          <cell r="E176" t="str">
            <v>Electrical Installation</v>
          </cell>
          <cell r="F176" t="str">
            <v>Ltchi Processing</v>
          </cell>
          <cell r="G176">
            <v>0</v>
          </cell>
          <cell r="H176" t="str">
            <v>NRS</v>
          </cell>
          <cell r="I176">
            <v>76224.5</v>
          </cell>
          <cell r="J176">
            <v>76224.5</v>
          </cell>
        </row>
        <row r="177">
          <cell r="A177">
            <v>810115</v>
          </cell>
          <cell r="B177">
            <v>0</v>
          </cell>
          <cell r="C177" t="str">
            <v>Lemoneze Plant</v>
          </cell>
          <cell r="D177" t="str">
            <v>Capex-31</v>
          </cell>
          <cell r="E177" t="str">
            <v xml:space="preserve">Plant &amp; Machinery </v>
          </cell>
          <cell r="F177">
            <v>0</v>
          </cell>
          <cell r="G177">
            <v>0</v>
          </cell>
          <cell r="H177" t="str">
            <v>INR</v>
          </cell>
          <cell r="I177">
            <v>44283.32</v>
          </cell>
          <cell r="J177">
            <v>70853.312000000005</v>
          </cell>
        </row>
        <row r="178">
          <cell r="A178">
            <v>810116</v>
          </cell>
          <cell r="B178">
            <v>0</v>
          </cell>
          <cell r="C178" t="str">
            <v>Fruit Juice Expansion</v>
          </cell>
          <cell r="D178" t="str">
            <v>(Capex - 02-03-04)</v>
          </cell>
          <cell r="E178" t="str">
            <v>Plant &amp; Machinery (Installation)</v>
          </cell>
          <cell r="F178" t="str">
            <v>Maint-384A</v>
          </cell>
          <cell r="G178">
            <v>0</v>
          </cell>
          <cell r="H178" t="str">
            <v>INR</v>
          </cell>
          <cell r="I178">
            <v>4991</v>
          </cell>
          <cell r="J178">
            <v>7985.6</v>
          </cell>
        </row>
        <row r="179">
          <cell r="A179">
            <v>810117</v>
          </cell>
          <cell r="B179">
            <v>0</v>
          </cell>
          <cell r="C179" t="str">
            <v>New Godown near scrap yard</v>
          </cell>
          <cell r="D179" t="str">
            <v>Capex-17 &amp; 17A</v>
          </cell>
          <cell r="E179" t="str">
            <v>Building</v>
          </cell>
          <cell r="F179">
            <v>0</v>
          </cell>
          <cell r="G179">
            <v>0</v>
          </cell>
          <cell r="H179" t="str">
            <v>NRS</v>
          </cell>
          <cell r="I179">
            <v>11520</v>
          </cell>
          <cell r="J179">
            <v>11520</v>
          </cell>
        </row>
        <row r="180">
          <cell r="A180">
            <v>810118</v>
          </cell>
          <cell r="B180">
            <v>0</v>
          </cell>
          <cell r="C180" t="str">
            <v>Vatika Shampoo</v>
          </cell>
          <cell r="D180" t="str">
            <v>Capex-11</v>
          </cell>
          <cell r="E180" t="str">
            <v>Plant &amp; Machinery (Installation)</v>
          </cell>
          <cell r="F180" t="str">
            <v>Project-261</v>
          </cell>
          <cell r="G180">
            <v>0</v>
          </cell>
          <cell r="H180" t="str">
            <v>INR</v>
          </cell>
          <cell r="I180">
            <v>26527.599999999999</v>
          </cell>
          <cell r="J180">
            <v>42444.160000000003</v>
          </cell>
        </row>
        <row r="181">
          <cell r="A181">
            <v>810119</v>
          </cell>
          <cell r="B181">
            <v>0</v>
          </cell>
          <cell r="C181" t="str">
            <v>New Godown near scrap yard</v>
          </cell>
          <cell r="D181" t="str">
            <v>Capex-17 &amp; 17A</v>
          </cell>
          <cell r="E181" t="str">
            <v>Building</v>
          </cell>
          <cell r="F181">
            <v>0</v>
          </cell>
          <cell r="G181" t="str">
            <v>Inventory</v>
          </cell>
          <cell r="H181" t="str">
            <v>INR</v>
          </cell>
          <cell r="I181">
            <v>64525.3</v>
          </cell>
          <cell r="J181">
            <v>103240.48000000001</v>
          </cell>
        </row>
        <row r="182">
          <cell r="A182">
            <v>810120</v>
          </cell>
          <cell r="B182">
            <v>0</v>
          </cell>
          <cell r="C182" t="str">
            <v>New Godown near scrap yard</v>
          </cell>
          <cell r="D182" t="str">
            <v>Capex-17 &amp; 17A</v>
          </cell>
          <cell r="E182" t="str">
            <v>Building</v>
          </cell>
          <cell r="F182">
            <v>0</v>
          </cell>
          <cell r="G182">
            <v>0</v>
          </cell>
          <cell r="H182" t="str">
            <v>INR</v>
          </cell>
          <cell r="I182">
            <v>46794</v>
          </cell>
          <cell r="J182">
            <v>74870.400000000009</v>
          </cell>
        </row>
        <row r="183">
          <cell r="A183">
            <v>810121</v>
          </cell>
          <cell r="B183">
            <v>0</v>
          </cell>
          <cell r="C183" t="str">
            <v>LDM Section</v>
          </cell>
          <cell r="D183" t="str">
            <v>Capex-29</v>
          </cell>
          <cell r="E183" t="str">
            <v>Electrical Installation</v>
          </cell>
          <cell r="F183">
            <v>0</v>
          </cell>
          <cell r="G183">
            <v>0</v>
          </cell>
          <cell r="H183" t="str">
            <v>NRS</v>
          </cell>
          <cell r="I183">
            <v>16500</v>
          </cell>
          <cell r="J183">
            <v>16500</v>
          </cell>
        </row>
        <row r="184">
          <cell r="A184">
            <v>810122</v>
          </cell>
          <cell r="B184">
            <v>0</v>
          </cell>
          <cell r="C184" t="str">
            <v>Lemoneez Plant</v>
          </cell>
          <cell r="D184" t="str">
            <v>(Capex - 03-03-04)</v>
          </cell>
          <cell r="E184" t="str">
            <v>Building</v>
          </cell>
          <cell r="F184">
            <v>0</v>
          </cell>
          <cell r="G184">
            <v>0</v>
          </cell>
          <cell r="H184" t="str">
            <v>NRS</v>
          </cell>
          <cell r="I184">
            <v>120000</v>
          </cell>
          <cell r="J184">
            <v>120000</v>
          </cell>
        </row>
        <row r="185">
          <cell r="A185">
            <v>810123</v>
          </cell>
          <cell r="B185">
            <v>0</v>
          </cell>
          <cell r="C185" t="str">
            <v>New Godown near scrap yard</v>
          </cell>
          <cell r="D185" t="str">
            <v>Capex-17 &amp; 17A</v>
          </cell>
          <cell r="E185" t="str">
            <v>Building</v>
          </cell>
          <cell r="F185">
            <v>0</v>
          </cell>
          <cell r="G185">
            <v>0</v>
          </cell>
          <cell r="H185" t="str">
            <v>INR</v>
          </cell>
          <cell r="I185">
            <v>3672</v>
          </cell>
          <cell r="J185">
            <v>5875.2000000000007</v>
          </cell>
        </row>
        <row r="186">
          <cell r="A186">
            <v>810124</v>
          </cell>
          <cell r="B186">
            <v>0</v>
          </cell>
          <cell r="C186" t="str">
            <v>Server Room- BaaN</v>
          </cell>
          <cell r="D186" t="str">
            <v>(Capex - 32-03-04)</v>
          </cell>
          <cell r="E186" t="str">
            <v>Building</v>
          </cell>
          <cell r="F186" t="str">
            <v>ORDER TO BE CANCEELED</v>
          </cell>
          <cell r="G186">
            <v>0</v>
          </cell>
          <cell r="H186" t="str">
            <v>INR</v>
          </cell>
          <cell r="I186">
            <v>120177.24</v>
          </cell>
          <cell r="J186">
            <v>192283.58400000003</v>
          </cell>
        </row>
        <row r="187">
          <cell r="A187" t="str">
            <v>810124-</v>
          </cell>
          <cell r="B187">
            <v>0</v>
          </cell>
          <cell r="C187" t="str">
            <v>Fruit Juice Expansion</v>
          </cell>
          <cell r="D187" t="str">
            <v>(Capex - 02-03-04)</v>
          </cell>
          <cell r="E187" t="str">
            <v>Building</v>
          </cell>
          <cell r="F187" t="str">
            <v>ORDER TO BE CANCEELED</v>
          </cell>
        </row>
        <row r="188">
          <cell r="A188">
            <v>810125</v>
          </cell>
          <cell r="B188">
            <v>0</v>
          </cell>
          <cell r="C188" t="str">
            <v>Fruit Juice Expansion</v>
          </cell>
          <cell r="D188" t="str">
            <v>(Capex - 02-03-04)</v>
          </cell>
          <cell r="E188" t="str">
            <v>Electrical Installation</v>
          </cell>
          <cell r="F188">
            <v>0</v>
          </cell>
          <cell r="G188">
            <v>0</v>
          </cell>
          <cell r="H188" t="str">
            <v>NRS</v>
          </cell>
          <cell r="I188">
            <v>19470</v>
          </cell>
          <cell r="J188">
            <v>19470</v>
          </cell>
        </row>
        <row r="189">
          <cell r="A189">
            <v>810126</v>
          </cell>
          <cell r="B189">
            <v>0</v>
          </cell>
          <cell r="C189" t="str">
            <v>LDM Section</v>
          </cell>
          <cell r="D189" t="str">
            <v>Capex-29</v>
          </cell>
          <cell r="E189" t="str">
            <v>Plant &amp; Machinery (Installation)</v>
          </cell>
          <cell r="F189">
            <v>0</v>
          </cell>
          <cell r="G189">
            <v>0</v>
          </cell>
          <cell r="H189" t="str">
            <v>NRS</v>
          </cell>
          <cell r="I189">
            <v>726</v>
          </cell>
          <cell r="J189">
            <v>726</v>
          </cell>
        </row>
        <row r="190">
          <cell r="A190">
            <v>810127</v>
          </cell>
          <cell r="B190">
            <v>0</v>
          </cell>
          <cell r="C190" t="str">
            <v>Fruit Juice Expansion-125 ML</v>
          </cell>
          <cell r="D190" t="str">
            <v>(Capex - 04-03-04)</v>
          </cell>
          <cell r="E190" t="str">
            <v>Plant &amp; Machinery - 125 ML</v>
          </cell>
          <cell r="F190">
            <v>0</v>
          </cell>
          <cell r="G190">
            <v>0</v>
          </cell>
          <cell r="H190" t="str">
            <v>USD</v>
          </cell>
          <cell r="I190">
            <v>369021</v>
          </cell>
          <cell r="J190">
            <v>27307554</v>
          </cell>
        </row>
        <row r="191">
          <cell r="A191">
            <v>810128</v>
          </cell>
          <cell r="B191">
            <v>0</v>
          </cell>
          <cell r="C191" t="str">
            <v>Fruit Juice Expansion-125 ML</v>
          </cell>
          <cell r="D191" t="str">
            <v>(Capex - 04-03-04)</v>
          </cell>
          <cell r="E191" t="str">
            <v xml:space="preserve">Plant &amp; Machinery </v>
          </cell>
          <cell r="F191">
            <v>0</v>
          </cell>
          <cell r="G191">
            <v>0</v>
          </cell>
          <cell r="H191" t="str">
            <v>INR</v>
          </cell>
          <cell r="I191">
            <v>1400000</v>
          </cell>
          <cell r="J191">
            <v>2240000</v>
          </cell>
        </row>
        <row r="192">
          <cell r="A192">
            <v>810129</v>
          </cell>
          <cell r="B192">
            <v>0</v>
          </cell>
          <cell r="C192" t="str">
            <v>Fruit Juice Expansion</v>
          </cell>
          <cell r="D192" t="str">
            <v>(Capex - 02-03-04)</v>
          </cell>
          <cell r="E192" t="str">
            <v>Electrical Installation</v>
          </cell>
          <cell r="F192">
            <v>0</v>
          </cell>
          <cell r="G192">
            <v>0</v>
          </cell>
          <cell r="H192" t="str">
            <v>NRS</v>
          </cell>
          <cell r="I192">
            <v>69300</v>
          </cell>
          <cell r="J192">
            <v>69300</v>
          </cell>
        </row>
        <row r="193">
          <cell r="A193">
            <v>810130</v>
          </cell>
          <cell r="B193">
            <v>0</v>
          </cell>
          <cell r="C193" t="str">
            <v>Thermocol Section</v>
          </cell>
          <cell r="D193" t="str">
            <v>(Capex - 01-03-04)</v>
          </cell>
          <cell r="E193" t="str">
            <v>Building</v>
          </cell>
          <cell r="F193">
            <v>0</v>
          </cell>
          <cell r="G193">
            <v>0</v>
          </cell>
          <cell r="H193" t="str">
            <v>NRS</v>
          </cell>
          <cell r="I193">
            <v>43575</v>
          </cell>
          <cell r="J193">
            <v>43575</v>
          </cell>
        </row>
        <row r="194">
          <cell r="A194">
            <v>810131</v>
          </cell>
          <cell r="B194">
            <v>0</v>
          </cell>
          <cell r="C194" t="str">
            <v>New Godown near scrap yard</v>
          </cell>
          <cell r="D194" t="str">
            <v>Capex-17 &amp; 17A</v>
          </cell>
          <cell r="E194" t="str">
            <v>Building</v>
          </cell>
          <cell r="F194">
            <v>0</v>
          </cell>
          <cell r="G194">
            <v>0</v>
          </cell>
          <cell r="H194" t="str">
            <v>NRS</v>
          </cell>
          <cell r="I194">
            <v>20960</v>
          </cell>
          <cell r="J194">
            <v>20960</v>
          </cell>
        </row>
        <row r="195">
          <cell r="A195">
            <v>810132</v>
          </cell>
          <cell r="B195">
            <v>0</v>
          </cell>
          <cell r="C195" t="str">
            <v>Litchi Plant</v>
          </cell>
          <cell r="D195" t="str">
            <v>(Capex - 03-03-04)</v>
          </cell>
          <cell r="E195" t="str">
            <v>Building</v>
          </cell>
          <cell r="F195">
            <v>0</v>
          </cell>
          <cell r="G195">
            <v>0</v>
          </cell>
          <cell r="H195" t="str">
            <v>NRS</v>
          </cell>
          <cell r="I195">
            <v>10538.5</v>
          </cell>
          <cell r="J195">
            <v>10538.5</v>
          </cell>
        </row>
        <row r="196">
          <cell r="A196">
            <v>810133</v>
          </cell>
          <cell r="B196">
            <v>0</v>
          </cell>
          <cell r="C196" t="str">
            <v xml:space="preserve">Vatika Hair Oil Container </v>
          </cell>
          <cell r="D196" t="str">
            <v>Capex-34</v>
          </cell>
          <cell r="E196" t="str">
            <v xml:space="preserve">Plant &amp; Machinery </v>
          </cell>
          <cell r="F196">
            <v>0</v>
          </cell>
          <cell r="G196">
            <v>0</v>
          </cell>
          <cell r="H196" t="str">
            <v>NRS</v>
          </cell>
          <cell r="I196">
            <v>32000</v>
          </cell>
          <cell r="J196">
            <v>32000</v>
          </cell>
        </row>
        <row r="197">
          <cell r="A197">
            <v>810134</v>
          </cell>
          <cell r="B197">
            <v>0</v>
          </cell>
          <cell r="C197" t="str">
            <v>New Godown near scrap yard</v>
          </cell>
          <cell r="D197" t="str">
            <v>Capex-17 &amp; 17A</v>
          </cell>
          <cell r="E197" t="str">
            <v>Building</v>
          </cell>
          <cell r="F197">
            <v>0</v>
          </cell>
          <cell r="G197">
            <v>0</v>
          </cell>
          <cell r="H197" t="str">
            <v>NRS</v>
          </cell>
          <cell r="I197">
            <v>310500</v>
          </cell>
          <cell r="J197">
            <v>310500</v>
          </cell>
        </row>
        <row r="198">
          <cell r="A198">
            <v>810135</v>
          </cell>
          <cell r="B198">
            <v>0</v>
          </cell>
          <cell r="C198" t="str">
            <v>Fruit Juice Expansion</v>
          </cell>
          <cell r="D198" t="str">
            <v>Maintenance</v>
          </cell>
          <cell r="E198">
            <v>0</v>
          </cell>
          <cell r="F198">
            <v>0</v>
          </cell>
          <cell r="G198">
            <v>0</v>
          </cell>
          <cell r="H198" t="str">
            <v>NRS</v>
          </cell>
          <cell r="I198">
            <v>109500</v>
          </cell>
          <cell r="J198">
            <v>109500</v>
          </cell>
        </row>
        <row r="199">
          <cell r="A199">
            <v>810136</v>
          </cell>
          <cell r="B199">
            <v>0</v>
          </cell>
          <cell r="C199" t="str">
            <v>Fruit Juice Expansion</v>
          </cell>
          <cell r="D199" t="str">
            <v>Maintenance</v>
          </cell>
          <cell r="E199" t="str">
            <v xml:space="preserve">Wooden Work For 500 ML Machine </v>
          </cell>
          <cell r="F199">
            <v>0</v>
          </cell>
          <cell r="G199">
            <v>0</v>
          </cell>
          <cell r="H199" t="str">
            <v>NRS</v>
          </cell>
          <cell r="I199">
            <v>124397</v>
          </cell>
          <cell r="J199">
            <v>124397</v>
          </cell>
        </row>
        <row r="200">
          <cell r="A200">
            <v>810137</v>
          </cell>
          <cell r="B200">
            <v>0</v>
          </cell>
          <cell r="C200" t="str">
            <v>Baan Installation</v>
          </cell>
          <cell r="D200" t="str">
            <v>Capex-32</v>
          </cell>
          <cell r="E200" t="str">
            <v>Office Equipment</v>
          </cell>
          <cell r="F200">
            <v>0</v>
          </cell>
          <cell r="G200">
            <v>0</v>
          </cell>
          <cell r="H200" t="str">
            <v>NRS</v>
          </cell>
          <cell r="I200">
            <v>555198.6</v>
          </cell>
          <cell r="J200">
            <v>555198.6</v>
          </cell>
        </row>
        <row r="201">
          <cell r="A201">
            <v>810138</v>
          </cell>
          <cell r="B201">
            <v>0</v>
          </cell>
          <cell r="C201" t="str">
            <v>Baan Installation</v>
          </cell>
          <cell r="D201" t="str">
            <v>Capex-32</v>
          </cell>
          <cell r="E201" t="str">
            <v>Office Equipment</v>
          </cell>
          <cell r="F201">
            <v>0</v>
          </cell>
          <cell r="G201">
            <v>0</v>
          </cell>
          <cell r="H201" t="str">
            <v>NRS</v>
          </cell>
          <cell r="I201">
            <v>1153297.2</v>
          </cell>
          <cell r="J201">
            <v>1153297.2</v>
          </cell>
        </row>
        <row r="202">
          <cell r="A202">
            <v>810139</v>
          </cell>
          <cell r="B202">
            <v>0</v>
          </cell>
          <cell r="C202" t="str">
            <v>Trainning Hall</v>
          </cell>
          <cell r="D202" t="str">
            <v>Capex-26</v>
          </cell>
          <cell r="E202" t="str">
            <v>Building</v>
          </cell>
          <cell r="F202">
            <v>0</v>
          </cell>
          <cell r="G202">
            <v>0</v>
          </cell>
          <cell r="H202" t="str">
            <v>NRS</v>
          </cell>
          <cell r="I202">
            <v>28050</v>
          </cell>
          <cell r="J202">
            <v>28050</v>
          </cell>
        </row>
        <row r="203">
          <cell r="A203">
            <v>810140</v>
          </cell>
          <cell r="B203">
            <v>0</v>
          </cell>
          <cell r="C203" t="str">
            <v>LDM Section</v>
          </cell>
          <cell r="D203" t="str">
            <v>Capex-29</v>
          </cell>
          <cell r="E203" t="str">
            <v>Plant &amp; Machinery - all Repairing works</v>
          </cell>
          <cell r="F203">
            <v>0</v>
          </cell>
          <cell r="G203">
            <v>0</v>
          </cell>
          <cell r="H203" t="str">
            <v>INR</v>
          </cell>
          <cell r="I203">
            <v>29526.7</v>
          </cell>
          <cell r="J203">
            <v>47242.720000000001</v>
          </cell>
        </row>
        <row r="204">
          <cell r="A204">
            <v>810141</v>
          </cell>
          <cell r="B204">
            <v>0</v>
          </cell>
          <cell r="C204" t="str">
            <v>New Godown near scrap yard</v>
          </cell>
          <cell r="D204" t="str">
            <v>Capex-17 &amp; 17A</v>
          </cell>
          <cell r="E204" t="str">
            <v>Building</v>
          </cell>
          <cell r="F204">
            <v>0</v>
          </cell>
          <cell r="G204">
            <v>0</v>
          </cell>
          <cell r="H204" t="str">
            <v>NRS</v>
          </cell>
          <cell r="I204">
            <v>408000</v>
          </cell>
          <cell r="J204">
            <v>408000</v>
          </cell>
        </row>
        <row r="205">
          <cell r="A205">
            <v>810142</v>
          </cell>
          <cell r="B205">
            <v>0</v>
          </cell>
          <cell r="C205" t="str">
            <v>Fruit Juice Expansion</v>
          </cell>
          <cell r="D205" t="str">
            <v>Maintenance</v>
          </cell>
          <cell r="E205" t="str">
            <v>Building</v>
          </cell>
          <cell r="F205">
            <v>0</v>
          </cell>
          <cell r="G205">
            <v>0</v>
          </cell>
          <cell r="H205" t="str">
            <v>NRS</v>
          </cell>
          <cell r="I205">
            <v>2288</v>
          </cell>
          <cell r="J205">
            <v>2288</v>
          </cell>
        </row>
        <row r="206">
          <cell r="A206">
            <v>810143</v>
          </cell>
          <cell r="B206">
            <v>0</v>
          </cell>
          <cell r="C206" t="str">
            <v>Trainning Hall</v>
          </cell>
          <cell r="D206" t="str">
            <v>Capex-26</v>
          </cell>
          <cell r="E206" t="str">
            <v>Office Equipment</v>
          </cell>
          <cell r="F206">
            <v>0</v>
          </cell>
          <cell r="G206">
            <v>0</v>
          </cell>
          <cell r="H206" t="str">
            <v>NRS</v>
          </cell>
          <cell r="I206">
            <v>17325</v>
          </cell>
          <cell r="J206">
            <v>17325</v>
          </cell>
        </row>
        <row r="207">
          <cell r="A207">
            <v>810144</v>
          </cell>
          <cell r="B207">
            <v>0</v>
          </cell>
          <cell r="C207" t="str">
            <v>Boundary Wall</v>
          </cell>
          <cell r="D207" t="str">
            <v>(Capex - 06-03-04)</v>
          </cell>
          <cell r="E207" t="str">
            <v>Building</v>
          </cell>
          <cell r="F207">
            <v>0</v>
          </cell>
          <cell r="G207">
            <v>0</v>
          </cell>
          <cell r="H207" t="str">
            <v>NRS</v>
          </cell>
          <cell r="I207">
            <v>452275</v>
          </cell>
          <cell r="J207">
            <v>452275</v>
          </cell>
        </row>
        <row r="208">
          <cell r="A208">
            <v>810145</v>
          </cell>
          <cell r="B208">
            <v>0</v>
          </cell>
          <cell r="C208" t="str">
            <v>Boundary Wall</v>
          </cell>
          <cell r="D208" t="str">
            <v>(Capex - 06-03-04)</v>
          </cell>
          <cell r="E208" t="str">
            <v>Building</v>
          </cell>
          <cell r="F208">
            <v>0</v>
          </cell>
          <cell r="G208">
            <v>0</v>
          </cell>
          <cell r="H208" t="str">
            <v>NRS</v>
          </cell>
          <cell r="I208">
            <v>460000</v>
          </cell>
          <cell r="J208">
            <v>460000</v>
          </cell>
        </row>
        <row r="209">
          <cell r="A209">
            <v>810146</v>
          </cell>
          <cell r="B209">
            <v>0</v>
          </cell>
          <cell r="C209" t="str">
            <v>Fruit Juice Expansion</v>
          </cell>
          <cell r="D209" t="str">
            <v>Maintenance</v>
          </cell>
          <cell r="E209" t="str">
            <v xml:space="preserve">Wooden Work For 500 ML Machine </v>
          </cell>
          <cell r="F209" t="str">
            <v>Ltchi Processing</v>
          </cell>
          <cell r="G209">
            <v>0</v>
          </cell>
          <cell r="H209" t="str">
            <v>NRS</v>
          </cell>
          <cell r="I209">
            <v>38820</v>
          </cell>
          <cell r="J209">
            <v>38820</v>
          </cell>
        </row>
        <row r="210">
          <cell r="A210">
            <v>810147</v>
          </cell>
          <cell r="B210">
            <v>0</v>
          </cell>
          <cell r="C210">
            <v>0</v>
          </cell>
          <cell r="D210" t="str">
            <v>Maintenance</v>
          </cell>
          <cell r="E210">
            <v>0</v>
          </cell>
          <cell r="F210">
            <v>0</v>
          </cell>
          <cell r="G210">
            <v>0</v>
          </cell>
          <cell r="H210" t="str">
            <v>INR</v>
          </cell>
          <cell r="I210">
            <v>6180</v>
          </cell>
          <cell r="J210">
            <v>9888</v>
          </cell>
        </row>
        <row r="211">
          <cell r="A211">
            <v>810148</v>
          </cell>
          <cell r="B211">
            <v>0</v>
          </cell>
          <cell r="C211" t="str">
            <v>Boundary Wall</v>
          </cell>
          <cell r="D211" t="str">
            <v>(Capex - 06-03-04)</v>
          </cell>
          <cell r="E211" t="str">
            <v>Building</v>
          </cell>
          <cell r="F211">
            <v>0</v>
          </cell>
          <cell r="G211">
            <v>0</v>
          </cell>
          <cell r="H211" t="str">
            <v>NRS</v>
          </cell>
          <cell r="I211">
            <v>149772</v>
          </cell>
          <cell r="J211">
            <v>149772</v>
          </cell>
        </row>
        <row r="212">
          <cell r="A212">
            <v>810149</v>
          </cell>
          <cell r="B212">
            <v>0</v>
          </cell>
          <cell r="C212" t="str">
            <v>Fruit Juice Expansion</v>
          </cell>
          <cell r="D212" t="str">
            <v>Capex-22</v>
          </cell>
          <cell r="E212" t="str">
            <v>Building</v>
          </cell>
          <cell r="F212" t="str">
            <v>P. O. to be canceeled</v>
          </cell>
          <cell r="G212">
            <v>0</v>
          </cell>
          <cell r="H212" t="str">
            <v>NRS</v>
          </cell>
          <cell r="I212">
            <v>85800</v>
          </cell>
          <cell r="J212">
            <v>85800</v>
          </cell>
        </row>
        <row r="213">
          <cell r="A213">
            <v>810150</v>
          </cell>
          <cell r="B213">
            <v>0</v>
          </cell>
          <cell r="C213" t="str">
            <v>Scrap Yard</v>
          </cell>
          <cell r="D213" t="str">
            <v>Capex-24</v>
          </cell>
          <cell r="E213" t="str">
            <v>Building</v>
          </cell>
          <cell r="F213">
            <v>0</v>
          </cell>
          <cell r="G213">
            <v>0</v>
          </cell>
          <cell r="H213" t="str">
            <v>NRS</v>
          </cell>
          <cell r="I213">
            <v>7500</v>
          </cell>
          <cell r="J213">
            <v>7500</v>
          </cell>
        </row>
        <row r="214">
          <cell r="A214">
            <v>810151</v>
          </cell>
          <cell r="B214">
            <v>0</v>
          </cell>
          <cell r="C214" t="str">
            <v>New Godown near scrap yard</v>
          </cell>
          <cell r="D214" t="str">
            <v>Capex-17 &amp; 17A</v>
          </cell>
          <cell r="E214" t="str">
            <v>Building</v>
          </cell>
          <cell r="F214">
            <v>0</v>
          </cell>
          <cell r="G214">
            <v>0</v>
          </cell>
          <cell r="H214" t="str">
            <v>NRS</v>
          </cell>
          <cell r="I214">
            <v>59400</v>
          </cell>
          <cell r="J214">
            <v>59400</v>
          </cell>
        </row>
        <row r="215">
          <cell r="A215">
            <v>810152</v>
          </cell>
          <cell r="B215">
            <v>0</v>
          </cell>
          <cell r="C215" t="str">
            <v>Lemoneze Plant</v>
          </cell>
          <cell r="D215" t="str">
            <v>Capex-31</v>
          </cell>
          <cell r="E215" t="str">
            <v>Plant &amp; Machinery (Installation)</v>
          </cell>
          <cell r="F215">
            <v>0</v>
          </cell>
          <cell r="G215">
            <v>0</v>
          </cell>
          <cell r="H215" t="str">
            <v>INR</v>
          </cell>
          <cell r="I215">
            <v>62418</v>
          </cell>
          <cell r="J215">
            <v>99868.800000000003</v>
          </cell>
        </row>
        <row r="216">
          <cell r="A216">
            <v>810153</v>
          </cell>
          <cell r="B216">
            <v>0</v>
          </cell>
          <cell r="C216" t="str">
            <v xml:space="preserve">Vatika Hair Oil Container </v>
          </cell>
          <cell r="D216" t="str">
            <v>Capex-34</v>
          </cell>
          <cell r="E216" t="str">
            <v>Plant &amp; Machinery</v>
          </cell>
          <cell r="F216">
            <v>0</v>
          </cell>
          <cell r="G216">
            <v>0</v>
          </cell>
          <cell r="H216" t="str">
            <v>NRS</v>
          </cell>
          <cell r="I216">
            <v>74000</v>
          </cell>
          <cell r="J216">
            <v>74000</v>
          </cell>
        </row>
        <row r="217">
          <cell r="A217">
            <v>810154</v>
          </cell>
          <cell r="B217">
            <v>0</v>
          </cell>
          <cell r="C217" t="str">
            <v>Plastic Section</v>
          </cell>
          <cell r="D217" t="str">
            <v>Maintenance</v>
          </cell>
          <cell r="E217" t="str">
            <v>Plant &amp; Machinery (Installation)</v>
          </cell>
          <cell r="F217">
            <v>0</v>
          </cell>
          <cell r="G217">
            <v>0</v>
          </cell>
          <cell r="H217" t="str">
            <v>NRS</v>
          </cell>
          <cell r="I217">
            <v>4356</v>
          </cell>
          <cell r="J217">
            <v>4356</v>
          </cell>
        </row>
        <row r="218">
          <cell r="A218">
            <v>810155</v>
          </cell>
          <cell r="B218">
            <v>0</v>
          </cell>
          <cell r="C218">
            <v>0</v>
          </cell>
          <cell r="D218" t="str">
            <v>Maintenance</v>
          </cell>
        </row>
        <row r="219">
          <cell r="A219">
            <v>810157</v>
          </cell>
          <cell r="B219">
            <v>0</v>
          </cell>
          <cell r="C219" t="str">
            <v>Fruit Juice Expansion</v>
          </cell>
          <cell r="D219" t="str">
            <v>Maintenance</v>
          </cell>
          <cell r="E219" t="str">
            <v xml:space="preserve">Wooden Work For 500 ML Machine </v>
          </cell>
          <cell r="F219">
            <v>0</v>
          </cell>
          <cell r="G219">
            <v>0</v>
          </cell>
          <cell r="H219" t="str">
            <v>NRS</v>
          </cell>
          <cell r="I219">
            <v>56681</v>
          </cell>
          <cell r="J219">
            <v>56681</v>
          </cell>
        </row>
        <row r="220">
          <cell r="A220">
            <v>810158</v>
          </cell>
          <cell r="B220">
            <v>0</v>
          </cell>
          <cell r="C220" t="str">
            <v>Litchi Plant</v>
          </cell>
          <cell r="D220" t="str">
            <v>(Capex - 03-03-04)</v>
          </cell>
          <cell r="E220" t="str">
            <v>Plant &amp; Machinery (Installation)</v>
          </cell>
          <cell r="F220">
            <v>0</v>
          </cell>
          <cell r="G220">
            <v>0</v>
          </cell>
          <cell r="H220" t="str">
            <v>NRS</v>
          </cell>
          <cell r="I220">
            <v>41995.8</v>
          </cell>
          <cell r="J220">
            <v>41995.8</v>
          </cell>
        </row>
        <row r="221">
          <cell r="A221">
            <v>810159</v>
          </cell>
          <cell r="B221">
            <v>0</v>
          </cell>
          <cell r="C221" t="str">
            <v>New Godown near scrap yard</v>
          </cell>
          <cell r="D221" t="str">
            <v>Capex-17 &amp; 17A</v>
          </cell>
          <cell r="E221" t="str">
            <v>Building</v>
          </cell>
          <cell r="F221">
            <v>0</v>
          </cell>
          <cell r="G221">
            <v>0</v>
          </cell>
          <cell r="H221" t="str">
            <v>INR</v>
          </cell>
          <cell r="I221">
            <v>53820</v>
          </cell>
          <cell r="J221">
            <v>86112</v>
          </cell>
        </row>
        <row r="222">
          <cell r="A222">
            <v>810160</v>
          </cell>
          <cell r="B222">
            <v>0</v>
          </cell>
          <cell r="C222" t="str">
            <v>Trainning Hall</v>
          </cell>
          <cell r="D222" t="str">
            <v>Capex-26</v>
          </cell>
          <cell r="E222" t="str">
            <v>Furniture &amp; Fixture</v>
          </cell>
          <cell r="F222">
            <v>0</v>
          </cell>
          <cell r="G222">
            <v>0</v>
          </cell>
          <cell r="H222" t="str">
            <v>NRS</v>
          </cell>
          <cell r="I222">
            <v>31618</v>
          </cell>
          <cell r="J222">
            <v>31618</v>
          </cell>
        </row>
        <row r="223">
          <cell r="A223">
            <v>810162</v>
          </cell>
          <cell r="B223">
            <v>0</v>
          </cell>
          <cell r="C223" t="str">
            <v>Baan Installation</v>
          </cell>
          <cell r="D223" t="str">
            <v>Capex-32</v>
          </cell>
          <cell r="E223" t="str">
            <v>Office Equipment</v>
          </cell>
          <cell r="F223">
            <v>0</v>
          </cell>
          <cell r="G223">
            <v>0</v>
          </cell>
          <cell r="H223" t="str">
            <v>NRS</v>
          </cell>
          <cell r="I223">
            <v>502425</v>
          </cell>
          <cell r="J223">
            <v>502425</v>
          </cell>
        </row>
        <row r="224">
          <cell r="A224">
            <v>810163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  <cell r="F224">
            <v>0</v>
          </cell>
          <cell r="G224">
            <v>0</v>
          </cell>
          <cell r="H224" t="str">
            <v>NRS</v>
          </cell>
          <cell r="I224">
            <v>62502</v>
          </cell>
          <cell r="J224">
            <v>62502</v>
          </cell>
        </row>
        <row r="225">
          <cell r="A225">
            <v>810164</v>
          </cell>
          <cell r="B225">
            <v>0</v>
          </cell>
          <cell r="C225" t="str">
            <v>Lemoneze Plant</v>
          </cell>
          <cell r="D225" t="str">
            <v>Capex-31</v>
          </cell>
          <cell r="E225" t="str">
            <v>Building</v>
          </cell>
          <cell r="F225">
            <v>0</v>
          </cell>
          <cell r="G225">
            <v>0</v>
          </cell>
          <cell r="H225" t="str">
            <v>NRS</v>
          </cell>
          <cell r="I225">
            <v>30770</v>
          </cell>
          <cell r="J225">
            <v>30770</v>
          </cell>
        </row>
        <row r="226">
          <cell r="A226">
            <v>810166</v>
          </cell>
          <cell r="B226">
            <v>0</v>
          </cell>
          <cell r="C226" t="str">
            <v>Litchi Plant</v>
          </cell>
          <cell r="D226" t="str">
            <v>(Capex - 03-03-04)</v>
          </cell>
          <cell r="E226" t="str">
            <v>Plant &amp; Machinery (Installation)</v>
          </cell>
          <cell r="F226">
            <v>0</v>
          </cell>
          <cell r="G226">
            <v>0</v>
          </cell>
          <cell r="H226" t="str">
            <v>NRS</v>
          </cell>
          <cell r="I226">
            <v>23925</v>
          </cell>
          <cell r="J226">
            <v>23925</v>
          </cell>
        </row>
        <row r="227">
          <cell r="A227">
            <v>810167</v>
          </cell>
          <cell r="B227">
            <v>0</v>
          </cell>
          <cell r="C227" t="str">
            <v>Fruit Juice Expansion</v>
          </cell>
          <cell r="D227" t="str">
            <v>(Capex - 04-03-04)</v>
          </cell>
          <cell r="E227" t="str">
            <v>Plant &amp; Machinery (Installation)</v>
          </cell>
          <cell r="F227">
            <v>0</v>
          </cell>
          <cell r="G227">
            <v>0</v>
          </cell>
          <cell r="H227" t="str">
            <v>INR</v>
          </cell>
          <cell r="I227">
            <v>18128.75</v>
          </cell>
          <cell r="J227">
            <v>29006</v>
          </cell>
        </row>
        <row r="228">
          <cell r="A228">
            <v>810168</v>
          </cell>
          <cell r="B228">
            <v>0</v>
          </cell>
          <cell r="C228" t="str">
            <v>Trainning Hall</v>
          </cell>
          <cell r="D228" t="str">
            <v>Capex-26</v>
          </cell>
          <cell r="E228" t="str">
            <v>Furniture &amp; Fixture</v>
          </cell>
          <cell r="F228">
            <v>0</v>
          </cell>
          <cell r="G228">
            <v>0</v>
          </cell>
          <cell r="H228" t="str">
            <v>NRS</v>
          </cell>
          <cell r="I228">
            <v>22550</v>
          </cell>
          <cell r="J228">
            <v>22550</v>
          </cell>
        </row>
        <row r="229">
          <cell r="A229">
            <v>810169</v>
          </cell>
          <cell r="B229">
            <v>0</v>
          </cell>
          <cell r="C229" t="str">
            <v>Fruit Juice Expansion</v>
          </cell>
          <cell r="D229" t="str">
            <v>(Capex - 04-03-04)</v>
          </cell>
          <cell r="E229" t="str">
            <v>Plant &amp; Machinery (Installation)</v>
          </cell>
          <cell r="F229" t="str">
            <v>Inventory</v>
          </cell>
          <cell r="G229">
            <v>0</v>
          </cell>
          <cell r="H229" t="str">
            <v>NRS</v>
          </cell>
          <cell r="I229">
            <v>6710</v>
          </cell>
          <cell r="J229">
            <v>6710</v>
          </cell>
        </row>
        <row r="230">
          <cell r="A230">
            <v>810170</v>
          </cell>
          <cell r="B230">
            <v>0</v>
          </cell>
          <cell r="C230" t="str">
            <v>Fruit Juice Expansion</v>
          </cell>
          <cell r="D230" t="str">
            <v>No-Capex</v>
          </cell>
          <cell r="E230" t="str">
            <v>Plant &amp; Machinery</v>
          </cell>
          <cell r="F230">
            <v>0</v>
          </cell>
          <cell r="G230">
            <v>0</v>
          </cell>
          <cell r="H230" t="str">
            <v>INR</v>
          </cell>
          <cell r="I230">
            <v>3300</v>
          </cell>
          <cell r="J230">
            <v>5280</v>
          </cell>
        </row>
        <row r="231">
          <cell r="A231">
            <v>810171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  <cell r="F231">
            <v>0</v>
          </cell>
          <cell r="G231">
            <v>0</v>
          </cell>
          <cell r="H231" t="str">
            <v>NRS</v>
          </cell>
          <cell r="I231">
            <v>168600</v>
          </cell>
          <cell r="J231">
            <v>168600</v>
          </cell>
        </row>
        <row r="232">
          <cell r="A232">
            <v>810172</v>
          </cell>
          <cell r="B232">
            <v>0</v>
          </cell>
          <cell r="C232" t="str">
            <v>Fruit Juice Expansion</v>
          </cell>
          <cell r="D232" t="str">
            <v>(Capex - 04-03-04)</v>
          </cell>
          <cell r="E232" t="str">
            <v>Building</v>
          </cell>
          <cell r="F232">
            <v>0</v>
          </cell>
          <cell r="G232">
            <v>0</v>
          </cell>
          <cell r="H232" t="str">
            <v>NRS</v>
          </cell>
          <cell r="I232">
            <v>6780</v>
          </cell>
          <cell r="J232">
            <v>6780</v>
          </cell>
        </row>
        <row r="233">
          <cell r="A233">
            <v>810173</v>
          </cell>
          <cell r="B233">
            <v>0</v>
          </cell>
          <cell r="C233" t="str">
            <v>Boundary Wall</v>
          </cell>
          <cell r="D233" t="str">
            <v>(Capex - 06-03-04)</v>
          </cell>
          <cell r="E233" t="str">
            <v>Building</v>
          </cell>
          <cell r="F233">
            <v>0</v>
          </cell>
          <cell r="G233">
            <v>0</v>
          </cell>
          <cell r="H233" t="str">
            <v>NRS</v>
          </cell>
          <cell r="I233">
            <v>196877.5</v>
          </cell>
          <cell r="J233">
            <v>196877.5</v>
          </cell>
        </row>
        <row r="234">
          <cell r="A234">
            <v>810174</v>
          </cell>
          <cell r="B234">
            <v>0</v>
          </cell>
          <cell r="C234" t="str">
            <v>Boundary Wall</v>
          </cell>
          <cell r="D234" t="str">
            <v>(Capex - 06-03-04)</v>
          </cell>
          <cell r="E234" t="str">
            <v>Building</v>
          </cell>
          <cell r="F234">
            <v>0</v>
          </cell>
          <cell r="G234">
            <v>0</v>
          </cell>
          <cell r="H234" t="str">
            <v>NRS</v>
          </cell>
          <cell r="I234">
            <v>36480</v>
          </cell>
          <cell r="J234">
            <v>36480</v>
          </cell>
        </row>
        <row r="235">
          <cell r="A235">
            <v>810175</v>
          </cell>
          <cell r="B235">
            <v>0</v>
          </cell>
          <cell r="C235" t="str">
            <v>Fruit Juice Expansion</v>
          </cell>
          <cell r="D235" t="str">
            <v>(Capex - 04-03-04)</v>
          </cell>
          <cell r="E235" t="str">
            <v>Building</v>
          </cell>
          <cell r="F235">
            <v>0</v>
          </cell>
          <cell r="G235">
            <v>0</v>
          </cell>
          <cell r="H235" t="str">
            <v>NRS</v>
          </cell>
          <cell r="I235">
            <v>18513.849999999999</v>
          </cell>
          <cell r="J235">
            <v>18513.849999999999</v>
          </cell>
        </row>
        <row r="236">
          <cell r="A236">
            <v>810176</v>
          </cell>
          <cell r="B236">
            <v>0</v>
          </cell>
          <cell r="C236" t="str">
            <v>Litchi Plant</v>
          </cell>
          <cell r="D236" t="str">
            <v>(Capex - 03-03-04)</v>
          </cell>
          <cell r="E236" t="str">
            <v>Building</v>
          </cell>
          <cell r="F236">
            <v>0</v>
          </cell>
          <cell r="G236">
            <v>0</v>
          </cell>
          <cell r="H236" t="str">
            <v>NRS</v>
          </cell>
          <cell r="I236">
            <v>23441.599999999999</v>
          </cell>
          <cell r="J236">
            <v>23441.599999999999</v>
          </cell>
        </row>
        <row r="237">
          <cell r="A237">
            <v>810177</v>
          </cell>
          <cell r="B237">
            <v>0</v>
          </cell>
          <cell r="C237" t="str">
            <v>Litchi Plant</v>
          </cell>
          <cell r="D237" t="str">
            <v>(Capex - 03-03-04)</v>
          </cell>
          <cell r="E237" t="str">
            <v>Building</v>
          </cell>
          <cell r="F237">
            <v>0</v>
          </cell>
          <cell r="G237">
            <v>0</v>
          </cell>
          <cell r="H237" t="str">
            <v>INR</v>
          </cell>
          <cell r="I237">
            <v>820</v>
          </cell>
          <cell r="J237">
            <v>1312</v>
          </cell>
        </row>
        <row r="238">
          <cell r="A238">
            <v>810178</v>
          </cell>
          <cell r="B238">
            <v>0</v>
          </cell>
          <cell r="C238" t="str">
            <v>Litchi Plant</v>
          </cell>
          <cell r="D238" t="str">
            <v>(Capex - 03-03-04)</v>
          </cell>
          <cell r="E238" t="str">
            <v>Plant &amp; Machinery (Installation)</v>
          </cell>
          <cell r="F238">
            <v>0</v>
          </cell>
          <cell r="G238">
            <v>0</v>
          </cell>
          <cell r="H238" t="str">
            <v>INR</v>
          </cell>
          <cell r="I238">
            <v>522</v>
          </cell>
          <cell r="J238">
            <v>835.2</v>
          </cell>
        </row>
        <row r="239">
          <cell r="A239">
            <v>810179</v>
          </cell>
          <cell r="B239">
            <v>0</v>
          </cell>
          <cell r="C239" t="str">
            <v>Fruit Juice Expansion</v>
          </cell>
          <cell r="D239" t="str">
            <v>(Capex - 04-03-04)</v>
          </cell>
          <cell r="E239" t="str">
            <v>Building</v>
          </cell>
          <cell r="F239">
            <v>0</v>
          </cell>
          <cell r="G239">
            <v>0</v>
          </cell>
          <cell r="H239" t="str">
            <v>NRS</v>
          </cell>
          <cell r="I239">
            <v>3330</v>
          </cell>
          <cell r="J239">
            <v>3330</v>
          </cell>
        </row>
        <row r="240">
          <cell r="A240">
            <v>810180</v>
          </cell>
          <cell r="B240">
            <v>0</v>
          </cell>
          <cell r="C240" t="str">
            <v>Common Utility</v>
          </cell>
          <cell r="D240" t="str">
            <v>(Capex - 07-03-04)</v>
          </cell>
          <cell r="E240" t="str">
            <v>Plant &amp; Machinery</v>
          </cell>
          <cell r="F240">
            <v>0</v>
          </cell>
          <cell r="G240">
            <v>0</v>
          </cell>
          <cell r="H240" t="str">
            <v>USD</v>
          </cell>
          <cell r="I240">
            <v>8000</v>
          </cell>
          <cell r="J240">
            <v>592000</v>
          </cell>
        </row>
        <row r="241">
          <cell r="A241">
            <v>810181</v>
          </cell>
          <cell r="B241">
            <v>0</v>
          </cell>
          <cell r="C241" t="str">
            <v>Boundary Wall</v>
          </cell>
          <cell r="D241" t="str">
            <v>(Capex - 06-03-04)</v>
          </cell>
          <cell r="E241" t="str">
            <v>Building</v>
          </cell>
          <cell r="F241">
            <v>0</v>
          </cell>
          <cell r="G241">
            <v>0</v>
          </cell>
          <cell r="H241" t="str">
            <v>NRS</v>
          </cell>
          <cell r="I241">
            <v>69250</v>
          </cell>
          <cell r="J241">
            <v>69250</v>
          </cell>
        </row>
        <row r="242">
          <cell r="A242">
            <v>810182</v>
          </cell>
          <cell r="B242">
            <v>0</v>
          </cell>
          <cell r="C242" t="str">
            <v xml:space="preserve">Video Camera Accessories       </v>
          </cell>
          <cell r="D242" t="str">
            <v>(Capex - 14-03-04)</v>
          </cell>
          <cell r="E242" t="str">
            <v>Office Equipment</v>
          </cell>
          <cell r="F242">
            <v>0</v>
          </cell>
          <cell r="G242">
            <v>0</v>
          </cell>
          <cell r="H242" t="str">
            <v>NRS</v>
          </cell>
          <cell r="I242">
            <v>112459.5</v>
          </cell>
          <cell r="J242">
            <v>112459.5</v>
          </cell>
        </row>
        <row r="243">
          <cell r="A243">
            <v>810183</v>
          </cell>
          <cell r="B243">
            <v>0</v>
          </cell>
          <cell r="C243" t="str">
            <v xml:space="preserve">Video Camera Accessories       </v>
          </cell>
          <cell r="D243" t="str">
            <v>(Capex - 14-03-04)</v>
          </cell>
          <cell r="E243" t="str">
            <v>Office Equipment</v>
          </cell>
          <cell r="F243">
            <v>0</v>
          </cell>
          <cell r="G243">
            <v>0</v>
          </cell>
          <cell r="H243" t="str">
            <v>USD</v>
          </cell>
          <cell r="I243">
            <v>6314.8</v>
          </cell>
          <cell r="J243">
            <v>467295.2</v>
          </cell>
        </row>
        <row r="244">
          <cell r="A244">
            <v>810184</v>
          </cell>
          <cell r="B244">
            <v>0</v>
          </cell>
          <cell r="C244" t="str">
            <v>Fruit Juice Expansion</v>
          </cell>
          <cell r="D244" t="str">
            <v>(Capex - 04-03-04)</v>
          </cell>
          <cell r="E244" t="str">
            <v>Plant &amp; Machinery (Installation)</v>
          </cell>
          <cell r="F244">
            <v>0</v>
          </cell>
          <cell r="G244">
            <v>0</v>
          </cell>
          <cell r="H244" t="str">
            <v>NRS</v>
          </cell>
          <cell r="I244">
            <v>500</v>
          </cell>
          <cell r="J244">
            <v>500</v>
          </cell>
        </row>
        <row r="245">
          <cell r="A245">
            <v>810185</v>
          </cell>
          <cell r="B245">
            <v>0</v>
          </cell>
          <cell r="C245" t="str">
            <v xml:space="preserve">Vatika Hair Oil Container </v>
          </cell>
          <cell r="D245" t="str">
            <v>(Capex - 13-03-04)</v>
          </cell>
          <cell r="E245" t="str">
            <v>Plant &amp; Machinery</v>
          </cell>
          <cell r="F245">
            <v>0</v>
          </cell>
          <cell r="G245">
            <v>0</v>
          </cell>
          <cell r="H245" t="str">
            <v>NRS</v>
          </cell>
          <cell r="I245">
            <v>37500</v>
          </cell>
          <cell r="J245">
            <v>37500</v>
          </cell>
        </row>
        <row r="246">
          <cell r="A246">
            <v>810186</v>
          </cell>
          <cell r="B246">
            <v>0</v>
          </cell>
          <cell r="C246" t="str">
            <v>Fruit Juice Expansion</v>
          </cell>
          <cell r="D246" t="str">
            <v>(Capex - 15-03-04)</v>
          </cell>
          <cell r="E246" t="str">
            <v>Plant &amp; Machinery (Installation)</v>
          </cell>
          <cell r="F246">
            <v>0</v>
          </cell>
          <cell r="G246">
            <v>0</v>
          </cell>
          <cell r="H246" t="str">
            <v>INR</v>
          </cell>
          <cell r="I246">
            <v>21782</v>
          </cell>
          <cell r="J246">
            <v>34851.200000000004</v>
          </cell>
        </row>
        <row r="247">
          <cell r="A247">
            <v>810187</v>
          </cell>
          <cell r="B247">
            <v>0</v>
          </cell>
          <cell r="C247" t="str">
            <v>Fruit Juice Expansion-125 ML</v>
          </cell>
          <cell r="D247" t="str">
            <v>(Capex - 15-03-04)</v>
          </cell>
          <cell r="E247" t="str">
            <v>Plant &amp; Machinery - 125 ML</v>
          </cell>
          <cell r="F247">
            <v>0</v>
          </cell>
          <cell r="G247">
            <v>0</v>
          </cell>
          <cell r="H247" t="str">
            <v>USD</v>
          </cell>
          <cell r="I247">
            <v>77079</v>
          </cell>
          <cell r="J247">
            <v>5703846</v>
          </cell>
        </row>
        <row r="248">
          <cell r="A248">
            <v>810188</v>
          </cell>
          <cell r="B248">
            <v>0</v>
          </cell>
          <cell r="C248" t="str">
            <v>Fruit Juice Expansion</v>
          </cell>
          <cell r="D248" t="str">
            <v>(Capex - 15-03-04)</v>
          </cell>
          <cell r="E248" t="str">
            <v>Plant &amp; Machinery</v>
          </cell>
          <cell r="F248">
            <v>0</v>
          </cell>
          <cell r="G248">
            <v>0</v>
          </cell>
          <cell r="H248" t="str">
            <v>USD</v>
          </cell>
          <cell r="I248">
            <v>18800</v>
          </cell>
          <cell r="J248">
            <v>1391200</v>
          </cell>
        </row>
        <row r="249">
          <cell r="A249">
            <v>810189</v>
          </cell>
          <cell r="B249">
            <v>0</v>
          </cell>
          <cell r="C249" t="str">
            <v>Fruit Juice Expansion</v>
          </cell>
          <cell r="D249" t="str">
            <v>(Capex - 15-03-04)</v>
          </cell>
          <cell r="E249" t="str">
            <v>Plant &amp; Machinery (Installation)</v>
          </cell>
          <cell r="F249">
            <v>0</v>
          </cell>
          <cell r="G249">
            <v>0</v>
          </cell>
          <cell r="H249" t="str">
            <v>NRS</v>
          </cell>
          <cell r="I249">
            <v>101045</v>
          </cell>
          <cell r="J249">
            <v>101045</v>
          </cell>
        </row>
        <row r="250">
          <cell r="A250">
            <v>810190</v>
          </cell>
          <cell r="B250">
            <v>0</v>
          </cell>
          <cell r="C250" t="str">
            <v>Fruit Juice Expansion</v>
          </cell>
          <cell r="D250" t="str">
            <v>(Capex - 15-03-04)</v>
          </cell>
          <cell r="E250" t="str">
            <v>Electrical Installation</v>
          </cell>
          <cell r="F250">
            <v>0</v>
          </cell>
          <cell r="G250">
            <v>0</v>
          </cell>
          <cell r="H250" t="str">
            <v>NRS</v>
          </cell>
          <cell r="I250">
            <v>31464</v>
          </cell>
          <cell r="J250">
            <v>31464</v>
          </cell>
        </row>
        <row r="251">
          <cell r="A251">
            <v>810191</v>
          </cell>
          <cell r="B251">
            <v>0</v>
          </cell>
          <cell r="C251" t="str">
            <v>Fruit Juice Expansion</v>
          </cell>
          <cell r="D251" t="str">
            <v>(Capex - 15-03-04)</v>
          </cell>
          <cell r="E251" t="str">
            <v>Electrical Installation</v>
          </cell>
          <cell r="F251">
            <v>0</v>
          </cell>
          <cell r="G251">
            <v>0</v>
          </cell>
          <cell r="H251" t="str">
            <v>NRS</v>
          </cell>
          <cell r="I251">
            <v>23200</v>
          </cell>
          <cell r="J251">
            <v>23200</v>
          </cell>
        </row>
        <row r="252">
          <cell r="A252">
            <v>810192</v>
          </cell>
          <cell r="B252">
            <v>0</v>
          </cell>
          <cell r="C252" t="str">
            <v>Fruit Juice Expansion</v>
          </cell>
          <cell r="D252" t="str">
            <v>(Capex - 15-03-04)</v>
          </cell>
          <cell r="E252" t="str">
            <v>Plant &amp; Machinery</v>
          </cell>
          <cell r="F252">
            <v>0</v>
          </cell>
          <cell r="G252">
            <v>0</v>
          </cell>
          <cell r="H252" t="str">
            <v>INR</v>
          </cell>
          <cell r="I252">
            <v>1404000</v>
          </cell>
          <cell r="J252">
            <v>2246400</v>
          </cell>
        </row>
        <row r="253">
          <cell r="A253">
            <v>810193</v>
          </cell>
          <cell r="B253">
            <v>0</v>
          </cell>
          <cell r="C253" t="str">
            <v>Fruit Juice Expansion-125 ML</v>
          </cell>
          <cell r="D253" t="str">
            <v>(Capex - 15-03-04)</v>
          </cell>
          <cell r="E253" t="str">
            <v>Plant &amp; Machinery - 125 ML</v>
          </cell>
          <cell r="F253" t="str">
            <v>Inventory</v>
          </cell>
          <cell r="G253">
            <v>0</v>
          </cell>
          <cell r="H253" t="str">
            <v>EURO</v>
          </cell>
          <cell r="I253">
            <v>8300</v>
          </cell>
          <cell r="J253">
            <v>1079000</v>
          </cell>
        </row>
        <row r="254">
          <cell r="A254">
            <v>810194</v>
          </cell>
          <cell r="B254">
            <v>0</v>
          </cell>
          <cell r="C254" t="str">
            <v>Fruit Juice Expansion-125 ML</v>
          </cell>
          <cell r="D254" t="str">
            <v>(Capex - 15-03-04)</v>
          </cell>
          <cell r="E254" t="str">
            <v>Plant &amp; Machinery - 125 ML</v>
          </cell>
          <cell r="F254">
            <v>0</v>
          </cell>
          <cell r="G254">
            <v>0</v>
          </cell>
          <cell r="H254" t="str">
            <v>USD</v>
          </cell>
          <cell r="I254">
            <v>233400</v>
          </cell>
          <cell r="J254">
            <v>17271600</v>
          </cell>
        </row>
        <row r="255">
          <cell r="A255">
            <v>810195</v>
          </cell>
          <cell r="B255">
            <v>0</v>
          </cell>
          <cell r="C255" t="str">
            <v>Fruit Juice Expansion</v>
          </cell>
          <cell r="D255" t="str">
            <v>(Capex - 15-03-04)</v>
          </cell>
          <cell r="E255" t="str">
            <v>Electrical Installation</v>
          </cell>
          <cell r="F255">
            <v>0</v>
          </cell>
          <cell r="G255">
            <v>0</v>
          </cell>
          <cell r="H255" t="str">
            <v>NRS</v>
          </cell>
          <cell r="I255">
            <v>2043</v>
          </cell>
          <cell r="J255">
            <v>2043</v>
          </cell>
        </row>
        <row r="256">
          <cell r="A256">
            <v>810196</v>
          </cell>
          <cell r="B256">
            <v>0</v>
          </cell>
          <cell r="C256" t="str">
            <v>Fruit Juice Expansion</v>
          </cell>
          <cell r="D256" t="str">
            <v>(Capex - 15-03-04)</v>
          </cell>
          <cell r="E256" t="str">
            <v>Plant &amp; Machinery (Installation)</v>
          </cell>
          <cell r="F256">
            <v>0</v>
          </cell>
          <cell r="G256">
            <v>0</v>
          </cell>
          <cell r="H256" t="str">
            <v>NRS</v>
          </cell>
          <cell r="I256">
            <v>166911</v>
          </cell>
          <cell r="J256">
            <v>166911</v>
          </cell>
        </row>
        <row r="257">
          <cell r="A257">
            <v>810197</v>
          </cell>
          <cell r="B257">
            <v>0</v>
          </cell>
          <cell r="C257" t="str">
            <v>Fruit Juice Expansion</v>
          </cell>
          <cell r="D257" t="str">
            <v>(Capex - 15-03-04)</v>
          </cell>
          <cell r="E257" t="str">
            <v>Plant &amp; Machinery (Installation)</v>
          </cell>
          <cell r="F257">
            <v>0</v>
          </cell>
          <cell r="G257">
            <v>0</v>
          </cell>
          <cell r="H257" t="str">
            <v>INR</v>
          </cell>
          <cell r="I257">
            <v>271076</v>
          </cell>
          <cell r="J257">
            <v>433721.60000000003</v>
          </cell>
        </row>
        <row r="258">
          <cell r="A258">
            <v>810198</v>
          </cell>
          <cell r="B258">
            <v>0</v>
          </cell>
          <cell r="C258" t="str">
            <v>Fruit Juice Expansion</v>
          </cell>
          <cell r="D258" t="str">
            <v>(Capex - 15-03-04)</v>
          </cell>
          <cell r="E258" t="str">
            <v>Plant &amp; Machinery (Installation)</v>
          </cell>
          <cell r="F258">
            <v>0</v>
          </cell>
          <cell r="G258">
            <v>0</v>
          </cell>
          <cell r="H258" t="str">
            <v>INR</v>
          </cell>
          <cell r="I258">
            <v>64485</v>
          </cell>
          <cell r="J258">
            <v>103176</v>
          </cell>
        </row>
        <row r="259">
          <cell r="A259">
            <v>810199</v>
          </cell>
          <cell r="B259">
            <v>0</v>
          </cell>
          <cell r="C259" t="str">
            <v>Fruit Juice Expansion</v>
          </cell>
          <cell r="D259" t="str">
            <v>(Capex - 15-03-04)</v>
          </cell>
          <cell r="E259" t="str">
            <v>Plant &amp; Machinery (Installation)</v>
          </cell>
          <cell r="F259">
            <v>0</v>
          </cell>
          <cell r="G259">
            <v>0</v>
          </cell>
          <cell r="H259" t="str">
            <v>INR</v>
          </cell>
          <cell r="I259">
            <v>34084.9</v>
          </cell>
          <cell r="J259">
            <v>54535.840000000004</v>
          </cell>
        </row>
        <row r="260">
          <cell r="A260">
            <v>810200</v>
          </cell>
          <cell r="B260">
            <v>0</v>
          </cell>
          <cell r="C260" t="str">
            <v>Fruit Juice Expansion</v>
          </cell>
          <cell r="D260" t="str">
            <v>(Capex - 15-03-04)</v>
          </cell>
          <cell r="E260" t="str">
            <v>Plant &amp; Machinery (Installation)</v>
          </cell>
          <cell r="F260">
            <v>0</v>
          </cell>
          <cell r="G260">
            <v>0</v>
          </cell>
          <cell r="H260" t="str">
            <v>INR</v>
          </cell>
          <cell r="I260">
            <v>997000</v>
          </cell>
          <cell r="J260">
            <v>1595200</v>
          </cell>
        </row>
        <row r="261">
          <cell r="A261">
            <v>810201</v>
          </cell>
          <cell r="B261">
            <v>0</v>
          </cell>
          <cell r="C261" t="str">
            <v>Fruit Juice Expansion</v>
          </cell>
          <cell r="D261" t="str">
            <v>(Capex - 15-03-04)</v>
          </cell>
          <cell r="E261" t="str">
            <v>Plant &amp; Machinery (Installation)</v>
          </cell>
          <cell r="F261">
            <v>0</v>
          </cell>
          <cell r="G261">
            <v>0</v>
          </cell>
          <cell r="H261" t="str">
            <v>INR</v>
          </cell>
          <cell r="I261">
            <v>1640</v>
          </cell>
          <cell r="J261">
            <v>2624</v>
          </cell>
        </row>
        <row r="262">
          <cell r="A262">
            <v>810202</v>
          </cell>
          <cell r="B262">
            <v>0</v>
          </cell>
          <cell r="C262" t="str">
            <v>Fruit Juice Expansion</v>
          </cell>
          <cell r="D262" t="str">
            <v>(Capex - 15-03-04)</v>
          </cell>
          <cell r="E262" t="str">
            <v>Plant &amp; Machinery (Installation)</v>
          </cell>
          <cell r="F262">
            <v>0</v>
          </cell>
          <cell r="G262">
            <v>0</v>
          </cell>
          <cell r="H262" t="str">
            <v>NRS</v>
          </cell>
          <cell r="I262">
            <v>29000</v>
          </cell>
          <cell r="J262">
            <v>29000</v>
          </cell>
        </row>
        <row r="263">
          <cell r="A263">
            <v>810203</v>
          </cell>
          <cell r="B263">
            <v>0</v>
          </cell>
          <cell r="C263" t="str">
            <v>Fruit Juice Expansion</v>
          </cell>
          <cell r="D263" t="str">
            <v>(Capex - 15-03-04)</v>
          </cell>
          <cell r="E263" t="str">
            <v>Plant &amp; Machinery (Installation)</v>
          </cell>
          <cell r="F263">
            <v>0</v>
          </cell>
          <cell r="G263">
            <v>0</v>
          </cell>
          <cell r="H263" t="str">
            <v>NRS</v>
          </cell>
          <cell r="I263">
            <v>5993.75</v>
          </cell>
          <cell r="J263">
            <v>5993.75</v>
          </cell>
        </row>
        <row r="264">
          <cell r="A264">
            <v>810204</v>
          </cell>
          <cell r="B264">
            <v>0</v>
          </cell>
          <cell r="C264" t="str">
            <v>Fruit Juice Expansion</v>
          </cell>
          <cell r="D264" t="str">
            <v>(Capex - 15-03-04)</v>
          </cell>
          <cell r="E264" t="str">
            <v>Electrical Installation</v>
          </cell>
          <cell r="F264">
            <v>0</v>
          </cell>
          <cell r="G264">
            <v>0</v>
          </cell>
          <cell r="H264" t="str">
            <v>INR</v>
          </cell>
          <cell r="I264">
            <v>192780</v>
          </cell>
          <cell r="J264">
            <v>308448</v>
          </cell>
        </row>
        <row r="265">
          <cell r="A265">
            <v>810205</v>
          </cell>
          <cell r="B265">
            <v>0</v>
          </cell>
          <cell r="C265" t="str">
            <v>Fruit Juice Expansion</v>
          </cell>
          <cell r="D265" t="str">
            <v>(Capex - 15-03-04)</v>
          </cell>
          <cell r="E265" t="str">
            <v>Plant &amp; Machinery (Installation)</v>
          </cell>
          <cell r="F265">
            <v>0</v>
          </cell>
          <cell r="G265">
            <v>0</v>
          </cell>
          <cell r="H265" t="str">
            <v>NRS</v>
          </cell>
          <cell r="I265">
            <v>9090</v>
          </cell>
          <cell r="J265">
            <v>9090</v>
          </cell>
        </row>
        <row r="266">
          <cell r="A266">
            <v>810206</v>
          </cell>
          <cell r="B266">
            <v>0</v>
          </cell>
          <cell r="C266" t="str">
            <v>Fruit Juice Expansion</v>
          </cell>
          <cell r="D266" t="str">
            <v>(Capex - 15-03-04)</v>
          </cell>
          <cell r="E266" t="str">
            <v>Plant &amp; Machinery (Installation)</v>
          </cell>
          <cell r="F266">
            <v>0</v>
          </cell>
          <cell r="G266">
            <v>0</v>
          </cell>
          <cell r="H266" t="str">
            <v>NRS</v>
          </cell>
          <cell r="I266">
            <v>7740</v>
          </cell>
          <cell r="J266">
            <v>7740</v>
          </cell>
        </row>
        <row r="267">
          <cell r="A267">
            <v>810207</v>
          </cell>
          <cell r="B267">
            <v>0</v>
          </cell>
          <cell r="C267" t="str">
            <v xml:space="preserve">Kennel House </v>
          </cell>
          <cell r="D267" t="str">
            <v>(Capex - 18-03-04)</v>
          </cell>
          <cell r="E267" t="str">
            <v>Building</v>
          </cell>
          <cell r="F267">
            <v>0</v>
          </cell>
          <cell r="G267">
            <v>0</v>
          </cell>
          <cell r="H267" t="str">
            <v>NRS</v>
          </cell>
          <cell r="I267">
            <v>22842</v>
          </cell>
          <cell r="J267">
            <v>22842</v>
          </cell>
        </row>
        <row r="268">
          <cell r="A268">
            <v>810208</v>
          </cell>
          <cell r="B268">
            <v>0</v>
          </cell>
          <cell r="C268" t="str">
            <v>Fruit Juice Expansion</v>
          </cell>
          <cell r="D268" t="str">
            <v>(Capex - 15-03-04)</v>
          </cell>
          <cell r="E268" t="str">
            <v>Plant &amp; Machinery (Installation)</v>
          </cell>
          <cell r="F268">
            <v>0</v>
          </cell>
          <cell r="G268">
            <v>0</v>
          </cell>
          <cell r="H268" t="str">
            <v>NRS</v>
          </cell>
          <cell r="I268">
            <v>35000</v>
          </cell>
          <cell r="J268">
            <v>35000</v>
          </cell>
        </row>
        <row r="269">
          <cell r="A269">
            <v>810209</v>
          </cell>
          <cell r="B269">
            <v>0</v>
          </cell>
          <cell r="C269" t="str">
            <v>Fruit Juice Expansion</v>
          </cell>
          <cell r="D269" t="str">
            <v>(Capex - 15-03-04)</v>
          </cell>
          <cell r="E269" t="str">
            <v>Plant &amp; Machinery (Installation)</v>
          </cell>
          <cell r="F269">
            <v>0</v>
          </cell>
          <cell r="G269">
            <v>0</v>
          </cell>
          <cell r="H269" t="str">
            <v>NRS</v>
          </cell>
          <cell r="I269">
            <v>66578.960000000006</v>
          </cell>
          <cell r="J269">
            <v>66578.960000000006</v>
          </cell>
        </row>
        <row r="270">
          <cell r="A270">
            <v>810210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  <cell r="F270">
            <v>0</v>
          </cell>
          <cell r="G270">
            <v>0</v>
          </cell>
          <cell r="H270" t="str">
            <v>NRS</v>
          </cell>
          <cell r="I270">
            <v>7290</v>
          </cell>
          <cell r="J270">
            <v>7290</v>
          </cell>
        </row>
        <row r="271">
          <cell r="A271">
            <v>810211</v>
          </cell>
          <cell r="B271">
            <v>0</v>
          </cell>
          <cell r="C271" t="str">
            <v>Fruit Juice Expansion</v>
          </cell>
          <cell r="D271" t="str">
            <v>(Capex - 15-03-04)</v>
          </cell>
          <cell r="E271" t="str">
            <v>Electrical Installation</v>
          </cell>
          <cell r="F271">
            <v>0</v>
          </cell>
          <cell r="G271">
            <v>0</v>
          </cell>
          <cell r="H271" t="str">
            <v>NRS</v>
          </cell>
          <cell r="I271">
            <v>245000</v>
          </cell>
          <cell r="J271">
            <v>245000</v>
          </cell>
        </row>
        <row r="272">
          <cell r="A272">
            <v>810212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 (Installation)</v>
          </cell>
          <cell r="F272">
            <v>0</v>
          </cell>
          <cell r="G272">
            <v>0</v>
          </cell>
          <cell r="H272" t="str">
            <v>NRS</v>
          </cell>
          <cell r="I272">
            <v>27409.05</v>
          </cell>
          <cell r="J272">
            <v>27409.05</v>
          </cell>
        </row>
        <row r="273">
          <cell r="A273">
            <v>810213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</v>
          </cell>
          <cell r="F273">
            <v>0</v>
          </cell>
          <cell r="G273">
            <v>0</v>
          </cell>
          <cell r="H273" t="str">
            <v>INR</v>
          </cell>
          <cell r="I273">
            <v>42325</v>
          </cell>
          <cell r="J273">
            <v>67720</v>
          </cell>
        </row>
        <row r="274">
          <cell r="A274">
            <v>810214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  <cell r="F274">
            <v>0</v>
          </cell>
          <cell r="G274">
            <v>0</v>
          </cell>
          <cell r="H274" t="str">
            <v>NRS</v>
          </cell>
          <cell r="I274">
            <v>491398.33</v>
          </cell>
          <cell r="J274">
            <v>491398.33</v>
          </cell>
        </row>
        <row r="275">
          <cell r="A275">
            <v>810215</v>
          </cell>
          <cell r="B275">
            <v>0</v>
          </cell>
          <cell r="C275" t="str">
            <v xml:space="preserve">Vatika Hair Oil Container </v>
          </cell>
          <cell r="D275" t="str">
            <v>(Capex - 13-03-04)</v>
          </cell>
          <cell r="E275" t="str">
            <v>Plant &amp; Machinery</v>
          </cell>
          <cell r="F275">
            <v>0</v>
          </cell>
          <cell r="G275">
            <v>0</v>
          </cell>
          <cell r="H275" t="str">
            <v>NRS</v>
          </cell>
          <cell r="I275">
            <v>7500</v>
          </cell>
          <cell r="J275">
            <v>7500</v>
          </cell>
        </row>
        <row r="276">
          <cell r="A276">
            <v>810216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 (Installation)</v>
          </cell>
          <cell r="F276">
            <v>0</v>
          </cell>
          <cell r="G276">
            <v>0</v>
          </cell>
          <cell r="H276" t="str">
            <v>NRS</v>
          </cell>
          <cell r="I276">
            <v>10335.6</v>
          </cell>
          <cell r="J276">
            <v>10335.6</v>
          </cell>
        </row>
        <row r="277">
          <cell r="A277">
            <v>810217</v>
          </cell>
          <cell r="B277">
            <v>0</v>
          </cell>
          <cell r="C277" t="str">
            <v xml:space="preserve">Kennel House </v>
          </cell>
          <cell r="D277" t="str">
            <v>(Capex - 18-03-04)</v>
          </cell>
          <cell r="E277" t="str">
            <v>Building</v>
          </cell>
          <cell r="F277">
            <v>0</v>
          </cell>
          <cell r="G277">
            <v>0</v>
          </cell>
          <cell r="H277" t="str">
            <v>NRS</v>
          </cell>
          <cell r="I277">
            <v>7065</v>
          </cell>
          <cell r="J277">
            <v>7065</v>
          </cell>
        </row>
        <row r="278">
          <cell r="A278">
            <v>810218</v>
          </cell>
          <cell r="B278">
            <v>0</v>
          </cell>
          <cell r="C278" t="str">
            <v xml:space="preserve">Vatika Hair Oil Container </v>
          </cell>
          <cell r="D278" t="str">
            <v>(Capex - 13-03-04)</v>
          </cell>
          <cell r="E278" t="str">
            <v>Plant &amp; Machinery</v>
          </cell>
          <cell r="F278">
            <v>0</v>
          </cell>
          <cell r="G278">
            <v>0</v>
          </cell>
          <cell r="H278" t="str">
            <v>NRS</v>
          </cell>
          <cell r="I278">
            <v>19200</v>
          </cell>
          <cell r="J278">
            <v>19200</v>
          </cell>
        </row>
        <row r="279">
          <cell r="A279">
            <v>810219</v>
          </cell>
          <cell r="B279">
            <v>0</v>
          </cell>
          <cell r="C279" t="str">
            <v xml:space="preserve">Kennel House </v>
          </cell>
          <cell r="D279" t="str">
            <v>(Capex - 18-03-04)</v>
          </cell>
          <cell r="E279" t="str">
            <v>Building</v>
          </cell>
          <cell r="F279">
            <v>0</v>
          </cell>
          <cell r="G279">
            <v>0</v>
          </cell>
          <cell r="H279" t="str">
            <v>NRS</v>
          </cell>
          <cell r="I279">
            <v>5130</v>
          </cell>
          <cell r="J279">
            <v>5130</v>
          </cell>
        </row>
        <row r="280">
          <cell r="A280">
            <v>810220</v>
          </cell>
          <cell r="B280">
            <v>0</v>
          </cell>
          <cell r="C280" t="str">
            <v xml:space="preserve">Kennel House </v>
          </cell>
          <cell r="D280" t="str">
            <v>(Capex - 18-03-04)</v>
          </cell>
          <cell r="E280" t="str">
            <v>Building</v>
          </cell>
          <cell r="F280">
            <v>0</v>
          </cell>
          <cell r="G280">
            <v>0</v>
          </cell>
          <cell r="H280" t="str">
            <v>NRS</v>
          </cell>
          <cell r="I280">
            <v>950</v>
          </cell>
          <cell r="J280">
            <v>950</v>
          </cell>
        </row>
        <row r="281">
          <cell r="A281">
            <v>810221</v>
          </cell>
          <cell r="B281">
            <v>0</v>
          </cell>
          <cell r="C281" t="str">
            <v xml:space="preserve">Kennel House </v>
          </cell>
          <cell r="D281" t="str">
            <v>(Capex - 18-03-04)</v>
          </cell>
          <cell r="E281" t="str">
            <v>Building</v>
          </cell>
          <cell r="F281">
            <v>0</v>
          </cell>
          <cell r="G281">
            <v>0</v>
          </cell>
          <cell r="H281" t="str">
            <v>NRS</v>
          </cell>
          <cell r="I281">
            <v>1081.5999999999999</v>
          </cell>
          <cell r="J281">
            <v>1081.5999999999999</v>
          </cell>
        </row>
        <row r="282">
          <cell r="A282">
            <v>810222</v>
          </cell>
          <cell r="B282">
            <v>0</v>
          </cell>
          <cell r="C282" t="str">
            <v xml:space="preserve">Kennel House </v>
          </cell>
          <cell r="D282" t="str">
            <v>(Capex - 18-03-04)</v>
          </cell>
          <cell r="E282" t="str">
            <v>Building</v>
          </cell>
          <cell r="F282">
            <v>0</v>
          </cell>
          <cell r="G282">
            <v>0</v>
          </cell>
          <cell r="H282" t="str">
            <v>NRS</v>
          </cell>
          <cell r="I282">
            <v>15910</v>
          </cell>
          <cell r="J282">
            <v>15910</v>
          </cell>
        </row>
        <row r="283">
          <cell r="A283">
            <v>810223</v>
          </cell>
          <cell r="B283">
            <v>0</v>
          </cell>
          <cell r="C283" t="str">
            <v>Litchi Plant</v>
          </cell>
          <cell r="D283" t="str">
            <v>(Capex - 03-03-04)</v>
          </cell>
          <cell r="E283" t="str">
            <v>Plant &amp; Machinery (Installation)</v>
          </cell>
          <cell r="F283">
            <v>0</v>
          </cell>
          <cell r="G283">
            <v>0</v>
          </cell>
          <cell r="H283" t="str">
            <v>NRS</v>
          </cell>
          <cell r="I283">
            <v>9270</v>
          </cell>
          <cell r="J283">
            <v>9270</v>
          </cell>
        </row>
        <row r="284">
          <cell r="A284">
            <v>810224</v>
          </cell>
          <cell r="B284">
            <v>0</v>
          </cell>
          <cell r="C284" t="str">
            <v>Litchi Plant</v>
          </cell>
          <cell r="D284" t="str">
            <v>(Capex - 03-03-04)</v>
          </cell>
          <cell r="E284" t="str">
            <v>Plant &amp; Machinery (Installation)</v>
          </cell>
          <cell r="F284">
            <v>0</v>
          </cell>
          <cell r="G284">
            <v>0</v>
          </cell>
          <cell r="H284" t="str">
            <v>NRS</v>
          </cell>
          <cell r="I284">
            <v>1600</v>
          </cell>
          <cell r="J284">
            <v>1600</v>
          </cell>
        </row>
        <row r="285">
          <cell r="A285">
            <v>810225</v>
          </cell>
          <cell r="B285">
            <v>0</v>
          </cell>
          <cell r="C285" t="str">
            <v>Litchi Plant</v>
          </cell>
          <cell r="D285" t="str">
            <v>(Capex - 03-03-04)</v>
          </cell>
          <cell r="E285" t="str">
            <v>Plant &amp; Machinery (Installation)</v>
          </cell>
          <cell r="F285">
            <v>0</v>
          </cell>
          <cell r="G285">
            <v>0</v>
          </cell>
          <cell r="H285" t="str">
            <v>NRS</v>
          </cell>
          <cell r="I285">
            <v>3033</v>
          </cell>
          <cell r="J285">
            <v>3033</v>
          </cell>
        </row>
        <row r="286">
          <cell r="A286">
            <v>810226</v>
          </cell>
          <cell r="B286">
            <v>0</v>
          </cell>
          <cell r="C286" t="str">
            <v>Litchi Plant</v>
          </cell>
          <cell r="D286" t="str">
            <v>(Capex - 03-03-04)</v>
          </cell>
          <cell r="E286" t="str">
            <v>Plant &amp; Machinery (Installation)</v>
          </cell>
          <cell r="F286">
            <v>0</v>
          </cell>
          <cell r="G286">
            <v>0</v>
          </cell>
          <cell r="H286" t="str">
            <v>NRS</v>
          </cell>
          <cell r="I286">
            <v>22487</v>
          </cell>
          <cell r="J286">
            <v>22487</v>
          </cell>
        </row>
        <row r="287">
          <cell r="A287">
            <v>810227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  <cell r="F287">
            <v>0</v>
          </cell>
          <cell r="G287">
            <v>0</v>
          </cell>
          <cell r="H287" t="str">
            <v>INR</v>
          </cell>
          <cell r="I287">
            <v>172000</v>
          </cell>
          <cell r="J287">
            <v>275200</v>
          </cell>
        </row>
        <row r="288">
          <cell r="A288">
            <v>810228</v>
          </cell>
          <cell r="B288">
            <v>0</v>
          </cell>
          <cell r="C288" t="str">
            <v>Litchi Plant</v>
          </cell>
          <cell r="D288" t="str">
            <v>(Capex - 03-03-04)</v>
          </cell>
          <cell r="E288" t="str">
            <v>Plant &amp; Machinery (Installation)</v>
          </cell>
          <cell r="F288">
            <v>0</v>
          </cell>
          <cell r="G288">
            <v>0</v>
          </cell>
          <cell r="H288" t="str">
            <v>NRS</v>
          </cell>
          <cell r="I288">
            <v>45213</v>
          </cell>
          <cell r="J288">
            <v>45213</v>
          </cell>
        </row>
        <row r="289">
          <cell r="A289">
            <v>810229</v>
          </cell>
          <cell r="B289">
            <v>0</v>
          </cell>
          <cell r="C289" t="str">
            <v xml:space="preserve">Kennel House </v>
          </cell>
          <cell r="D289" t="str">
            <v>(Capex - 18-03-04)</v>
          </cell>
          <cell r="E289" t="str">
            <v>Building</v>
          </cell>
          <cell r="F289">
            <v>0</v>
          </cell>
          <cell r="G289">
            <v>0</v>
          </cell>
          <cell r="H289" t="str">
            <v>NRS</v>
          </cell>
          <cell r="I289">
            <v>5816.5</v>
          </cell>
          <cell r="J289">
            <v>5816.5</v>
          </cell>
        </row>
        <row r="290">
          <cell r="A290">
            <v>810230</v>
          </cell>
          <cell r="B290">
            <v>0</v>
          </cell>
          <cell r="C290" t="str">
            <v xml:space="preserve">Kennel House </v>
          </cell>
          <cell r="D290" t="str">
            <v>(Capex - 18-03-04)</v>
          </cell>
          <cell r="E290" t="str">
            <v>Building</v>
          </cell>
          <cell r="F290">
            <v>0</v>
          </cell>
          <cell r="G290">
            <v>0</v>
          </cell>
          <cell r="H290" t="str">
            <v>NRS</v>
          </cell>
          <cell r="I290">
            <v>4314.72</v>
          </cell>
          <cell r="J290">
            <v>4314.72</v>
          </cell>
        </row>
        <row r="291">
          <cell r="A291">
            <v>810231</v>
          </cell>
          <cell r="B291">
            <v>0</v>
          </cell>
          <cell r="C291" t="str">
            <v>Fruit Juice Expansion</v>
          </cell>
          <cell r="D291" t="str">
            <v>(Capex - 15-03-04)</v>
          </cell>
          <cell r="E291" t="str">
            <v>Plant &amp; Machinery (Installation)</v>
          </cell>
          <cell r="F291">
            <v>0</v>
          </cell>
          <cell r="G291">
            <v>0</v>
          </cell>
          <cell r="H291" t="str">
            <v>USD</v>
          </cell>
          <cell r="I291">
            <v>1769.52</v>
          </cell>
          <cell r="J291">
            <v>130944.48</v>
          </cell>
        </row>
        <row r="292">
          <cell r="A292">
            <v>810232</v>
          </cell>
          <cell r="B292">
            <v>0</v>
          </cell>
          <cell r="C292" t="str">
            <v xml:space="preserve">Kennel House </v>
          </cell>
          <cell r="D292" t="str">
            <v>(Capex - 18-03-04)</v>
          </cell>
          <cell r="E292" t="str">
            <v>Building</v>
          </cell>
          <cell r="F292">
            <v>0</v>
          </cell>
          <cell r="G292">
            <v>0</v>
          </cell>
          <cell r="H292" t="str">
            <v>NRS</v>
          </cell>
          <cell r="I292">
            <v>25800</v>
          </cell>
          <cell r="J292">
            <v>25800</v>
          </cell>
        </row>
        <row r="293">
          <cell r="A293">
            <v>810233</v>
          </cell>
          <cell r="B293">
            <v>0</v>
          </cell>
          <cell r="C293" t="str">
            <v xml:space="preserve">Kennel House </v>
          </cell>
          <cell r="D293" t="str">
            <v>(Capex - 18-03-04)</v>
          </cell>
          <cell r="E293" t="str">
            <v>Building</v>
          </cell>
          <cell r="F293">
            <v>0</v>
          </cell>
          <cell r="G293">
            <v>0</v>
          </cell>
          <cell r="H293" t="str">
            <v>NRS</v>
          </cell>
          <cell r="I293">
            <v>2640</v>
          </cell>
          <cell r="J293">
            <v>2640</v>
          </cell>
        </row>
        <row r="294">
          <cell r="A294">
            <v>810234</v>
          </cell>
          <cell r="B294">
            <v>0</v>
          </cell>
          <cell r="C294" t="str">
            <v xml:space="preserve">Kennel House </v>
          </cell>
          <cell r="D294" t="str">
            <v>(Capex - 18-03-04)</v>
          </cell>
          <cell r="E294" t="str">
            <v>Building</v>
          </cell>
          <cell r="F294">
            <v>0</v>
          </cell>
          <cell r="G294">
            <v>0</v>
          </cell>
          <cell r="H294" t="str">
            <v>NRS</v>
          </cell>
          <cell r="I294">
            <v>779760</v>
          </cell>
          <cell r="J294">
            <v>779760</v>
          </cell>
        </row>
        <row r="295">
          <cell r="A295">
            <v>810235</v>
          </cell>
          <cell r="B295">
            <v>0</v>
          </cell>
          <cell r="C295" t="str">
            <v>Roads &amp; Bridges</v>
          </cell>
          <cell r="D295" t="str">
            <v>(Capex - 21-02-03)</v>
          </cell>
          <cell r="E295" t="str">
            <v>Building</v>
          </cell>
          <cell r="F295">
            <v>0</v>
          </cell>
          <cell r="G295">
            <v>0</v>
          </cell>
          <cell r="H295" t="str">
            <v>NRS</v>
          </cell>
          <cell r="I295">
            <v>465290</v>
          </cell>
          <cell r="J295">
            <v>465290</v>
          </cell>
        </row>
        <row r="296">
          <cell r="A296">
            <v>810236</v>
          </cell>
          <cell r="B296">
            <v>0</v>
          </cell>
          <cell r="C296">
            <v>0</v>
          </cell>
          <cell r="D296">
            <v>0</v>
          </cell>
          <cell r="E296" t="str">
            <v>Electrical Installation</v>
          </cell>
          <cell r="F296">
            <v>0</v>
          </cell>
          <cell r="G296">
            <v>0</v>
          </cell>
          <cell r="H296" t="str">
            <v>NRS</v>
          </cell>
          <cell r="I296">
            <v>174108.75</v>
          </cell>
          <cell r="J296">
            <v>174108.75</v>
          </cell>
        </row>
        <row r="297">
          <cell r="A297">
            <v>810237</v>
          </cell>
          <cell r="B297">
            <v>0</v>
          </cell>
          <cell r="C297" t="str">
            <v>Boundary Wall</v>
          </cell>
          <cell r="D297" t="str">
            <v>(Capex - 11-03-04)</v>
          </cell>
          <cell r="E297" t="str">
            <v>Building</v>
          </cell>
          <cell r="F297">
            <v>0</v>
          </cell>
          <cell r="G297">
            <v>0</v>
          </cell>
          <cell r="H297" t="str">
            <v>NRS</v>
          </cell>
          <cell r="I297">
            <v>349753</v>
          </cell>
          <cell r="J297">
            <v>349753</v>
          </cell>
        </row>
        <row r="298">
          <cell r="A298">
            <v>810238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Plant &amp; Machinery (Installation)</v>
          </cell>
          <cell r="F298">
            <v>0</v>
          </cell>
          <cell r="G298">
            <v>0</v>
          </cell>
          <cell r="H298" t="str">
            <v>NRS</v>
          </cell>
          <cell r="I298">
            <v>8000</v>
          </cell>
          <cell r="J298">
            <v>8000</v>
          </cell>
        </row>
        <row r="299">
          <cell r="A299">
            <v>810239</v>
          </cell>
          <cell r="B299">
            <v>0</v>
          </cell>
          <cell r="C299" t="str">
            <v>Taxol Section</v>
          </cell>
          <cell r="D299" t="str">
            <v>(Capex - 22-03-04)</v>
          </cell>
          <cell r="E299" t="str">
            <v>Plant &amp; Machinery (Installation) CWIP</v>
          </cell>
          <cell r="F299">
            <v>0</v>
          </cell>
          <cell r="G299">
            <v>0</v>
          </cell>
          <cell r="H299" t="str">
            <v>NRS</v>
          </cell>
          <cell r="I299">
            <v>8800</v>
          </cell>
          <cell r="J299">
            <v>8800</v>
          </cell>
        </row>
        <row r="300">
          <cell r="A300">
            <v>810240</v>
          </cell>
          <cell r="B300">
            <v>0</v>
          </cell>
          <cell r="C300" t="str">
            <v>Taxol Section</v>
          </cell>
          <cell r="D300" t="str">
            <v>(Capex - 22-03-04)</v>
          </cell>
          <cell r="E300" t="str">
            <v>Plant &amp; Machinery (Installation) CWIP</v>
          </cell>
          <cell r="F300">
            <v>0</v>
          </cell>
          <cell r="G300">
            <v>0</v>
          </cell>
          <cell r="H300" t="str">
            <v>NRS</v>
          </cell>
          <cell r="I300">
            <v>4923</v>
          </cell>
          <cell r="J300">
            <v>4923</v>
          </cell>
        </row>
        <row r="301">
          <cell r="A301">
            <v>810241</v>
          </cell>
          <cell r="B301">
            <v>0</v>
          </cell>
          <cell r="C301" t="str">
            <v>Taxol Section</v>
          </cell>
          <cell r="D301" t="str">
            <v>(Capex - 22-03-04)</v>
          </cell>
          <cell r="E301" t="str">
            <v>Plant &amp; Machinery (Installation) CWIP</v>
          </cell>
          <cell r="F301">
            <v>0</v>
          </cell>
          <cell r="G301">
            <v>0</v>
          </cell>
          <cell r="H301" t="str">
            <v>NRS</v>
          </cell>
          <cell r="I301">
            <v>48894.48</v>
          </cell>
          <cell r="J301">
            <v>48894.48</v>
          </cell>
        </row>
        <row r="302">
          <cell r="A302">
            <v>810242</v>
          </cell>
          <cell r="B302">
            <v>0</v>
          </cell>
          <cell r="C302" t="str">
            <v>Fruit Juice Expansion</v>
          </cell>
          <cell r="D302" t="str">
            <v>(Capex - 15-03-04)</v>
          </cell>
          <cell r="E302" t="str">
            <v>Plant &amp; Machinery (Installation)</v>
          </cell>
          <cell r="F302">
            <v>0</v>
          </cell>
          <cell r="G302">
            <v>0</v>
          </cell>
          <cell r="H302" t="str">
            <v>NRS</v>
          </cell>
          <cell r="I302">
            <v>255714</v>
          </cell>
          <cell r="J302">
            <v>255714</v>
          </cell>
        </row>
        <row r="303">
          <cell r="A303">
            <v>810243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  <cell r="F303">
            <v>0</v>
          </cell>
          <cell r="G303">
            <v>0</v>
          </cell>
          <cell r="H303" t="str">
            <v>NRS</v>
          </cell>
          <cell r="I303">
            <v>77921.2</v>
          </cell>
          <cell r="J303">
            <v>77921.2</v>
          </cell>
        </row>
        <row r="304">
          <cell r="A304">
            <v>810244</v>
          </cell>
          <cell r="B304">
            <v>0</v>
          </cell>
          <cell r="C304" t="str">
            <v>Taxol Section</v>
          </cell>
          <cell r="D304" t="str">
            <v>(Capex - 22-03-04)</v>
          </cell>
          <cell r="E304" t="str">
            <v>Plant &amp; Machinery - CWIP</v>
          </cell>
          <cell r="F304">
            <v>0</v>
          </cell>
          <cell r="G304">
            <v>0</v>
          </cell>
          <cell r="H304" t="str">
            <v>NRS</v>
          </cell>
          <cell r="I304">
            <v>10640</v>
          </cell>
          <cell r="J304">
            <v>10640</v>
          </cell>
        </row>
        <row r="305">
          <cell r="A305">
            <v>810245</v>
          </cell>
          <cell r="B305">
            <v>0</v>
          </cell>
          <cell r="C305" t="str">
            <v>Taxol Section</v>
          </cell>
          <cell r="D305" t="str">
            <v>(Capex - 22-03-04)</v>
          </cell>
          <cell r="E305" t="str">
            <v>Plant &amp; Machinery (Installation) CWIP</v>
          </cell>
          <cell r="F305">
            <v>0</v>
          </cell>
          <cell r="G305">
            <v>0</v>
          </cell>
          <cell r="H305" t="str">
            <v>NRS</v>
          </cell>
          <cell r="I305">
            <v>35610</v>
          </cell>
          <cell r="J305">
            <v>35610</v>
          </cell>
        </row>
        <row r="306">
          <cell r="A306">
            <v>810246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  <cell r="F306">
            <v>0</v>
          </cell>
          <cell r="G306">
            <v>0</v>
          </cell>
          <cell r="H306" t="str">
            <v>NRS</v>
          </cell>
          <cell r="I306">
            <v>3010</v>
          </cell>
          <cell r="J306">
            <v>3010</v>
          </cell>
        </row>
        <row r="307">
          <cell r="A307">
            <v>810247</v>
          </cell>
          <cell r="B307">
            <v>0</v>
          </cell>
          <cell r="C307" t="str">
            <v>Taxol Section</v>
          </cell>
          <cell r="D307" t="str">
            <v>(Capex - 22-03-04)</v>
          </cell>
          <cell r="E307" t="str">
            <v>Plant &amp; Machinery (Installation) CWIP</v>
          </cell>
          <cell r="F307">
            <v>0</v>
          </cell>
          <cell r="G307">
            <v>0</v>
          </cell>
          <cell r="H307" t="str">
            <v>NRS</v>
          </cell>
          <cell r="I307">
            <v>59700</v>
          </cell>
          <cell r="J307">
            <v>59700</v>
          </cell>
        </row>
        <row r="308">
          <cell r="A308">
            <v>810248</v>
          </cell>
          <cell r="B308">
            <v>0</v>
          </cell>
          <cell r="C308" t="str">
            <v>Taxol Section</v>
          </cell>
          <cell r="D308" t="str">
            <v>(Capex - 22-03-04)</v>
          </cell>
          <cell r="E308" t="str">
            <v>Plant &amp; Machinery (Installation) CWIP</v>
          </cell>
          <cell r="F308">
            <v>0</v>
          </cell>
          <cell r="G308">
            <v>0</v>
          </cell>
          <cell r="H308" t="str">
            <v>NRS</v>
          </cell>
          <cell r="I308">
            <v>3800</v>
          </cell>
          <cell r="J308">
            <v>3800</v>
          </cell>
        </row>
        <row r="309">
          <cell r="A309">
            <v>810249</v>
          </cell>
          <cell r="B309">
            <v>0</v>
          </cell>
          <cell r="C309" t="str">
            <v>Boundary Wall</v>
          </cell>
          <cell r="D309" t="str">
            <v>(Capex - 15-03-04)</v>
          </cell>
          <cell r="E309" t="str">
            <v xml:space="preserve">Building </v>
          </cell>
          <cell r="F309">
            <v>0</v>
          </cell>
          <cell r="G309">
            <v>0</v>
          </cell>
          <cell r="H309" t="str">
            <v>NRS</v>
          </cell>
          <cell r="I309">
            <v>18074.2</v>
          </cell>
          <cell r="J309">
            <v>18074.2</v>
          </cell>
        </row>
        <row r="310">
          <cell r="A310">
            <v>810250</v>
          </cell>
          <cell r="B310">
            <v>0</v>
          </cell>
          <cell r="C310" t="str">
            <v>Fruit Juice Expansion</v>
          </cell>
          <cell r="D310" t="str">
            <v>(Capex - 15-03-04)</v>
          </cell>
          <cell r="E310" t="str">
            <v>Plant &amp; Machinery (Installation)</v>
          </cell>
          <cell r="F310">
            <v>0</v>
          </cell>
          <cell r="G310">
            <v>0</v>
          </cell>
          <cell r="H310" t="str">
            <v>INR</v>
          </cell>
          <cell r="I310">
            <v>206400</v>
          </cell>
          <cell r="J310">
            <v>330240</v>
          </cell>
        </row>
        <row r="311">
          <cell r="A311">
            <v>810251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  <cell r="F311">
            <v>0</v>
          </cell>
          <cell r="G311">
            <v>0</v>
          </cell>
          <cell r="H311" t="str">
            <v>NRS</v>
          </cell>
          <cell r="I311">
            <v>8600</v>
          </cell>
          <cell r="J311">
            <v>8600</v>
          </cell>
        </row>
        <row r="312">
          <cell r="A312">
            <v>810252</v>
          </cell>
          <cell r="B312">
            <v>0</v>
          </cell>
          <cell r="C312" t="str">
            <v>Fruit Juice Expansion</v>
          </cell>
          <cell r="D312" t="str">
            <v>(Capex - 15-03-04)</v>
          </cell>
          <cell r="E312" t="str">
            <v>Plant &amp; Machinery (Installation)</v>
          </cell>
          <cell r="F312">
            <v>0</v>
          </cell>
          <cell r="G312">
            <v>0</v>
          </cell>
          <cell r="H312" t="str">
            <v>INR</v>
          </cell>
          <cell r="I312">
            <v>107406</v>
          </cell>
          <cell r="J312">
            <v>171849.60000000001</v>
          </cell>
        </row>
        <row r="313">
          <cell r="A313">
            <v>810253</v>
          </cell>
          <cell r="B313">
            <v>0</v>
          </cell>
          <cell r="C313" t="str">
            <v>Fruit Juice Expansion</v>
          </cell>
          <cell r="D313" t="str">
            <v>(Capex - 15-03-04)</v>
          </cell>
          <cell r="E313" t="str">
            <v>Plant &amp; Machinery (Installation)</v>
          </cell>
          <cell r="F313">
            <v>0</v>
          </cell>
          <cell r="G313">
            <v>0</v>
          </cell>
          <cell r="H313" t="str">
            <v>NRS</v>
          </cell>
          <cell r="I313">
            <v>2210</v>
          </cell>
          <cell r="J313">
            <v>2210</v>
          </cell>
        </row>
        <row r="314">
          <cell r="A314">
            <v>810254</v>
          </cell>
          <cell r="B314">
            <v>0</v>
          </cell>
          <cell r="C314" t="str">
            <v>Fruit Juice Expansion</v>
          </cell>
          <cell r="D314" t="str">
            <v>(Capex - 15-03-04)</v>
          </cell>
          <cell r="E314" t="str">
            <v>Plant &amp; Machinery (Installation)</v>
          </cell>
          <cell r="F314">
            <v>0</v>
          </cell>
          <cell r="G314">
            <v>0</v>
          </cell>
          <cell r="H314" t="str">
            <v>NRS</v>
          </cell>
          <cell r="I314">
            <v>12200</v>
          </cell>
          <cell r="J314">
            <v>12200</v>
          </cell>
        </row>
        <row r="315">
          <cell r="A315">
            <v>810255</v>
          </cell>
          <cell r="B315">
            <v>0</v>
          </cell>
          <cell r="C315" t="str">
            <v>Taxol Section</v>
          </cell>
          <cell r="D315" t="str">
            <v>(Capex - 22-03-04)</v>
          </cell>
          <cell r="E315" t="str">
            <v>Electrical Installation- CWIP</v>
          </cell>
          <cell r="F315">
            <v>0</v>
          </cell>
          <cell r="G315">
            <v>0</v>
          </cell>
          <cell r="H315" t="str">
            <v>NRS</v>
          </cell>
          <cell r="I315">
            <v>200047.08</v>
          </cell>
          <cell r="J315">
            <v>200047.08</v>
          </cell>
        </row>
        <row r="316">
          <cell r="A316">
            <v>810256</v>
          </cell>
          <cell r="B316">
            <v>0</v>
          </cell>
          <cell r="C316" t="str">
            <v>Fruit Juice Expansion</v>
          </cell>
          <cell r="D316" t="str">
            <v>(Capex - 15-03-04)</v>
          </cell>
          <cell r="E316" t="str">
            <v>Building</v>
          </cell>
          <cell r="F316">
            <v>0</v>
          </cell>
          <cell r="G316">
            <v>0</v>
          </cell>
          <cell r="H316" t="str">
            <v>NRS</v>
          </cell>
          <cell r="I316">
            <v>51450</v>
          </cell>
          <cell r="J316">
            <v>51450</v>
          </cell>
        </row>
        <row r="317">
          <cell r="A317">
            <v>810257</v>
          </cell>
          <cell r="B317">
            <v>0</v>
          </cell>
          <cell r="C317" t="str">
            <v>Taxol Section</v>
          </cell>
          <cell r="D317" t="str">
            <v>(Capex - 22-03-04)</v>
          </cell>
          <cell r="E317" t="str">
            <v>Electrical Installation- CWIP</v>
          </cell>
          <cell r="F317">
            <v>0</v>
          </cell>
          <cell r="G317">
            <v>0</v>
          </cell>
          <cell r="H317" t="str">
            <v>INR</v>
          </cell>
          <cell r="I317">
            <v>50688</v>
          </cell>
          <cell r="J317">
            <v>81100.800000000003</v>
          </cell>
        </row>
        <row r="318">
          <cell r="A318">
            <v>810258</v>
          </cell>
          <cell r="B318">
            <v>0</v>
          </cell>
          <cell r="C318" t="str">
            <v>Fruit Juice Expansion</v>
          </cell>
          <cell r="D318" t="str">
            <v>(Capex - 15-03-04)</v>
          </cell>
          <cell r="E318" t="str">
            <v>Plant &amp; Machinery (Installation)</v>
          </cell>
          <cell r="F318">
            <v>0</v>
          </cell>
          <cell r="G318">
            <v>0</v>
          </cell>
          <cell r="H318" t="str">
            <v>NRS</v>
          </cell>
          <cell r="I318">
            <v>54560</v>
          </cell>
          <cell r="J318">
            <v>54560</v>
          </cell>
        </row>
        <row r="319">
          <cell r="A319">
            <v>810259</v>
          </cell>
          <cell r="B319">
            <v>0</v>
          </cell>
          <cell r="C319" t="str">
            <v>Taxol Section</v>
          </cell>
          <cell r="D319" t="str">
            <v>(Capex - 22-03-04)</v>
          </cell>
          <cell r="E319" t="str">
            <v>Plant &amp; Machinery (Installation) CWIP</v>
          </cell>
          <cell r="F319">
            <v>0</v>
          </cell>
          <cell r="G319">
            <v>0</v>
          </cell>
          <cell r="H319" t="str">
            <v>NRS</v>
          </cell>
          <cell r="I319">
            <v>21500</v>
          </cell>
          <cell r="J319">
            <v>21500</v>
          </cell>
        </row>
        <row r="320">
          <cell r="A320">
            <v>810260</v>
          </cell>
          <cell r="B320">
            <v>0</v>
          </cell>
          <cell r="C320" t="str">
            <v>Taxol Section</v>
          </cell>
          <cell r="D320" t="str">
            <v>(Capex - 22-03-04)</v>
          </cell>
          <cell r="E320" t="str">
            <v>Plant &amp; Machinery (Installation) CWIP</v>
          </cell>
          <cell r="F320">
            <v>0</v>
          </cell>
          <cell r="G320">
            <v>0</v>
          </cell>
          <cell r="H320" t="str">
            <v>NRS</v>
          </cell>
          <cell r="I320">
            <v>42240</v>
          </cell>
          <cell r="J320">
            <v>42240</v>
          </cell>
        </row>
        <row r="321">
          <cell r="A321">
            <v>810261</v>
          </cell>
          <cell r="B321">
            <v>0</v>
          </cell>
          <cell r="C321" t="str">
            <v>Taxol Section</v>
          </cell>
          <cell r="D321" t="str">
            <v>(Capex - 22-03-04)</v>
          </cell>
          <cell r="E321" t="str">
            <v>Plant &amp; Machinery - CWIP</v>
          </cell>
          <cell r="F321">
            <v>0</v>
          </cell>
          <cell r="G321">
            <v>0</v>
          </cell>
          <cell r="H321" t="str">
            <v>INR</v>
          </cell>
          <cell r="I321">
            <v>51030</v>
          </cell>
          <cell r="J321">
            <v>81648</v>
          </cell>
        </row>
        <row r="322">
          <cell r="A322">
            <v>810262</v>
          </cell>
          <cell r="B322">
            <v>0</v>
          </cell>
          <cell r="C322" t="str">
            <v>Taxol Section</v>
          </cell>
          <cell r="D322" t="str">
            <v>(Capex - 22-03-04)</v>
          </cell>
          <cell r="E322" t="str">
            <v>Plant &amp; Machinery - CWIP</v>
          </cell>
          <cell r="F322">
            <v>0</v>
          </cell>
          <cell r="G322">
            <v>0</v>
          </cell>
          <cell r="H322" t="str">
            <v>USD</v>
          </cell>
          <cell r="I322">
            <v>2950</v>
          </cell>
          <cell r="J322">
            <v>218300</v>
          </cell>
        </row>
        <row r="323">
          <cell r="A323">
            <v>810263</v>
          </cell>
          <cell r="B323">
            <v>0</v>
          </cell>
          <cell r="C323" t="str">
            <v>Fruit Juice Expansion</v>
          </cell>
          <cell r="D323" t="str">
            <v>(Capex - 15-03-04)</v>
          </cell>
          <cell r="E323" t="str">
            <v>Plant &amp; Machinery (Installation)</v>
          </cell>
          <cell r="F323">
            <v>0</v>
          </cell>
          <cell r="G323">
            <v>0</v>
          </cell>
          <cell r="H323" t="str">
            <v>INR</v>
          </cell>
          <cell r="I323">
            <v>16800</v>
          </cell>
          <cell r="J323">
            <v>26880</v>
          </cell>
        </row>
        <row r="324">
          <cell r="A324">
            <v>810264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 CWIP</v>
          </cell>
          <cell r="F324">
            <v>0</v>
          </cell>
          <cell r="G324">
            <v>0</v>
          </cell>
          <cell r="H324" t="str">
            <v>INR</v>
          </cell>
          <cell r="I324">
            <v>7200</v>
          </cell>
          <cell r="J324">
            <v>11520</v>
          </cell>
        </row>
        <row r="325">
          <cell r="A325">
            <v>810265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 CWIP</v>
          </cell>
          <cell r="F325">
            <v>0</v>
          </cell>
          <cell r="G325">
            <v>0</v>
          </cell>
          <cell r="H325" t="str">
            <v>NRS</v>
          </cell>
          <cell r="I325">
            <v>7825</v>
          </cell>
          <cell r="J325">
            <v>7825</v>
          </cell>
        </row>
        <row r="326">
          <cell r="A326" t="str">
            <v>810266-</v>
          </cell>
          <cell r="B326">
            <v>0</v>
          </cell>
          <cell r="C326" t="str">
            <v xml:space="preserve">Gate No. 2 </v>
          </cell>
          <cell r="D326" t="str">
            <v>(Capex -18-03-04)</v>
          </cell>
          <cell r="E326" t="str">
            <v>Building</v>
          </cell>
        </row>
        <row r="327">
          <cell r="A327">
            <v>810266</v>
          </cell>
          <cell r="B327">
            <v>0</v>
          </cell>
          <cell r="C327" t="str">
            <v>Boundary Wall</v>
          </cell>
          <cell r="D327" t="str">
            <v>(Capex - 06-03-04)</v>
          </cell>
          <cell r="E327" t="str">
            <v>Building</v>
          </cell>
          <cell r="F327">
            <v>0</v>
          </cell>
          <cell r="G327">
            <v>0</v>
          </cell>
          <cell r="H327" t="str">
            <v>INR</v>
          </cell>
          <cell r="I327">
            <v>52688</v>
          </cell>
          <cell r="J327">
            <v>84300.800000000003</v>
          </cell>
        </row>
        <row r="328">
          <cell r="A328">
            <v>810267</v>
          </cell>
          <cell r="B328">
            <v>0</v>
          </cell>
          <cell r="C328" t="str">
            <v xml:space="preserve">Video Camera Accessories       </v>
          </cell>
          <cell r="D328" t="str">
            <v>(Capex - 14-03-04)</v>
          </cell>
          <cell r="E328" t="str">
            <v>Office Equipment</v>
          </cell>
          <cell r="F328">
            <v>0</v>
          </cell>
          <cell r="G328">
            <v>0</v>
          </cell>
          <cell r="H328" t="str">
            <v>NRS</v>
          </cell>
          <cell r="I328">
            <v>23600</v>
          </cell>
          <cell r="J328">
            <v>23600</v>
          </cell>
        </row>
        <row r="329">
          <cell r="A329">
            <v>810268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>Plant &amp; Machinery (Installation) CWIP</v>
          </cell>
          <cell r="F329">
            <v>0</v>
          </cell>
          <cell r="G329">
            <v>0</v>
          </cell>
          <cell r="H329" t="str">
            <v>NRS</v>
          </cell>
          <cell r="I329">
            <v>2015</v>
          </cell>
          <cell r="J329">
            <v>2015</v>
          </cell>
        </row>
        <row r="330">
          <cell r="A330">
            <v>810269</v>
          </cell>
          <cell r="B330">
            <v>0</v>
          </cell>
          <cell r="C330" t="str">
            <v>Fruit Juice Expansion</v>
          </cell>
          <cell r="D330" t="str">
            <v>(Capex - 15-03-04)</v>
          </cell>
          <cell r="E330" t="str">
            <v>Plant &amp; Machinery (Installation)</v>
          </cell>
          <cell r="F330">
            <v>0</v>
          </cell>
          <cell r="G330">
            <v>0</v>
          </cell>
          <cell r="H330" t="str">
            <v>NRS</v>
          </cell>
          <cell r="I330">
            <v>1140</v>
          </cell>
          <cell r="J330">
            <v>1140</v>
          </cell>
        </row>
        <row r="331">
          <cell r="A331">
            <v>810270</v>
          </cell>
          <cell r="B331">
            <v>0</v>
          </cell>
          <cell r="C331" t="str">
            <v>Fruit Juice Expansion</v>
          </cell>
          <cell r="D331" t="str">
            <v>(Capex - 15-03-04)</v>
          </cell>
          <cell r="E331" t="str">
            <v>Tools &amp; Implements</v>
          </cell>
          <cell r="F331">
            <v>0</v>
          </cell>
          <cell r="G331">
            <v>0</v>
          </cell>
          <cell r="H331" t="str">
            <v>NRS</v>
          </cell>
          <cell r="I331">
            <v>3840</v>
          </cell>
          <cell r="J331">
            <v>3840</v>
          </cell>
        </row>
        <row r="332">
          <cell r="A332">
            <v>810271</v>
          </cell>
          <cell r="B332">
            <v>0</v>
          </cell>
          <cell r="C332" t="str">
            <v xml:space="preserve">Video Camera Accessories       </v>
          </cell>
          <cell r="D332" t="str">
            <v>(Capex - 14-03-04)</v>
          </cell>
          <cell r="E332" t="str">
            <v>Office Equipment</v>
          </cell>
          <cell r="F332">
            <v>0</v>
          </cell>
          <cell r="G332">
            <v>0</v>
          </cell>
          <cell r="H332" t="str">
            <v>NRS</v>
          </cell>
          <cell r="I332">
            <v>4048</v>
          </cell>
          <cell r="J332">
            <v>4048</v>
          </cell>
        </row>
        <row r="333">
          <cell r="A333">
            <v>810272</v>
          </cell>
          <cell r="B333">
            <v>0</v>
          </cell>
          <cell r="C333" t="str">
            <v>Fruit Juice Expansion</v>
          </cell>
          <cell r="D333" t="str">
            <v>(Capex - 15-03-04)</v>
          </cell>
          <cell r="E333" t="str">
            <v>Plant &amp; Machinery (Installation)</v>
          </cell>
          <cell r="F333">
            <v>0</v>
          </cell>
          <cell r="G333">
            <v>0</v>
          </cell>
          <cell r="H333" t="str">
            <v>NRS</v>
          </cell>
          <cell r="I333">
            <v>1800</v>
          </cell>
          <cell r="J333">
            <v>1800</v>
          </cell>
        </row>
        <row r="334">
          <cell r="A334">
            <v>810273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  <cell r="F334">
            <v>0</v>
          </cell>
          <cell r="G334">
            <v>0</v>
          </cell>
          <cell r="H334" t="str">
            <v>NRS</v>
          </cell>
          <cell r="I334">
            <v>23445</v>
          </cell>
          <cell r="J334">
            <v>23445</v>
          </cell>
        </row>
        <row r="335">
          <cell r="A335">
            <v>810274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  <cell r="F335">
            <v>0</v>
          </cell>
          <cell r="G335">
            <v>0</v>
          </cell>
          <cell r="H335" t="str">
            <v>NRS</v>
          </cell>
          <cell r="I335">
            <v>12200</v>
          </cell>
          <cell r="J335">
            <v>12200</v>
          </cell>
        </row>
        <row r="336">
          <cell r="A336">
            <v>810275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  <cell r="F336">
            <v>0</v>
          </cell>
          <cell r="G336">
            <v>0</v>
          </cell>
          <cell r="H336" t="str">
            <v>INR</v>
          </cell>
          <cell r="I336">
            <v>12160</v>
          </cell>
          <cell r="J336">
            <v>19456</v>
          </cell>
        </row>
        <row r="337">
          <cell r="A337">
            <v>810276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Tools &amp; Implements</v>
          </cell>
          <cell r="F337">
            <v>0</v>
          </cell>
          <cell r="G337">
            <v>0</v>
          </cell>
          <cell r="H337" t="str">
            <v>NRS</v>
          </cell>
          <cell r="I337">
            <v>63000</v>
          </cell>
          <cell r="J337">
            <v>63000</v>
          </cell>
        </row>
        <row r="338">
          <cell r="A338">
            <v>810277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  <cell r="F338">
            <v>0</v>
          </cell>
          <cell r="G338">
            <v>0</v>
          </cell>
          <cell r="H338" t="str">
            <v>NRS</v>
          </cell>
          <cell r="I338">
            <v>128800</v>
          </cell>
          <cell r="J338">
            <v>128800</v>
          </cell>
        </row>
        <row r="339">
          <cell r="A339">
            <v>810278</v>
          </cell>
          <cell r="B339">
            <v>0</v>
          </cell>
          <cell r="C339" t="str">
            <v>Fruit Juice Expansion</v>
          </cell>
          <cell r="D339" t="str">
            <v>(Capex - 15-03-04)</v>
          </cell>
          <cell r="E339" t="str">
            <v>Plant &amp; Machinery (Installation)</v>
          </cell>
          <cell r="F339">
            <v>0</v>
          </cell>
          <cell r="G339">
            <v>0</v>
          </cell>
          <cell r="H339" t="str">
            <v>NRS</v>
          </cell>
          <cell r="I339">
            <v>9360</v>
          </cell>
          <cell r="J339">
            <v>9360</v>
          </cell>
        </row>
        <row r="340">
          <cell r="A340">
            <v>810279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Plant &amp; Machinery (Installation)</v>
          </cell>
          <cell r="F340">
            <v>0</v>
          </cell>
          <cell r="G340">
            <v>0</v>
          </cell>
          <cell r="H340" t="str">
            <v>NRS</v>
          </cell>
          <cell r="I340">
            <v>4960</v>
          </cell>
          <cell r="J340">
            <v>4960</v>
          </cell>
        </row>
        <row r="341">
          <cell r="A341">
            <v>810281</v>
          </cell>
          <cell r="B341">
            <v>0</v>
          </cell>
          <cell r="C341" t="str">
            <v>Fruit Juice Expansion</v>
          </cell>
          <cell r="D341" t="str">
            <v>(Capex - 15-03-04)</v>
          </cell>
          <cell r="E341" t="str">
            <v>Tools &amp; Implements</v>
          </cell>
          <cell r="F341">
            <v>0</v>
          </cell>
          <cell r="G341">
            <v>0</v>
          </cell>
          <cell r="H341" t="str">
            <v>INR</v>
          </cell>
          <cell r="I341">
            <v>11080</v>
          </cell>
          <cell r="J341">
            <v>17728</v>
          </cell>
        </row>
        <row r="342">
          <cell r="A342">
            <v>810282</v>
          </cell>
          <cell r="B342">
            <v>0</v>
          </cell>
          <cell r="C342">
            <v>0</v>
          </cell>
          <cell r="D342">
            <v>0</v>
          </cell>
          <cell r="E342" t="str">
            <v xml:space="preserve">Maintenance </v>
          </cell>
          <cell r="F342">
            <v>0</v>
          </cell>
          <cell r="G342">
            <v>0</v>
          </cell>
          <cell r="H342" t="str">
            <v>NRS</v>
          </cell>
          <cell r="I342">
            <v>6559</v>
          </cell>
          <cell r="J342">
            <v>6559</v>
          </cell>
        </row>
        <row r="343">
          <cell r="A343">
            <v>810283</v>
          </cell>
          <cell r="B343">
            <v>0</v>
          </cell>
          <cell r="C343" t="str">
            <v>Kennel House</v>
          </cell>
          <cell r="D343" t="str">
            <v>(Capex - 18-03-04)</v>
          </cell>
          <cell r="E343" t="str">
            <v>Electrical Installation</v>
          </cell>
          <cell r="F343">
            <v>0</v>
          </cell>
          <cell r="G343">
            <v>0</v>
          </cell>
          <cell r="H343" t="str">
            <v>NRS</v>
          </cell>
          <cell r="I343">
            <v>2318.8000000000002</v>
          </cell>
          <cell r="J343">
            <v>2318.8000000000002</v>
          </cell>
        </row>
        <row r="344">
          <cell r="A344">
            <v>810284</v>
          </cell>
          <cell r="B344">
            <v>0</v>
          </cell>
          <cell r="C344" t="str">
            <v>Fruit Juice Expansion</v>
          </cell>
          <cell r="D344" t="str">
            <v>(Capex - 15-03-04)</v>
          </cell>
          <cell r="E344" t="str">
            <v>Tools &amp; Implements</v>
          </cell>
          <cell r="F344">
            <v>0</v>
          </cell>
          <cell r="G344">
            <v>0</v>
          </cell>
          <cell r="H344" t="str">
            <v>NRS</v>
          </cell>
          <cell r="I344">
            <v>7680</v>
          </cell>
          <cell r="J344">
            <v>7680</v>
          </cell>
        </row>
        <row r="345">
          <cell r="A345">
            <v>810285</v>
          </cell>
          <cell r="B345">
            <v>0</v>
          </cell>
          <cell r="C345" t="str">
            <v>Fruit Juice Expansion</v>
          </cell>
          <cell r="D345" t="str">
            <v>(Capex - 15-03-04)</v>
          </cell>
          <cell r="E345" t="str">
            <v>Building</v>
          </cell>
          <cell r="F345">
            <v>0</v>
          </cell>
          <cell r="G345">
            <v>0</v>
          </cell>
          <cell r="H345" t="str">
            <v>NRS</v>
          </cell>
          <cell r="I345">
            <v>1665</v>
          </cell>
          <cell r="J345">
            <v>1665</v>
          </cell>
        </row>
        <row r="346">
          <cell r="A346">
            <v>810286</v>
          </cell>
          <cell r="B346">
            <v>0</v>
          </cell>
          <cell r="C346" t="str">
            <v>Fruit Juice Expansion</v>
          </cell>
          <cell r="D346" t="str">
            <v>(Capex - 15-03-04)</v>
          </cell>
          <cell r="E346" t="str">
            <v>Building</v>
          </cell>
          <cell r="F346">
            <v>0</v>
          </cell>
          <cell r="G346">
            <v>0</v>
          </cell>
          <cell r="H346" t="str">
            <v>NRS</v>
          </cell>
          <cell r="I346">
            <v>7200</v>
          </cell>
          <cell r="J346">
            <v>7200</v>
          </cell>
        </row>
        <row r="347">
          <cell r="A347">
            <v>810287</v>
          </cell>
          <cell r="B347">
            <v>0</v>
          </cell>
          <cell r="C347" t="str">
            <v>Kennel House</v>
          </cell>
          <cell r="D347" t="str">
            <v>(Capex - 18-03-04)</v>
          </cell>
          <cell r="E347" t="str">
            <v>Electrical Installation</v>
          </cell>
          <cell r="F347">
            <v>0</v>
          </cell>
          <cell r="G347">
            <v>0</v>
          </cell>
          <cell r="H347" t="str">
            <v>NRS</v>
          </cell>
          <cell r="I347">
            <v>6399</v>
          </cell>
          <cell r="J347">
            <v>6399</v>
          </cell>
        </row>
        <row r="348">
          <cell r="A348">
            <v>810288</v>
          </cell>
          <cell r="B348">
            <v>0</v>
          </cell>
          <cell r="C348" t="str">
            <v>Euro Guard - SoniKapoor</v>
          </cell>
          <cell r="D348" t="str">
            <v>(Capex - 23-03-04)</v>
          </cell>
          <cell r="E348" t="str">
            <v>Furniture &amp; Fixture</v>
          </cell>
          <cell r="F348">
            <v>0</v>
          </cell>
          <cell r="G348">
            <v>0</v>
          </cell>
          <cell r="H348" t="str">
            <v>NRS</v>
          </cell>
          <cell r="I348">
            <v>11500</v>
          </cell>
          <cell r="J348">
            <v>11500</v>
          </cell>
        </row>
        <row r="349">
          <cell r="A349">
            <v>810289</v>
          </cell>
          <cell r="B349">
            <v>0</v>
          </cell>
          <cell r="C349">
            <v>0</v>
          </cell>
          <cell r="D349">
            <v>0</v>
          </cell>
          <cell r="E349" t="str">
            <v xml:space="preserve">Maintenance </v>
          </cell>
          <cell r="F349">
            <v>0</v>
          </cell>
          <cell r="G349">
            <v>0</v>
          </cell>
          <cell r="H349" t="str">
            <v>NRS</v>
          </cell>
          <cell r="I349">
            <v>9272.5</v>
          </cell>
          <cell r="J349">
            <v>9272.5</v>
          </cell>
        </row>
        <row r="350">
          <cell r="A350">
            <v>810290</v>
          </cell>
          <cell r="B350">
            <v>0</v>
          </cell>
          <cell r="C350">
            <v>0</v>
          </cell>
          <cell r="D350">
            <v>0</v>
          </cell>
          <cell r="E350" t="str">
            <v xml:space="preserve">Maintenance </v>
          </cell>
          <cell r="F350">
            <v>0</v>
          </cell>
          <cell r="G350">
            <v>0</v>
          </cell>
          <cell r="H350" t="str">
            <v>NRS</v>
          </cell>
          <cell r="I350">
            <v>8153</v>
          </cell>
          <cell r="J350">
            <v>8153</v>
          </cell>
        </row>
        <row r="351">
          <cell r="A351">
            <v>810291</v>
          </cell>
          <cell r="B351">
            <v>0</v>
          </cell>
          <cell r="C351">
            <v>0</v>
          </cell>
          <cell r="D351">
            <v>0</v>
          </cell>
          <cell r="E351" t="str">
            <v xml:space="preserve">Maintenance </v>
          </cell>
          <cell r="F351">
            <v>0</v>
          </cell>
          <cell r="G351">
            <v>0</v>
          </cell>
          <cell r="H351" t="str">
            <v>NRS</v>
          </cell>
          <cell r="I351">
            <v>2492</v>
          </cell>
          <cell r="J351">
            <v>2492</v>
          </cell>
        </row>
        <row r="352">
          <cell r="A352">
            <v>810292</v>
          </cell>
          <cell r="B352">
            <v>0</v>
          </cell>
          <cell r="C352" t="str">
            <v>Boundary wall</v>
          </cell>
          <cell r="D352" t="str">
            <v>(Capex - 06-03-04)</v>
          </cell>
          <cell r="E352" t="str">
            <v>Building</v>
          </cell>
          <cell r="F352">
            <v>0</v>
          </cell>
          <cell r="G352">
            <v>0</v>
          </cell>
          <cell r="H352" t="str">
            <v>NRS</v>
          </cell>
          <cell r="I352">
            <v>48692</v>
          </cell>
          <cell r="J352">
            <v>48692</v>
          </cell>
        </row>
        <row r="353">
          <cell r="A353">
            <v>810293</v>
          </cell>
          <cell r="B353">
            <v>0</v>
          </cell>
          <cell r="C353" t="str">
            <v>Fruit Juice Expansion</v>
          </cell>
          <cell r="D353" t="str">
            <v>(Capex - 15-03-04)</v>
          </cell>
          <cell r="E353" t="str">
            <v>Building</v>
          </cell>
          <cell r="F353">
            <v>0</v>
          </cell>
          <cell r="G353">
            <v>0</v>
          </cell>
          <cell r="H353" t="str">
            <v>NRS</v>
          </cell>
          <cell r="I353">
            <v>23800</v>
          </cell>
          <cell r="J353">
            <v>23800</v>
          </cell>
        </row>
        <row r="354">
          <cell r="A354">
            <v>810294</v>
          </cell>
          <cell r="B354">
            <v>0</v>
          </cell>
          <cell r="C354" t="str">
            <v>Kennel House</v>
          </cell>
          <cell r="D354" t="str">
            <v>(Capex - 18-03-04)</v>
          </cell>
          <cell r="E354" t="str">
            <v>Building</v>
          </cell>
          <cell r="F354">
            <v>0</v>
          </cell>
          <cell r="G354">
            <v>0</v>
          </cell>
          <cell r="H354" t="str">
            <v>NRS</v>
          </cell>
          <cell r="I354">
            <v>269157.5</v>
          </cell>
          <cell r="J354">
            <v>269157.5</v>
          </cell>
        </row>
        <row r="355">
          <cell r="A355">
            <v>810295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Plant &amp; Machinery (Installation)</v>
          </cell>
          <cell r="F355">
            <v>0</v>
          </cell>
          <cell r="G355">
            <v>0</v>
          </cell>
          <cell r="H355" t="str">
            <v>INR</v>
          </cell>
          <cell r="I355">
            <v>149698.20000000001</v>
          </cell>
          <cell r="J355">
            <v>239517.12000000002</v>
          </cell>
        </row>
        <row r="356">
          <cell r="A356">
            <v>810296</v>
          </cell>
          <cell r="B356">
            <v>0</v>
          </cell>
          <cell r="C356" t="str">
            <v>Taxol Section</v>
          </cell>
          <cell r="D356" t="str">
            <v>(Capex - 22-03-04)</v>
          </cell>
          <cell r="E356" t="str">
            <v>Plant &amp; Machinery (Installation) CWIP</v>
          </cell>
          <cell r="F356">
            <v>0</v>
          </cell>
          <cell r="G356">
            <v>0</v>
          </cell>
          <cell r="H356" t="str">
            <v>INR</v>
          </cell>
          <cell r="I356">
            <v>170526</v>
          </cell>
          <cell r="J356">
            <v>272841.60000000003</v>
          </cell>
        </row>
        <row r="357">
          <cell r="A357">
            <v>810297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Building</v>
          </cell>
          <cell r="F357">
            <v>0</v>
          </cell>
          <cell r="G357">
            <v>0</v>
          </cell>
          <cell r="H357" t="str">
            <v>NRS</v>
          </cell>
          <cell r="I357">
            <v>8277.1200000000008</v>
          </cell>
          <cell r="J357">
            <v>8277.1200000000008</v>
          </cell>
        </row>
        <row r="358">
          <cell r="A358">
            <v>810298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  <cell r="F358">
            <v>0</v>
          </cell>
          <cell r="G358">
            <v>0</v>
          </cell>
          <cell r="H358" t="str">
            <v>NRS</v>
          </cell>
          <cell r="I358">
            <v>13500</v>
          </cell>
          <cell r="J358">
            <v>13500</v>
          </cell>
        </row>
        <row r="359">
          <cell r="A359">
            <v>810299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  <cell r="F359">
            <v>0</v>
          </cell>
          <cell r="G359">
            <v>0</v>
          </cell>
          <cell r="H359" t="str">
            <v>INR</v>
          </cell>
          <cell r="I359">
            <v>166788.20000000001</v>
          </cell>
          <cell r="J359">
            <v>266861.12000000005</v>
          </cell>
        </row>
        <row r="360">
          <cell r="A360">
            <v>810300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  <cell r="F360">
            <v>0</v>
          </cell>
          <cell r="G360">
            <v>0</v>
          </cell>
          <cell r="H360" t="str">
            <v>INR</v>
          </cell>
          <cell r="I360">
            <v>37303.800000000003</v>
          </cell>
          <cell r="J360">
            <v>59686.080000000009</v>
          </cell>
        </row>
        <row r="361">
          <cell r="A361">
            <v>810301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Plant &amp; Machinery (Installation)</v>
          </cell>
          <cell r="F361">
            <v>0</v>
          </cell>
          <cell r="G361">
            <v>0</v>
          </cell>
          <cell r="H361" t="str">
            <v>INR</v>
          </cell>
          <cell r="I361">
            <v>162252.12</v>
          </cell>
          <cell r="J361">
            <v>259603.39199999999</v>
          </cell>
        </row>
        <row r="362">
          <cell r="A362">
            <v>810302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  <cell r="F362">
            <v>0</v>
          </cell>
          <cell r="G362">
            <v>0</v>
          </cell>
          <cell r="H362" t="str">
            <v>INR</v>
          </cell>
          <cell r="I362">
            <v>52632</v>
          </cell>
          <cell r="J362">
            <v>84211.200000000012</v>
          </cell>
        </row>
        <row r="363">
          <cell r="A363">
            <v>810303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Building</v>
          </cell>
          <cell r="F363">
            <v>0</v>
          </cell>
          <cell r="G363">
            <v>0</v>
          </cell>
          <cell r="H363" t="str">
            <v>NRS</v>
          </cell>
          <cell r="I363">
            <v>25500</v>
          </cell>
          <cell r="J363">
            <v>25500</v>
          </cell>
        </row>
        <row r="364">
          <cell r="A364">
            <v>810305</v>
          </cell>
          <cell r="B364">
            <v>0</v>
          </cell>
          <cell r="C364" t="str">
            <v>Furniture &amp; Fixture</v>
          </cell>
          <cell r="D364" t="str">
            <v>(Capex - 16-03-04)</v>
          </cell>
          <cell r="E364" t="str">
            <v>Furniture &amp; Fixture</v>
          </cell>
          <cell r="F364">
            <v>0</v>
          </cell>
          <cell r="G364">
            <v>0</v>
          </cell>
          <cell r="H364" t="str">
            <v>NRS</v>
          </cell>
          <cell r="I364">
            <v>30909.08</v>
          </cell>
          <cell r="J364">
            <v>30909.08</v>
          </cell>
        </row>
        <row r="365">
          <cell r="A365">
            <v>810306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Plant &amp; Machinery (Installation)</v>
          </cell>
          <cell r="F365">
            <v>0</v>
          </cell>
          <cell r="G365">
            <v>0</v>
          </cell>
          <cell r="H365" t="str">
            <v>NRS</v>
          </cell>
          <cell r="I365">
            <v>104500</v>
          </cell>
          <cell r="J365">
            <v>104500</v>
          </cell>
        </row>
        <row r="366">
          <cell r="A366">
            <v>810307</v>
          </cell>
          <cell r="B366">
            <v>0</v>
          </cell>
          <cell r="C366" t="str">
            <v>Vatika Hair Oil- Container</v>
          </cell>
          <cell r="D366" t="str">
            <v>(Capex - 13-03-04)</v>
          </cell>
          <cell r="E366" t="str">
            <v>Plant &amp; Machinery</v>
          </cell>
          <cell r="F366">
            <v>0</v>
          </cell>
          <cell r="G366">
            <v>0</v>
          </cell>
          <cell r="H366" t="str">
            <v>NRS</v>
          </cell>
          <cell r="I366">
            <v>14400</v>
          </cell>
          <cell r="J366">
            <v>14400</v>
          </cell>
        </row>
        <row r="367">
          <cell r="A367">
            <v>810308</v>
          </cell>
          <cell r="B367">
            <v>0</v>
          </cell>
          <cell r="C367" t="str">
            <v>Fruit Juice Expansion</v>
          </cell>
          <cell r="D367" t="str">
            <v>(Capex - 15-03-04)</v>
          </cell>
          <cell r="E367" t="str">
            <v>Electrical Installation</v>
          </cell>
          <cell r="F367">
            <v>0</v>
          </cell>
          <cell r="G367">
            <v>0</v>
          </cell>
          <cell r="H367" t="str">
            <v>NRS</v>
          </cell>
          <cell r="I367">
            <v>92224</v>
          </cell>
          <cell r="J367">
            <v>92224</v>
          </cell>
        </row>
        <row r="368">
          <cell r="A368">
            <v>810309</v>
          </cell>
          <cell r="B368">
            <v>0</v>
          </cell>
          <cell r="C368" t="str">
            <v>LDM Section</v>
          </cell>
          <cell r="D368" t="str">
            <v>(Capex - 02-04-05)</v>
          </cell>
          <cell r="E368" t="str">
            <v>Tools &amp; Implements</v>
          </cell>
          <cell r="F368">
            <v>0</v>
          </cell>
          <cell r="G368">
            <v>0</v>
          </cell>
          <cell r="H368" t="str">
            <v>NRS</v>
          </cell>
          <cell r="I368">
            <v>112000</v>
          </cell>
          <cell r="J368">
            <v>112000</v>
          </cell>
        </row>
        <row r="369">
          <cell r="A369">
            <v>810309</v>
          </cell>
          <cell r="B369">
            <v>0</v>
          </cell>
          <cell r="C369" t="str">
            <v>Hajmola tablet</v>
          </cell>
          <cell r="D369" t="str">
            <v>(Capex - 02-04-05)</v>
          </cell>
          <cell r="E369" t="str">
            <v>Tools &amp; Implements</v>
          </cell>
          <cell r="F369">
            <v>0</v>
          </cell>
          <cell r="G369">
            <v>0</v>
          </cell>
          <cell r="H369" t="str">
            <v>NRS</v>
          </cell>
          <cell r="I369">
            <v>60000</v>
          </cell>
          <cell r="J369">
            <v>60000</v>
          </cell>
        </row>
        <row r="370">
          <cell r="A370">
            <v>810312</v>
          </cell>
          <cell r="B370">
            <v>0</v>
          </cell>
          <cell r="C370">
            <v>0</v>
          </cell>
          <cell r="D370">
            <v>0</v>
          </cell>
          <cell r="E370" t="str">
            <v xml:space="preserve">Maintenance </v>
          </cell>
          <cell r="F370">
            <v>0</v>
          </cell>
          <cell r="G370">
            <v>0</v>
          </cell>
          <cell r="H370" t="str">
            <v>NRS</v>
          </cell>
          <cell r="I370">
            <v>97795</v>
          </cell>
          <cell r="J370">
            <v>97795</v>
          </cell>
        </row>
        <row r="371">
          <cell r="A371">
            <v>810313</v>
          </cell>
          <cell r="B371">
            <v>0</v>
          </cell>
          <cell r="C371" t="str">
            <v>Kennel House</v>
          </cell>
          <cell r="D371" t="str">
            <v>(Capex - 18-03-04)</v>
          </cell>
          <cell r="E371" t="str">
            <v>Building</v>
          </cell>
          <cell r="F371">
            <v>0</v>
          </cell>
          <cell r="G371">
            <v>0</v>
          </cell>
          <cell r="H371" t="str">
            <v>NRS</v>
          </cell>
          <cell r="I371">
            <v>1544</v>
          </cell>
          <cell r="J371">
            <v>1544</v>
          </cell>
        </row>
        <row r="372">
          <cell r="A372">
            <v>810314</v>
          </cell>
          <cell r="B372">
            <v>0</v>
          </cell>
          <cell r="C372" t="str">
            <v>Fruit Juice Expansion</v>
          </cell>
          <cell r="D372" t="str">
            <v>(Capex - 15-03-04)</v>
          </cell>
          <cell r="E372" t="str">
            <v>Building</v>
          </cell>
          <cell r="F372">
            <v>0</v>
          </cell>
          <cell r="G372">
            <v>0</v>
          </cell>
          <cell r="H372" t="str">
            <v>NRS</v>
          </cell>
          <cell r="I372">
            <v>63750</v>
          </cell>
          <cell r="J372">
            <v>63750</v>
          </cell>
        </row>
        <row r="373">
          <cell r="A373">
            <v>810315</v>
          </cell>
          <cell r="B373">
            <v>0</v>
          </cell>
          <cell r="C373" t="str">
            <v xml:space="preserve">Kennel House </v>
          </cell>
          <cell r="D373" t="str">
            <v>(Capex - 18-03-04)</v>
          </cell>
          <cell r="E373" t="str">
            <v>Building</v>
          </cell>
          <cell r="F373">
            <v>0</v>
          </cell>
          <cell r="G373">
            <v>0</v>
          </cell>
          <cell r="H373" t="str">
            <v>NRS</v>
          </cell>
          <cell r="I373">
            <v>45477.599999999999</v>
          </cell>
          <cell r="J373">
            <v>45477.599999999999</v>
          </cell>
        </row>
        <row r="374">
          <cell r="A374">
            <v>810316</v>
          </cell>
          <cell r="B374">
            <v>0</v>
          </cell>
          <cell r="C374" t="str">
            <v>Fruit Juice Expansion</v>
          </cell>
          <cell r="D374" t="str">
            <v>(Capex - 15-03-04)</v>
          </cell>
          <cell r="E374" t="str">
            <v>Plant &amp; Machinery (Installation)</v>
          </cell>
          <cell r="F374">
            <v>0</v>
          </cell>
          <cell r="G374">
            <v>0</v>
          </cell>
          <cell r="H374" t="str">
            <v>NRS</v>
          </cell>
          <cell r="I374">
            <v>18300</v>
          </cell>
          <cell r="J374">
            <v>18300</v>
          </cell>
        </row>
        <row r="375">
          <cell r="A375">
            <v>810317</v>
          </cell>
          <cell r="B375">
            <v>0</v>
          </cell>
          <cell r="C375" t="str">
            <v>Fruit Juice Expansion</v>
          </cell>
          <cell r="D375" t="str">
            <v>(Capex - 15-03-04)</v>
          </cell>
          <cell r="E375" t="str">
            <v>Electrical Installation</v>
          </cell>
          <cell r="F375">
            <v>0</v>
          </cell>
          <cell r="G375">
            <v>0</v>
          </cell>
          <cell r="H375" t="str">
            <v>NRS</v>
          </cell>
          <cell r="I375">
            <v>6464</v>
          </cell>
          <cell r="J375">
            <v>6464</v>
          </cell>
        </row>
        <row r="376">
          <cell r="A376">
            <v>810318</v>
          </cell>
          <cell r="B376">
            <v>0</v>
          </cell>
          <cell r="C376" t="str">
            <v>Fruit Juice Expansion</v>
          </cell>
          <cell r="D376" t="str">
            <v>(Capex - 15-03-04)</v>
          </cell>
          <cell r="E376" t="str">
            <v>Plant &amp; Machinery (Installation)</v>
          </cell>
          <cell r="F376">
            <v>0</v>
          </cell>
          <cell r="G376">
            <v>0</v>
          </cell>
          <cell r="H376" t="str">
            <v>INR</v>
          </cell>
          <cell r="I376">
            <v>38630.25</v>
          </cell>
          <cell r="J376">
            <v>61808.4</v>
          </cell>
        </row>
        <row r="377">
          <cell r="A377">
            <v>810319</v>
          </cell>
          <cell r="B377">
            <v>0</v>
          </cell>
          <cell r="C377" t="str">
            <v>Fruit Juice Expansion</v>
          </cell>
          <cell r="D377" t="str">
            <v>(Capex - 15-03-04)</v>
          </cell>
          <cell r="E377" t="str">
            <v>Plant &amp; Machinery (Installation)</v>
          </cell>
        </row>
        <row r="378">
          <cell r="A378">
            <v>810320</v>
          </cell>
          <cell r="B378">
            <v>0</v>
          </cell>
          <cell r="C378" t="str">
            <v>Tomato Ketchap</v>
          </cell>
          <cell r="D378" t="str">
            <v>(Capex - 01-04-05)</v>
          </cell>
          <cell r="E378" t="str">
            <v xml:space="preserve">Plant &amp; Machinery </v>
          </cell>
          <cell r="F378">
            <v>0</v>
          </cell>
          <cell r="G378">
            <v>0</v>
          </cell>
          <cell r="H378" t="str">
            <v>INR</v>
          </cell>
          <cell r="I378">
            <v>31000</v>
          </cell>
          <cell r="J378">
            <v>49600</v>
          </cell>
        </row>
        <row r="379">
          <cell r="A379">
            <v>810321</v>
          </cell>
          <cell r="B379">
            <v>0</v>
          </cell>
          <cell r="C379" t="str">
            <v>Filtration System</v>
          </cell>
          <cell r="D379" t="str">
            <v>(Capex - 05-04-05)</v>
          </cell>
          <cell r="E379" t="str">
            <v xml:space="preserve">Plant &amp; Machinery </v>
          </cell>
          <cell r="F379">
            <v>0</v>
          </cell>
          <cell r="G379">
            <v>0</v>
          </cell>
          <cell r="H379" t="str">
            <v>USD</v>
          </cell>
          <cell r="I379">
            <v>5900</v>
          </cell>
          <cell r="J379">
            <v>436600</v>
          </cell>
        </row>
        <row r="380">
          <cell r="A380">
            <v>810322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>Electrical Installation- CWIP</v>
          </cell>
          <cell r="F380">
            <v>0</v>
          </cell>
          <cell r="G380">
            <v>0</v>
          </cell>
          <cell r="H380" t="str">
            <v>NRS</v>
          </cell>
          <cell r="I380">
            <v>215000</v>
          </cell>
          <cell r="J380">
            <v>215000</v>
          </cell>
        </row>
        <row r="381">
          <cell r="A381">
            <v>810323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Electrical Installation</v>
          </cell>
          <cell r="F381">
            <v>0</v>
          </cell>
          <cell r="G381">
            <v>0</v>
          </cell>
          <cell r="H381" t="str">
            <v>INR</v>
          </cell>
          <cell r="I381">
            <v>4200</v>
          </cell>
          <cell r="J381">
            <v>6720</v>
          </cell>
        </row>
        <row r="382">
          <cell r="A382">
            <v>810324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  <cell r="F382">
            <v>0</v>
          </cell>
          <cell r="G382">
            <v>0</v>
          </cell>
          <cell r="H382" t="str">
            <v>NRS</v>
          </cell>
          <cell r="I382">
            <v>29568</v>
          </cell>
          <cell r="J382">
            <v>29568</v>
          </cell>
        </row>
        <row r="383">
          <cell r="A383">
            <v>810325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  <cell r="F383">
            <v>0</v>
          </cell>
          <cell r="G383">
            <v>0</v>
          </cell>
          <cell r="H383" t="str">
            <v>NRS</v>
          </cell>
          <cell r="I383">
            <v>10665</v>
          </cell>
          <cell r="J383">
            <v>10665</v>
          </cell>
        </row>
        <row r="384">
          <cell r="A384">
            <v>810326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Building</v>
          </cell>
          <cell r="F384">
            <v>0</v>
          </cell>
          <cell r="G384">
            <v>0</v>
          </cell>
          <cell r="H384" t="str">
            <v>NRS</v>
          </cell>
          <cell r="I384">
            <v>49020</v>
          </cell>
          <cell r="J384">
            <v>49020</v>
          </cell>
        </row>
        <row r="385">
          <cell r="A385">
            <v>810327</v>
          </cell>
          <cell r="B385">
            <v>0</v>
          </cell>
          <cell r="C385" t="str">
            <v>Boundary Wall</v>
          </cell>
          <cell r="D385" t="str">
            <v>(Capex - 06-03-04)</v>
          </cell>
          <cell r="E385" t="str">
            <v>Building</v>
          </cell>
          <cell r="F385">
            <v>0</v>
          </cell>
          <cell r="G385">
            <v>0</v>
          </cell>
          <cell r="H385" t="str">
            <v>NRS</v>
          </cell>
          <cell r="I385">
            <v>57414.5</v>
          </cell>
          <cell r="J385">
            <v>57414.5</v>
          </cell>
        </row>
        <row r="386">
          <cell r="A386">
            <v>810328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Building</v>
          </cell>
          <cell r="F386">
            <v>0</v>
          </cell>
          <cell r="G386">
            <v>0</v>
          </cell>
          <cell r="H386" t="str">
            <v>NRS</v>
          </cell>
          <cell r="I386">
            <v>400815</v>
          </cell>
          <cell r="J386">
            <v>400815</v>
          </cell>
        </row>
        <row r="387">
          <cell r="A387">
            <v>810329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  <cell r="F387">
            <v>0</v>
          </cell>
          <cell r="G387">
            <v>0</v>
          </cell>
          <cell r="H387" t="str">
            <v>INR</v>
          </cell>
          <cell r="I387">
            <v>50500</v>
          </cell>
          <cell r="J387">
            <v>80800</v>
          </cell>
        </row>
        <row r="388">
          <cell r="A388">
            <v>810330</v>
          </cell>
          <cell r="B388">
            <v>0</v>
          </cell>
          <cell r="C388" t="str">
            <v>Taxol Section</v>
          </cell>
          <cell r="D388" t="str">
            <v>(Capex - 22-03-04)</v>
          </cell>
          <cell r="E388" t="str">
            <v>Plant &amp; Machinery (Installation) CWIP</v>
          </cell>
          <cell r="F388">
            <v>0</v>
          </cell>
          <cell r="G388">
            <v>0</v>
          </cell>
          <cell r="H388" t="str">
            <v>NRS</v>
          </cell>
          <cell r="I388">
            <v>8810</v>
          </cell>
          <cell r="J388">
            <v>8810</v>
          </cell>
        </row>
        <row r="389">
          <cell r="A389">
            <v>810331</v>
          </cell>
          <cell r="B389">
            <v>0</v>
          </cell>
          <cell r="C389" t="str">
            <v>Taxol Section</v>
          </cell>
          <cell r="D389" t="str">
            <v>(Capex - 22-03-04)</v>
          </cell>
          <cell r="E389" t="str">
            <v>Plant &amp; Machinery (Installation) CWIP</v>
          </cell>
          <cell r="F389">
            <v>0</v>
          </cell>
          <cell r="G389">
            <v>0</v>
          </cell>
          <cell r="H389" t="str">
            <v>INR</v>
          </cell>
          <cell r="I389">
            <v>61249.98</v>
          </cell>
          <cell r="J389">
            <v>97999.968000000008</v>
          </cell>
        </row>
        <row r="390">
          <cell r="A390">
            <v>810332</v>
          </cell>
          <cell r="B390">
            <v>0</v>
          </cell>
          <cell r="C390" t="str">
            <v>Fruit Juice Expansion</v>
          </cell>
          <cell r="D390" t="str">
            <v>(Capex - 15-03-04)</v>
          </cell>
          <cell r="E390" t="str">
            <v>Plant &amp; Machinery (Installation)</v>
          </cell>
          <cell r="F390">
            <v>0</v>
          </cell>
          <cell r="G390">
            <v>0</v>
          </cell>
          <cell r="H390" t="str">
            <v>NRS</v>
          </cell>
          <cell r="I390">
            <v>4906.8</v>
          </cell>
          <cell r="J390">
            <v>4906.8</v>
          </cell>
        </row>
        <row r="391">
          <cell r="A391">
            <v>810333</v>
          </cell>
          <cell r="B391">
            <v>0</v>
          </cell>
          <cell r="C391" t="str">
            <v>Taxol Section</v>
          </cell>
          <cell r="D391" t="str">
            <v>(Capex - 22-03-04)</v>
          </cell>
          <cell r="E391" t="str">
            <v>Plant &amp; Machinery (Installation) CWIP</v>
          </cell>
          <cell r="F391">
            <v>0</v>
          </cell>
          <cell r="G391">
            <v>0</v>
          </cell>
          <cell r="H391" t="str">
            <v>NRS</v>
          </cell>
          <cell r="I391">
            <v>114264</v>
          </cell>
          <cell r="J391">
            <v>114264</v>
          </cell>
        </row>
        <row r="392">
          <cell r="A392">
            <v>810334</v>
          </cell>
          <cell r="B392">
            <v>0</v>
          </cell>
          <cell r="C392" t="str">
            <v>Fruit Juice Expansion</v>
          </cell>
          <cell r="D392" t="str">
            <v>(Capex - 15-03-04)</v>
          </cell>
          <cell r="E392" t="str">
            <v>Plant &amp; Machinery</v>
          </cell>
          <cell r="F392">
            <v>0</v>
          </cell>
          <cell r="G392">
            <v>0</v>
          </cell>
          <cell r="H392" t="str">
            <v>NRS</v>
          </cell>
          <cell r="I392">
            <v>114354</v>
          </cell>
          <cell r="J392">
            <v>114354</v>
          </cell>
        </row>
        <row r="393">
          <cell r="A393">
            <v>810335</v>
          </cell>
          <cell r="B393">
            <v>0</v>
          </cell>
          <cell r="C393" t="str">
            <v>Fruit Juice Expansion</v>
          </cell>
          <cell r="D393" t="str">
            <v>(Capex - 15-03-04)</v>
          </cell>
          <cell r="E393" t="str">
            <v>Plant &amp; Machinery (Installation)</v>
          </cell>
          <cell r="F393">
            <v>0</v>
          </cell>
          <cell r="G393">
            <v>0</v>
          </cell>
          <cell r="H393" t="str">
            <v>INR</v>
          </cell>
          <cell r="I393">
            <v>24875</v>
          </cell>
          <cell r="J393">
            <v>39800</v>
          </cell>
        </row>
        <row r="394">
          <cell r="A394">
            <v>810336</v>
          </cell>
          <cell r="B394">
            <v>0</v>
          </cell>
          <cell r="C394" t="str">
            <v>Fruit Juice Expansion</v>
          </cell>
          <cell r="D394" t="str">
            <v>(Capex - 05-04-05)</v>
          </cell>
          <cell r="E394" t="str">
            <v>Plant &amp; Machinery (Installation)</v>
          </cell>
          <cell r="F394">
            <v>0</v>
          </cell>
          <cell r="G394">
            <v>0</v>
          </cell>
          <cell r="H394" t="str">
            <v>INR</v>
          </cell>
          <cell r="I394">
            <v>24500</v>
          </cell>
          <cell r="J394">
            <v>39200</v>
          </cell>
        </row>
        <row r="395">
          <cell r="A395">
            <v>810338</v>
          </cell>
          <cell r="B395">
            <v>0</v>
          </cell>
          <cell r="C395" t="str">
            <v>Taxol Section</v>
          </cell>
          <cell r="D395" t="str">
            <v>(Capex - 22-03-04)</v>
          </cell>
          <cell r="E395" t="str">
            <v>Plant &amp; Machinery - CWIP</v>
          </cell>
          <cell r="F395">
            <v>0</v>
          </cell>
          <cell r="G395">
            <v>0</v>
          </cell>
          <cell r="H395" t="str">
            <v>INR</v>
          </cell>
          <cell r="I395">
            <v>35700</v>
          </cell>
          <cell r="J395">
            <v>57120</v>
          </cell>
        </row>
        <row r="396">
          <cell r="A396">
            <v>810339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  <cell r="F396">
            <v>0</v>
          </cell>
          <cell r="G396">
            <v>0</v>
          </cell>
          <cell r="H396" t="str">
            <v>NRS</v>
          </cell>
          <cell r="I396">
            <v>76715</v>
          </cell>
          <cell r="J396">
            <v>76715</v>
          </cell>
        </row>
        <row r="397">
          <cell r="A397">
            <v>810340</v>
          </cell>
          <cell r="B397">
            <v>0</v>
          </cell>
          <cell r="C397" t="str">
            <v>Taxol Section</v>
          </cell>
          <cell r="D397" t="str">
            <v>(Capex - 22-03-04)</v>
          </cell>
          <cell r="E397" t="str">
            <v>Plant &amp; Machinery (Installation) CWIP</v>
          </cell>
          <cell r="F397">
            <v>0</v>
          </cell>
          <cell r="G397">
            <v>0</v>
          </cell>
          <cell r="H397" t="str">
            <v>INR</v>
          </cell>
          <cell r="I397">
            <v>16155</v>
          </cell>
          <cell r="J397">
            <v>25848</v>
          </cell>
        </row>
        <row r="398">
          <cell r="A398">
            <v>810341</v>
          </cell>
          <cell r="B398">
            <v>0</v>
          </cell>
          <cell r="C398" t="str">
            <v>Taxol Section</v>
          </cell>
          <cell r="D398" t="str">
            <v>(Capex - 22-03-04)</v>
          </cell>
          <cell r="E398" t="str">
            <v>Plant &amp; Machinery (Installation) CWIP</v>
          </cell>
          <cell r="F398">
            <v>0</v>
          </cell>
          <cell r="G398">
            <v>0</v>
          </cell>
          <cell r="H398" t="str">
            <v>INR</v>
          </cell>
          <cell r="I398">
            <v>68880</v>
          </cell>
          <cell r="J398">
            <v>110208</v>
          </cell>
        </row>
        <row r="399">
          <cell r="A399">
            <v>810342</v>
          </cell>
          <cell r="B399">
            <v>0</v>
          </cell>
          <cell r="C399" t="str">
            <v>Taxol Section</v>
          </cell>
          <cell r="D399" t="str">
            <v>(Capex - 22-03-04)</v>
          </cell>
          <cell r="E399" t="str">
            <v>Plant &amp; Machinery (Installation) CWIP</v>
          </cell>
          <cell r="F399">
            <v>0</v>
          </cell>
          <cell r="G399">
            <v>0</v>
          </cell>
          <cell r="H399" t="str">
            <v>INR</v>
          </cell>
          <cell r="I399">
            <v>32256</v>
          </cell>
          <cell r="J399">
            <v>51609.600000000006</v>
          </cell>
        </row>
        <row r="400">
          <cell r="A400">
            <v>810343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  <cell r="F400">
            <v>0</v>
          </cell>
          <cell r="G400">
            <v>0</v>
          </cell>
          <cell r="H400" t="str">
            <v>INR</v>
          </cell>
          <cell r="I400">
            <v>142990</v>
          </cell>
          <cell r="J400">
            <v>228784</v>
          </cell>
        </row>
        <row r="401">
          <cell r="A401">
            <v>810344</v>
          </cell>
          <cell r="B401">
            <v>0</v>
          </cell>
          <cell r="C401" t="str">
            <v>Taxol Section</v>
          </cell>
          <cell r="D401" t="str">
            <v>(Capex - 22-03-04)</v>
          </cell>
          <cell r="E401" t="str">
            <v>Plant &amp; Machinery (Installation) CWIP</v>
          </cell>
          <cell r="F401">
            <v>0</v>
          </cell>
          <cell r="G401">
            <v>0</v>
          </cell>
          <cell r="H401" t="str">
            <v>INR</v>
          </cell>
          <cell r="I401">
            <v>71792</v>
          </cell>
          <cell r="J401">
            <v>114867.20000000001</v>
          </cell>
        </row>
        <row r="402">
          <cell r="A402">
            <v>810345</v>
          </cell>
          <cell r="B402">
            <v>0</v>
          </cell>
          <cell r="C402" t="str">
            <v>Kennel House</v>
          </cell>
          <cell r="D402" t="str">
            <v>(Capex - 18-03-04)</v>
          </cell>
          <cell r="E402" t="str">
            <v>Building</v>
          </cell>
          <cell r="F402">
            <v>0</v>
          </cell>
          <cell r="G402">
            <v>0</v>
          </cell>
          <cell r="H402" t="str">
            <v>INR</v>
          </cell>
          <cell r="I402">
            <v>68850</v>
          </cell>
          <cell r="J402">
            <v>110160</v>
          </cell>
        </row>
        <row r="403">
          <cell r="A403">
            <v>810346</v>
          </cell>
          <cell r="B403">
            <v>0</v>
          </cell>
          <cell r="C403" t="str">
            <v>Taxol Section</v>
          </cell>
          <cell r="D403" t="str">
            <v>(Capex - 22-03-04)</v>
          </cell>
          <cell r="E403" t="str">
            <v>Plant &amp; Machinery (Installation) CWIP</v>
          </cell>
          <cell r="F403">
            <v>0</v>
          </cell>
          <cell r="G403">
            <v>0</v>
          </cell>
          <cell r="H403" t="str">
            <v>INR</v>
          </cell>
          <cell r="I403">
            <v>105000</v>
          </cell>
          <cell r="J403">
            <v>168000</v>
          </cell>
        </row>
        <row r="404">
          <cell r="A404">
            <v>810347</v>
          </cell>
          <cell r="B404">
            <v>0</v>
          </cell>
          <cell r="C404" t="str">
            <v>Fruit Juice Expansion</v>
          </cell>
          <cell r="D404" t="str">
            <v>(Capex - 21-04-05)</v>
          </cell>
          <cell r="E404" t="str">
            <v xml:space="preserve">Plant &amp; Machinery </v>
          </cell>
          <cell r="F404">
            <v>0</v>
          </cell>
          <cell r="G404">
            <v>0</v>
          </cell>
          <cell r="H404" t="str">
            <v>USD</v>
          </cell>
          <cell r="I404">
            <v>61765</v>
          </cell>
          <cell r="J404">
            <v>4570610</v>
          </cell>
        </row>
        <row r="405">
          <cell r="A405">
            <v>810348</v>
          </cell>
          <cell r="B405">
            <v>0</v>
          </cell>
          <cell r="C405" t="str">
            <v>Taxol Section</v>
          </cell>
          <cell r="D405" t="str">
            <v>(Capex - 22-03-04)</v>
          </cell>
          <cell r="E405" t="str">
            <v>Plant &amp; Machinery (Installation) CWIP</v>
          </cell>
          <cell r="F405">
            <v>0</v>
          </cell>
          <cell r="G405">
            <v>0</v>
          </cell>
          <cell r="H405" t="str">
            <v>INR</v>
          </cell>
          <cell r="I405">
            <v>74785.210000000006</v>
          </cell>
          <cell r="J405">
            <v>119656.33600000001</v>
          </cell>
        </row>
        <row r="406">
          <cell r="A406">
            <v>810350</v>
          </cell>
          <cell r="B406">
            <v>0</v>
          </cell>
          <cell r="C406" t="str">
            <v>Taxol Section</v>
          </cell>
          <cell r="D406" t="str">
            <v>(Capex - 22-03-04)</v>
          </cell>
          <cell r="E406" t="str">
            <v>Plant &amp; Machinery (Installation) CWIP</v>
          </cell>
          <cell r="F406">
            <v>0</v>
          </cell>
          <cell r="G406">
            <v>0</v>
          </cell>
          <cell r="H406" t="str">
            <v>NRS</v>
          </cell>
          <cell r="I406">
            <v>22000</v>
          </cell>
          <cell r="J406">
            <v>22000</v>
          </cell>
        </row>
        <row r="407">
          <cell r="A407">
            <v>810351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Building</v>
          </cell>
          <cell r="F407">
            <v>0</v>
          </cell>
          <cell r="G407">
            <v>0</v>
          </cell>
          <cell r="H407" t="str">
            <v>NRS</v>
          </cell>
          <cell r="I407">
            <v>155981.95000000001</v>
          </cell>
          <cell r="J407">
            <v>155981.95000000001</v>
          </cell>
        </row>
        <row r="408">
          <cell r="A408">
            <v>810352</v>
          </cell>
          <cell r="B408">
            <v>0</v>
          </cell>
          <cell r="C408" t="str">
            <v>Kennel House</v>
          </cell>
          <cell r="D408" t="str">
            <v>(Capex - 18-03-04)</v>
          </cell>
          <cell r="E408" t="str">
            <v>Building</v>
          </cell>
          <cell r="F408">
            <v>0</v>
          </cell>
          <cell r="G408">
            <v>0</v>
          </cell>
          <cell r="H408" t="str">
            <v>NRS</v>
          </cell>
          <cell r="I408">
            <v>4017</v>
          </cell>
          <cell r="J408">
            <v>4017</v>
          </cell>
        </row>
        <row r="409">
          <cell r="A409">
            <v>810354</v>
          </cell>
          <cell r="B409">
            <v>0</v>
          </cell>
          <cell r="C409" t="str">
            <v>Fruit Juice Expansion</v>
          </cell>
          <cell r="D409" t="str">
            <v>(Capex - 13-04-05)</v>
          </cell>
          <cell r="E409" t="str">
            <v>Building</v>
          </cell>
          <cell r="F409">
            <v>0</v>
          </cell>
          <cell r="G409">
            <v>0</v>
          </cell>
          <cell r="H409" t="str">
            <v>INR</v>
          </cell>
          <cell r="I409">
            <v>90000</v>
          </cell>
          <cell r="J409">
            <v>144000</v>
          </cell>
        </row>
        <row r="410">
          <cell r="A410">
            <v>810355</v>
          </cell>
          <cell r="B410">
            <v>0</v>
          </cell>
          <cell r="C410" t="str">
            <v>Taxol Section</v>
          </cell>
          <cell r="D410" t="str">
            <v>(Capex - 22-03-04)</v>
          </cell>
          <cell r="E410" t="str">
            <v>Plant &amp; Machinery (Installation) CWIP</v>
          </cell>
          <cell r="F410">
            <v>0</v>
          </cell>
          <cell r="G410">
            <v>0</v>
          </cell>
          <cell r="H410" t="str">
            <v>NRS</v>
          </cell>
          <cell r="I410">
            <v>11000</v>
          </cell>
          <cell r="J410">
            <v>11000</v>
          </cell>
        </row>
        <row r="411">
          <cell r="A411">
            <v>810356</v>
          </cell>
          <cell r="B411">
            <v>0</v>
          </cell>
          <cell r="C411" t="str">
            <v>Fruit Juice Expansion</v>
          </cell>
          <cell r="D411" t="str">
            <v>(Capex - 21-04-05)</v>
          </cell>
          <cell r="E411" t="str">
            <v>Plant &amp; Machinery (Installation)</v>
          </cell>
          <cell r="F411">
            <v>0</v>
          </cell>
          <cell r="G411">
            <v>0</v>
          </cell>
          <cell r="H411" t="str">
            <v>NRS</v>
          </cell>
          <cell r="I411">
            <v>84787.5</v>
          </cell>
          <cell r="J411">
            <v>84787.5</v>
          </cell>
        </row>
        <row r="412">
          <cell r="A412">
            <v>810357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>Plant &amp; Machinery (Installation) CWIP</v>
          </cell>
          <cell r="F412">
            <v>0</v>
          </cell>
          <cell r="G412">
            <v>0</v>
          </cell>
          <cell r="H412" t="str">
            <v>NRS</v>
          </cell>
          <cell r="I412">
            <v>42700</v>
          </cell>
          <cell r="J412">
            <v>42700</v>
          </cell>
        </row>
        <row r="413">
          <cell r="A413">
            <v>810358</v>
          </cell>
          <cell r="B413">
            <v>0</v>
          </cell>
          <cell r="C413" t="str">
            <v>Fruit Juice Expansion</v>
          </cell>
          <cell r="D413" t="str">
            <v>(Capex - 15-03-04)</v>
          </cell>
          <cell r="E413" t="str">
            <v>Plant &amp; Machinery (Installation)</v>
          </cell>
          <cell r="F413">
            <v>0</v>
          </cell>
          <cell r="G413">
            <v>0</v>
          </cell>
          <cell r="H413" t="str">
            <v>INR</v>
          </cell>
          <cell r="I413">
            <v>38512</v>
          </cell>
          <cell r="J413">
            <v>61619.200000000004</v>
          </cell>
        </row>
        <row r="414">
          <cell r="A414">
            <v>810359</v>
          </cell>
          <cell r="B414">
            <v>0</v>
          </cell>
          <cell r="C414" t="str">
            <v>Photo Copy machine</v>
          </cell>
          <cell r="D414" t="str">
            <v>(Capex - 21-03-04)</v>
          </cell>
          <cell r="E414" t="str">
            <v>Office Equipment</v>
          </cell>
          <cell r="F414">
            <v>0</v>
          </cell>
          <cell r="G414">
            <v>0</v>
          </cell>
          <cell r="H414" t="str">
            <v>NRS</v>
          </cell>
          <cell r="I414">
            <v>390000</v>
          </cell>
          <cell r="J414">
            <v>390000</v>
          </cell>
        </row>
        <row r="415">
          <cell r="A415">
            <v>810360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>Plant &amp; Machinery (Installation) CWIP</v>
          </cell>
          <cell r="F415">
            <v>0</v>
          </cell>
          <cell r="G415">
            <v>0</v>
          </cell>
          <cell r="H415" t="str">
            <v>NRS</v>
          </cell>
          <cell r="I415">
            <v>6600</v>
          </cell>
          <cell r="J415">
            <v>6600</v>
          </cell>
        </row>
        <row r="416">
          <cell r="A416">
            <v>810363</v>
          </cell>
          <cell r="B416">
            <v>0</v>
          </cell>
          <cell r="C416" t="str">
            <v>Taxol Section</v>
          </cell>
          <cell r="D416" t="str">
            <v>(Capex - 22-03-04)</v>
          </cell>
          <cell r="E416" t="str">
            <v>Plant &amp; Machinery (Installation) CWIP</v>
          </cell>
          <cell r="F416">
            <v>0</v>
          </cell>
          <cell r="G416">
            <v>0</v>
          </cell>
          <cell r="H416" t="str">
            <v>INR</v>
          </cell>
          <cell r="I416">
            <v>9875</v>
          </cell>
          <cell r="J416">
            <v>15800</v>
          </cell>
        </row>
        <row r="417">
          <cell r="A417">
            <v>810364</v>
          </cell>
          <cell r="B417">
            <v>0</v>
          </cell>
          <cell r="C417" t="str">
            <v>Taxol Section</v>
          </cell>
          <cell r="D417" t="str">
            <v>(Capex - 22-03-04)</v>
          </cell>
          <cell r="E417" t="str">
            <v>Plant &amp; Machinery (Installation) CWIP</v>
          </cell>
        </row>
        <row r="418">
          <cell r="A418">
            <v>810365</v>
          </cell>
          <cell r="B418">
            <v>0</v>
          </cell>
          <cell r="C418" t="str">
            <v>Taxol Section</v>
          </cell>
          <cell r="D418" t="str">
            <v>(Capex - 22-03-04)</v>
          </cell>
          <cell r="E418" t="str">
            <v>Plant &amp; Machinery (Installation) CWIP</v>
          </cell>
        </row>
        <row r="419">
          <cell r="A419">
            <v>810366</v>
          </cell>
          <cell r="B419">
            <v>0</v>
          </cell>
          <cell r="C419" t="str">
            <v>Taxol Section</v>
          </cell>
          <cell r="D419" t="str">
            <v>(Capex - 22-03-04)</v>
          </cell>
          <cell r="E419" t="str">
            <v>Plant &amp; Machinery (Installation) CWIP</v>
          </cell>
        </row>
        <row r="420">
          <cell r="A420">
            <v>810367</v>
          </cell>
          <cell r="B420">
            <v>0</v>
          </cell>
          <cell r="C420" t="str">
            <v>Fruit Juice Expansion</v>
          </cell>
          <cell r="D420" t="str">
            <v>(Capex - 12-04-05)</v>
          </cell>
          <cell r="E420" t="str">
            <v>Plant &amp; Machinery (Installation)</v>
          </cell>
        </row>
        <row r="421">
          <cell r="A421">
            <v>810368</v>
          </cell>
          <cell r="B421">
            <v>0</v>
          </cell>
          <cell r="C421" t="str">
            <v>Fruit Juice Expansion</v>
          </cell>
          <cell r="D421" t="str">
            <v>(Capex - 15-03-04)</v>
          </cell>
          <cell r="E421" t="str">
            <v>Plant &amp; Machinery (Installation)</v>
          </cell>
        </row>
        <row r="422">
          <cell r="A422">
            <v>810369</v>
          </cell>
          <cell r="B422">
            <v>0</v>
          </cell>
          <cell r="C422" t="str">
            <v>Taxol Section</v>
          </cell>
          <cell r="D422" t="str">
            <v>(Capex - 22-03-04)</v>
          </cell>
          <cell r="E422" t="str">
            <v>Plant &amp; Machinery (Installation) CWIP</v>
          </cell>
        </row>
        <row r="423">
          <cell r="A423">
            <v>810370</v>
          </cell>
          <cell r="B423">
            <v>0</v>
          </cell>
          <cell r="C423" t="str">
            <v>LDM Section</v>
          </cell>
          <cell r="D423" t="str">
            <v>(Capex - 08-04-05)</v>
          </cell>
          <cell r="E423" t="str">
            <v xml:space="preserve">Plant &amp; Machinery </v>
          </cell>
        </row>
        <row r="424">
          <cell r="A424">
            <v>810371</v>
          </cell>
          <cell r="B424">
            <v>0</v>
          </cell>
          <cell r="C424" t="str">
            <v>Fruit Juice Expansion</v>
          </cell>
          <cell r="D424" t="str">
            <v>(Capex - 15-03-04)</v>
          </cell>
          <cell r="E424" t="str">
            <v>Building</v>
          </cell>
        </row>
        <row r="425">
          <cell r="A425">
            <v>810372</v>
          </cell>
          <cell r="B425">
            <v>0</v>
          </cell>
          <cell r="C425" t="str">
            <v>Fruit Juice Expansion</v>
          </cell>
          <cell r="D425" t="str">
            <v>(Capex - 09-04-05)</v>
          </cell>
          <cell r="E425" t="str">
            <v>Building</v>
          </cell>
        </row>
        <row r="426">
          <cell r="A426">
            <v>810373</v>
          </cell>
          <cell r="B426">
            <v>0</v>
          </cell>
          <cell r="C426" t="str">
            <v>LDM Section</v>
          </cell>
          <cell r="D426" t="str">
            <v>(Capex - 07-04-05)</v>
          </cell>
          <cell r="E426" t="str">
            <v>Building</v>
          </cell>
        </row>
        <row r="427">
          <cell r="A427">
            <v>810374</v>
          </cell>
          <cell r="B427">
            <v>0</v>
          </cell>
          <cell r="C427" t="str">
            <v>Fruit Juice Expansion</v>
          </cell>
          <cell r="D427" t="str">
            <v>(Capex - 04-04-05)</v>
          </cell>
          <cell r="E427" t="str">
            <v xml:space="preserve">Plant &amp; Machinery </v>
          </cell>
        </row>
        <row r="428">
          <cell r="A428">
            <v>810375</v>
          </cell>
          <cell r="B428">
            <v>0</v>
          </cell>
          <cell r="C428" t="str">
            <v>Fruit Juice Expansion</v>
          </cell>
          <cell r="D428" t="str">
            <v>(Capex - 04-04-05)</v>
          </cell>
          <cell r="E428" t="str">
            <v xml:space="preserve">Plant &amp; Machinery </v>
          </cell>
        </row>
        <row r="429">
          <cell r="A429">
            <v>810376</v>
          </cell>
          <cell r="B429">
            <v>0</v>
          </cell>
          <cell r="C429" t="str">
            <v>Fruit Juice Expansion</v>
          </cell>
          <cell r="D429" t="str">
            <v>(Capex - 04-04-05)</v>
          </cell>
          <cell r="E429" t="str">
            <v xml:space="preserve">Plant &amp; Machinery </v>
          </cell>
        </row>
        <row r="430">
          <cell r="A430">
            <v>810378</v>
          </cell>
          <cell r="B430">
            <v>0</v>
          </cell>
          <cell r="C430" t="str">
            <v>Fruit Juice Expansion</v>
          </cell>
          <cell r="D430" t="str">
            <v>(Capex - 12-04-05)</v>
          </cell>
          <cell r="E430" t="str">
            <v>Building</v>
          </cell>
        </row>
        <row r="431">
          <cell r="A431">
            <v>810379</v>
          </cell>
          <cell r="B431">
            <v>0</v>
          </cell>
          <cell r="C431" t="str">
            <v>Taxol Section</v>
          </cell>
          <cell r="D431" t="str">
            <v>(Capex - 22-03-04)</v>
          </cell>
          <cell r="E431" t="str">
            <v>Electrical Installation- CWIP</v>
          </cell>
        </row>
        <row r="432">
          <cell r="A432">
            <v>810380</v>
          </cell>
          <cell r="B432">
            <v>0</v>
          </cell>
          <cell r="C432" t="str">
            <v>Tomato Ketchup</v>
          </cell>
          <cell r="D432" t="str">
            <v>(Capex - 13-04-05)</v>
          </cell>
          <cell r="E432" t="str">
            <v>Building</v>
          </cell>
        </row>
        <row r="433">
          <cell r="A433">
            <v>830028</v>
          </cell>
          <cell r="B433">
            <v>0</v>
          </cell>
          <cell r="C433" t="str">
            <v>Honey Section</v>
          </cell>
          <cell r="D433" t="str">
            <v>No-Capex</v>
          </cell>
          <cell r="E433" t="str">
            <v>Building</v>
          </cell>
        </row>
        <row r="434">
          <cell r="A434">
            <v>830637</v>
          </cell>
          <cell r="B434">
            <v>0</v>
          </cell>
          <cell r="C434" t="str">
            <v>Shampoo Section</v>
          </cell>
          <cell r="D434" t="str">
            <v>(Capex - 20-03-04)</v>
          </cell>
          <cell r="E434" t="str">
            <v xml:space="preserve">Plant &amp; Machinery </v>
          </cell>
        </row>
        <row r="435">
          <cell r="A435">
            <v>830701</v>
          </cell>
          <cell r="B435">
            <v>0</v>
          </cell>
          <cell r="C435" t="str">
            <v>Fabrication</v>
          </cell>
          <cell r="D435" t="str">
            <v>No-Capex</v>
          </cell>
          <cell r="E435" t="str">
            <v>Repair &amp; maintenance Plant &amp; Mach</v>
          </cell>
        </row>
        <row r="436">
          <cell r="A436">
            <v>830740</v>
          </cell>
          <cell r="B436">
            <v>0</v>
          </cell>
          <cell r="C436" t="str">
            <v>Kennel House</v>
          </cell>
          <cell r="D436" t="str">
            <v>(Capex - 06-04-05)</v>
          </cell>
          <cell r="E436" t="str">
            <v>Building</v>
          </cell>
          <cell r="F436">
            <v>0</v>
          </cell>
          <cell r="G436">
            <v>0</v>
          </cell>
          <cell r="H436" t="str">
            <v>NRS</v>
          </cell>
          <cell r="I436">
            <v>30743.5</v>
          </cell>
          <cell r="J436">
            <v>30743.5</v>
          </cell>
        </row>
        <row r="437">
          <cell r="A437">
            <v>830744</v>
          </cell>
          <cell r="B437">
            <v>0</v>
          </cell>
          <cell r="C437" t="str">
            <v>LDM Section</v>
          </cell>
          <cell r="D437" t="str">
            <v>Maintenance Work</v>
          </cell>
          <cell r="E437" t="str">
            <v>Repair &amp; maintenance Others</v>
          </cell>
        </row>
        <row r="438">
          <cell r="A438">
            <v>830809</v>
          </cell>
          <cell r="B438">
            <v>0</v>
          </cell>
          <cell r="C438" t="str">
            <v>Fruit Juice Expansion</v>
          </cell>
          <cell r="D438" t="str">
            <v>(Capex - 15-03-04)</v>
          </cell>
          <cell r="E438" t="str">
            <v>Plant &amp; Machinery (Installation)</v>
          </cell>
          <cell r="F438">
            <v>0</v>
          </cell>
          <cell r="G438">
            <v>0</v>
          </cell>
          <cell r="H438" t="str">
            <v>USD</v>
          </cell>
          <cell r="I438">
            <v>205.14</v>
          </cell>
          <cell r="J438">
            <v>15180.359999999999</v>
          </cell>
        </row>
        <row r="439">
          <cell r="A439">
            <v>830940</v>
          </cell>
          <cell r="B439">
            <v>0</v>
          </cell>
          <cell r="C439" t="str">
            <v>UPS For Domino &amp; Office</v>
          </cell>
          <cell r="D439" t="str">
            <v>No-Capex</v>
          </cell>
          <cell r="E439" t="str">
            <v>Office Equipment</v>
          </cell>
          <cell r="F439">
            <v>0</v>
          </cell>
          <cell r="G439">
            <v>0</v>
          </cell>
          <cell r="H439" t="str">
            <v>NRS</v>
          </cell>
          <cell r="I439">
            <v>56436</v>
          </cell>
          <cell r="J439">
            <v>56436</v>
          </cell>
        </row>
        <row r="440">
          <cell r="A440">
            <v>850012</v>
          </cell>
          <cell r="B440">
            <v>0</v>
          </cell>
          <cell r="C440" t="str">
            <v xml:space="preserve">Kakani Nursery </v>
          </cell>
          <cell r="D440" t="str">
            <v>No-Capex</v>
          </cell>
          <cell r="E440" t="str">
            <v>Plant &amp; Machinery</v>
          </cell>
          <cell r="F440">
            <v>0</v>
          </cell>
          <cell r="G440">
            <v>0</v>
          </cell>
          <cell r="H440" t="str">
            <v>NRS</v>
          </cell>
          <cell r="I440">
            <v>13360</v>
          </cell>
          <cell r="J440">
            <v>13360</v>
          </cell>
        </row>
        <row r="441">
          <cell r="A441">
            <v>850082</v>
          </cell>
          <cell r="B441">
            <v>0</v>
          </cell>
          <cell r="C441" t="str">
            <v>Pipe Fittings-Nursery</v>
          </cell>
          <cell r="D441" t="str">
            <v>No-Capex</v>
          </cell>
          <cell r="E441" t="str">
            <v>Building - Nursery</v>
          </cell>
        </row>
        <row r="442">
          <cell r="A442">
            <v>870001</v>
          </cell>
          <cell r="B442">
            <v>0</v>
          </cell>
          <cell r="C442" t="str">
            <v>Cordless Phone-Manish</v>
          </cell>
          <cell r="D442" t="str">
            <v>No-Capex</v>
          </cell>
          <cell r="E442" t="str">
            <v>Furniture &amp; Fixture</v>
          </cell>
          <cell r="F442">
            <v>0</v>
          </cell>
          <cell r="G442">
            <v>0</v>
          </cell>
          <cell r="H442" t="str">
            <v>NRS</v>
          </cell>
          <cell r="I442">
            <v>6200</v>
          </cell>
          <cell r="J442">
            <v>6200</v>
          </cell>
        </row>
        <row r="443">
          <cell r="A443">
            <v>870007</v>
          </cell>
          <cell r="B443">
            <v>0</v>
          </cell>
          <cell r="C443" t="str">
            <v>Ceiling Fan-3 Pcs</v>
          </cell>
          <cell r="D443" t="str">
            <v>No-Capex</v>
          </cell>
          <cell r="E443" t="str">
            <v>Furniture &amp; Fixture</v>
          </cell>
          <cell r="F443">
            <v>0</v>
          </cell>
          <cell r="G443">
            <v>0</v>
          </cell>
          <cell r="H443" t="str">
            <v>NRS</v>
          </cell>
          <cell r="I443">
            <v>5280</v>
          </cell>
          <cell r="J443">
            <v>5280</v>
          </cell>
        </row>
        <row r="444">
          <cell r="A444">
            <v>870012</v>
          </cell>
          <cell r="B444">
            <v>0</v>
          </cell>
          <cell r="C444" t="str">
            <v>Refrigerator-Bibek Agarwal</v>
          </cell>
          <cell r="D444" t="str">
            <v>No-Capex</v>
          </cell>
          <cell r="E444" t="str">
            <v>Furniture &amp; Fixture</v>
          </cell>
          <cell r="F444">
            <v>0</v>
          </cell>
          <cell r="G444">
            <v>0</v>
          </cell>
          <cell r="H444" t="str">
            <v>NRS</v>
          </cell>
          <cell r="I444">
            <v>18899.990000000002</v>
          </cell>
          <cell r="J444">
            <v>18899.990000000002</v>
          </cell>
        </row>
        <row r="445">
          <cell r="A445">
            <v>870013</v>
          </cell>
          <cell r="B445">
            <v>0</v>
          </cell>
          <cell r="C445" t="str">
            <v>Caller ID Phone</v>
          </cell>
          <cell r="D445" t="str">
            <v>No-Capex</v>
          </cell>
          <cell r="E445" t="str">
            <v>Office Equipment</v>
          </cell>
          <cell r="F445">
            <v>0</v>
          </cell>
          <cell r="G445">
            <v>0</v>
          </cell>
          <cell r="H445" t="str">
            <v>NRS</v>
          </cell>
          <cell r="I445">
            <v>1645</v>
          </cell>
          <cell r="J445">
            <v>1645</v>
          </cell>
        </row>
        <row r="446">
          <cell r="A446">
            <v>870016</v>
          </cell>
          <cell r="B446">
            <v>0</v>
          </cell>
          <cell r="C446" t="str">
            <v>Laptop Computer-1 Pcs</v>
          </cell>
          <cell r="D446" t="str">
            <v>No-Capex</v>
          </cell>
          <cell r="E446" t="str">
            <v>Office Equipment</v>
          </cell>
          <cell r="F446">
            <v>0</v>
          </cell>
          <cell r="G446">
            <v>0</v>
          </cell>
          <cell r="H446" t="str">
            <v>NRS</v>
          </cell>
          <cell r="I446">
            <v>165000</v>
          </cell>
          <cell r="J446">
            <v>165000</v>
          </cell>
        </row>
        <row r="447">
          <cell r="A447">
            <v>870028</v>
          </cell>
          <cell r="B447">
            <v>0</v>
          </cell>
          <cell r="C447" t="str">
            <v>Epson Printer-LQ2180</v>
          </cell>
          <cell r="D447" t="str">
            <v>No-Capex</v>
          </cell>
          <cell r="E447" t="str">
            <v>Office Equipment</v>
          </cell>
          <cell r="F447">
            <v>0</v>
          </cell>
          <cell r="G447">
            <v>0</v>
          </cell>
          <cell r="H447" t="str">
            <v>NRS</v>
          </cell>
          <cell r="I447">
            <v>60775</v>
          </cell>
          <cell r="J447">
            <v>60775</v>
          </cell>
        </row>
        <row r="448">
          <cell r="A448">
            <v>870029</v>
          </cell>
          <cell r="B448">
            <v>0</v>
          </cell>
          <cell r="C448" t="str">
            <v>Laptop Computer-2Pcs</v>
          </cell>
          <cell r="D448" t="str">
            <v>No-Capex</v>
          </cell>
          <cell r="E448" t="str">
            <v>Office Equipment</v>
          </cell>
          <cell r="F448">
            <v>0</v>
          </cell>
          <cell r="G448">
            <v>0</v>
          </cell>
          <cell r="H448" t="str">
            <v>NRS</v>
          </cell>
          <cell r="I448">
            <v>359999.2</v>
          </cell>
          <cell r="J448">
            <v>359999.2</v>
          </cell>
        </row>
        <row r="449">
          <cell r="A449">
            <v>870036</v>
          </cell>
          <cell r="B449">
            <v>0</v>
          </cell>
          <cell r="C449" t="str">
            <v>Caller ID Phone-B.Agarwal</v>
          </cell>
          <cell r="D449" t="str">
            <v>No-Capex</v>
          </cell>
          <cell r="E449" t="str">
            <v>Furniture &amp; Fixture</v>
          </cell>
          <cell r="F449">
            <v>0</v>
          </cell>
          <cell r="G449">
            <v>0</v>
          </cell>
          <cell r="H449" t="str">
            <v>NRS</v>
          </cell>
          <cell r="I449">
            <v>2350</v>
          </cell>
          <cell r="J449">
            <v>2350</v>
          </cell>
        </row>
        <row r="450">
          <cell r="A450">
            <v>870037</v>
          </cell>
          <cell r="B450">
            <v>0</v>
          </cell>
          <cell r="C450" t="str">
            <v>Caller ID Phone-3 pcs-Office</v>
          </cell>
          <cell r="D450" t="str">
            <v>No-Capex</v>
          </cell>
          <cell r="E450" t="str">
            <v>Office Equipment</v>
          </cell>
          <cell r="F450">
            <v>0</v>
          </cell>
          <cell r="G450">
            <v>0</v>
          </cell>
          <cell r="H450" t="str">
            <v>NRS</v>
          </cell>
          <cell r="I450">
            <v>7050</v>
          </cell>
          <cell r="J450">
            <v>7050</v>
          </cell>
        </row>
        <row r="451">
          <cell r="A451">
            <v>870043</v>
          </cell>
          <cell r="B451">
            <v>0</v>
          </cell>
          <cell r="C451" t="str">
            <v>Furniture &amp; Fixture</v>
          </cell>
          <cell r="D451" t="str">
            <v>No-Capex</v>
          </cell>
          <cell r="E451" t="str">
            <v>Furniture &amp; Fixture</v>
          </cell>
          <cell r="F451">
            <v>0</v>
          </cell>
          <cell r="G451">
            <v>0</v>
          </cell>
          <cell r="H451" t="str">
            <v>NRS</v>
          </cell>
          <cell r="I451">
            <v>8500</v>
          </cell>
          <cell r="J451">
            <v>8500</v>
          </cell>
        </row>
        <row r="452">
          <cell r="A452">
            <v>870043</v>
          </cell>
          <cell r="B452">
            <v>0</v>
          </cell>
          <cell r="C452" t="str">
            <v>Furniture &amp; Fixture</v>
          </cell>
          <cell r="D452" t="str">
            <v>No-Capex</v>
          </cell>
          <cell r="E452" t="str">
            <v>Furniture &amp; Fixture</v>
          </cell>
          <cell r="F452">
            <v>0</v>
          </cell>
          <cell r="G452">
            <v>0</v>
          </cell>
          <cell r="H452" t="str">
            <v>NRS</v>
          </cell>
          <cell r="I452">
            <v>8500</v>
          </cell>
          <cell r="J452">
            <v>8500</v>
          </cell>
        </row>
        <row r="453">
          <cell r="A453">
            <v>870047</v>
          </cell>
          <cell r="B453">
            <v>0</v>
          </cell>
          <cell r="C453" t="str">
            <v>Vehicle - P.Shirali</v>
          </cell>
          <cell r="D453" t="str">
            <v>No-Capex</v>
          </cell>
          <cell r="E453" t="str">
            <v>Vehicle</v>
          </cell>
          <cell r="F453">
            <v>0</v>
          </cell>
          <cell r="G453">
            <v>0</v>
          </cell>
          <cell r="H453" t="str">
            <v>NRS</v>
          </cell>
          <cell r="I453">
            <v>659930</v>
          </cell>
          <cell r="J453">
            <v>659930</v>
          </cell>
        </row>
        <row r="454">
          <cell r="A454">
            <v>870052</v>
          </cell>
          <cell r="B454">
            <v>0</v>
          </cell>
          <cell r="C454" t="str">
            <v>Telephone Set-S.Mathur</v>
          </cell>
          <cell r="D454" t="str">
            <v>No-Capex</v>
          </cell>
          <cell r="E454" t="str">
            <v>Furniture &amp; Fixture</v>
          </cell>
          <cell r="F454">
            <v>0</v>
          </cell>
          <cell r="G454">
            <v>0</v>
          </cell>
          <cell r="H454" t="str">
            <v>NRS</v>
          </cell>
          <cell r="I454">
            <v>2350</v>
          </cell>
          <cell r="J454">
            <v>2350</v>
          </cell>
        </row>
        <row r="455">
          <cell r="A455">
            <v>870062</v>
          </cell>
          <cell r="B455">
            <v>0</v>
          </cell>
          <cell r="C455" t="str">
            <v>Colour Printer-4600</v>
          </cell>
          <cell r="D455" t="str">
            <v>No-Capex</v>
          </cell>
          <cell r="E455" t="str">
            <v>Office Equipment</v>
          </cell>
          <cell r="F455">
            <v>0</v>
          </cell>
          <cell r="G455">
            <v>0</v>
          </cell>
          <cell r="H455" t="str">
            <v>NRS</v>
          </cell>
          <cell r="I455">
            <v>231000</v>
          </cell>
          <cell r="J455">
            <v>231000</v>
          </cell>
        </row>
        <row r="456">
          <cell r="A456">
            <v>870064</v>
          </cell>
          <cell r="B456">
            <v>0</v>
          </cell>
          <cell r="C456" t="str">
            <v>Digital Camera</v>
          </cell>
          <cell r="D456" t="str">
            <v>No-Capex</v>
          </cell>
          <cell r="E456" t="str">
            <v>Office Equipment</v>
          </cell>
          <cell r="F456">
            <v>0</v>
          </cell>
          <cell r="G456">
            <v>0</v>
          </cell>
          <cell r="H456" t="str">
            <v>NRS</v>
          </cell>
          <cell r="I456">
            <v>28050</v>
          </cell>
          <cell r="J456">
            <v>28050</v>
          </cell>
        </row>
        <row r="457">
          <cell r="A457">
            <v>870065</v>
          </cell>
          <cell r="B457">
            <v>0</v>
          </cell>
          <cell r="C457" t="str">
            <v>Vehicle - Badri Narayan</v>
          </cell>
          <cell r="D457" t="str">
            <v>No-Capex</v>
          </cell>
          <cell r="E457" t="str">
            <v>Vehicle</v>
          </cell>
          <cell r="F457">
            <v>0</v>
          </cell>
          <cell r="G457">
            <v>0</v>
          </cell>
          <cell r="H457" t="str">
            <v>NRS</v>
          </cell>
          <cell r="I457">
            <v>1213300</v>
          </cell>
          <cell r="J457">
            <v>1213300</v>
          </cell>
        </row>
        <row r="458">
          <cell r="A458">
            <v>870072</v>
          </cell>
          <cell r="B458">
            <v>0</v>
          </cell>
          <cell r="C458" t="str">
            <v>Office Equipment</v>
          </cell>
          <cell r="D458" t="str">
            <v>No-Capex</v>
          </cell>
          <cell r="E458" t="str">
            <v>Office Equipment</v>
          </cell>
          <cell r="F458">
            <v>0</v>
          </cell>
          <cell r="G458">
            <v>0</v>
          </cell>
          <cell r="H458" t="str">
            <v>NRS</v>
          </cell>
          <cell r="I458">
            <v>10000</v>
          </cell>
          <cell r="J458">
            <v>10000</v>
          </cell>
        </row>
        <row r="459">
          <cell r="A459">
            <v>870074</v>
          </cell>
          <cell r="B459">
            <v>0</v>
          </cell>
          <cell r="C459" t="str">
            <v>Sand</v>
          </cell>
          <cell r="D459" t="str">
            <v>Maintenance</v>
          </cell>
          <cell r="E459" t="str">
            <v>Repair &amp; Maintenance Building - Nursery</v>
          </cell>
        </row>
        <row r="460">
          <cell r="A460">
            <v>870074</v>
          </cell>
          <cell r="B460">
            <v>0</v>
          </cell>
          <cell r="C460" t="str">
            <v>Sand</v>
          </cell>
          <cell r="D460" t="str">
            <v>Maintenance</v>
          </cell>
          <cell r="E460" t="str">
            <v>Repair &amp; Maintenance Building - Nursery</v>
          </cell>
        </row>
        <row r="461">
          <cell r="A461">
            <v>870075</v>
          </cell>
          <cell r="B461">
            <v>0</v>
          </cell>
          <cell r="C461" t="str">
            <v>Mobile Phone-Kharmania</v>
          </cell>
          <cell r="D461" t="str">
            <v>No-Capex</v>
          </cell>
          <cell r="E461" t="str">
            <v>Office Equipment</v>
          </cell>
          <cell r="F461">
            <v>0</v>
          </cell>
          <cell r="G461">
            <v>0</v>
          </cell>
          <cell r="H461" t="str">
            <v>NRS</v>
          </cell>
          <cell r="I461">
            <v>11220</v>
          </cell>
          <cell r="J461">
            <v>11220</v>
          </cell>
        </row>
        <row r="462">
          <cell r="A462">
            <v>870083</v>
          </cell>
          <cell r="B462">
            <v>0</v>
          </cell>
          <cell r="C462" t="str">
            <v>Cordless telephone-Reception</v>
          </cell>
          <cell r="D462" t="str">
            <v>No-Capex</v>
          </cell>
          <cell r="E462" t="str">
            <v>Office Equipment</v>
          </cell>
          <cell r="F462">
            <v>0</v>
          </cell>
          <cell r="G462">
            <v>0</v>
          </cell>
          <cell r="H462" t="str">
            <v>NRS</v>
          </cell>
          <cell r="I462">
            <v>6490</v>
          </cell>
          <cell r="J462">
            <v>6490</v>
          </cell>
        </row>
        <row r="463">
          <cell r="A463">
            <v>870087</v>
          </cell>
          <cell r="B463">
            <v>0</v>
          </cell>
          <cell r="C463" t="str">
            <v>Fan-2 Pcs Deepak Kestwal</v>
          </cell>
          <cell r="D463" t="str">
            <v>No-Capex</v>
          </cell>
          <cell r="E463" t="str">
            <v>Furniture &amp; Fixture</v>
          </cell>
          <cell r="F463">
            <v>0</v>
          </cell>
          <cell r="G463">
            <v>0</v>
          </cell>
          <cell r="H463" t="str">
            <v>NRS</v>
          </cell>
          <cell r="I463">
            <v>1969</v>
          </cell>
          <cell r="J463">
            <v>1969</v>
          </cell>
        </row>
        <row r="464">
          <cell r="A464">
            <v>870087</v>
          </cell>
          <cell r="B464">
            <v>0</v>
          </cell>
          <cell r="C464" t="str">
            <v>Fan-2 Pcs Swapan Barik</v>
          </cell>
          <cell r="D464" t="str">
            <v>No-Capex</v>
          </cell>
          <cell r="E464" t="str">
            <v>Furniture &amp; Fixture</v>
          </cell>
          <cell r="F464">
            <v>0</v>
          </cell>
          <cell r="G464">
            <v>0</v>
          </cell>
          <cell r="H464" t="str">
            <v>NRS</v>
          </cell>
          <cell r="I464">
            <v>1969</v>
          </cell>
          <cell r="J464">
            <v>1969</v>
          </cell>
        </row>
        <row r="465">
          <cell r="A465">
            <v>870087</v>
          </cell>
          <cell r="B465">
            <v>0</v>
          </cell>
          <cell r="C465" t="str">
            <v>Fan-2 Pcs Alok Saxena</v>
          </cell>
          <cell r="D465" t="str">
            <v>No-Capex</v>
          </cell>
          <cell r="E465" t="str">
            <v>Furniture &amp; Fixture</v>
          </cell>
          <cell r="F465">
            <v>0</v>
          </cell>
          <cell r="G465">
            <v>0</v>
          </cell>
          <cell r="H465" t="str">
            <v>NRS</v>
          </cell>
          <cell r="I465">
            <v>1969</v>
          </cell>
          <cell r="J465">
            <v>1969</v>
          </cell>
        </row>
        <row r="466">
          <cell r="A466">
            <v>870089</v>
          </cell>
          <cell r="B466">
            <v>0</v>
          </cell>
          <cell r="C466" t="str">
            <v>Digital Camera</v>
          </cell>
          <cell r="D466" t="str">
            <v>No-Capex</v>
          </cell>
          <cell r="E466" t="str">
            <v>Office Equipment</v>
          </cell>
          <cell r="F466">
            <v>0</v>
          </cell>
          <cell r="G466">
            <v>0</v>
          </cell>
          <cell r="H466" t="str">
            <v>NRS</v>
          </cell>
          <cell r="I466">
            <v>28050</v>
          </cell>
          <cell r="J466">
            <v>28050</v>
          </cell>
        </row>
        <row r="467">
          <cell r="A467">
            <v>870092</v>
          </cell>
          <cell r="B467">
            <v>0</v>
          </cell>
          <cell r="C467" t="str">
            <v>Vehicle - G.Kashinath</v>
          </cell>
          <cell r="D467" t="str">
            <v>No-Capex</v>
          </cell>
          <cell r="E467" t="str">
            <v>Vehicle</v>
          </cell>
          <cell r="F467">
            <v>0</v>
          </cell>
          <cell r="G467">
            <v>0</v>
          </cell>
          <cell r="H467" t="str">
            <v>NRS</v>
          </cell>
          <cell r="I467">
            <v>2150000</v>
          </cell>
          <cell r="J467">
            <v>2150000</v>
          </cell>
        </row>
        <row r="468">
          <cell r="A468">
            <v>870095</v>
          </cell>
          <cell r="B468">
            <v>0</v>
          </cell>
          <cell r="C468" t="str">
            <v>Vehicle - Nissan Sunny- SPM</v>
          </cell>
          <cell r="D468" t="str">
            <v>(Capex - 05-03-04)</v>
          </cell>
          <cell r="E468" t="str">
            <v>Vehicle</v>
          </cell>
          <cell r="F468">
            <v>0</v>
          </cell>
          <cell r="G468">
            <v>0</v>
          </cell>
          <cell r="H468" t="str">
            <v>NRS</v>
          </cell>
          <cell r="I468">
            <v>1575000</v>
          </cell>
          <cell r="J468">
            <v>1575000</v>
          </cell>
        </row>
        <row r="469">
          <cell r="A469">
            <v>870097</v>
          </cell>
          <cell r="B469">
            <v>0</v>
          </cell>
          <cell r="C469" t="str">
            <v>Printer-3300-Laser Jet</v>
          </cell>
          <cell r="D469" t="str">
            <v>Capex-42</v>
          </cell>
          <cell r="E469" t="str">
            <v>Office Equipment</v>
          </cell>
          <cell r="F469">
            <v>0</v>
          </cell>
          <cell r="G469">
            <v>0</v>
          </cell>
          <cell r="H469" t="str">
            <v>NRS</v>
          </cell>
          <cell r="I469">
            <v>60000</v>
          </cell>
          <cell r="J469">
            <v>60000</v>
          </cell>
        </row>
        <row r="470">
          <cell r="A470">
            <v>870102</v>
          </cell>
          <cell r="B470">
            <v>0</v>
          </cell>
          <cell r="C470" t="str">
            <v>Sand</v>
          </cell>
          <cell r="D470" t="str">
            <v>Maintenance</v>
          </cell>
          <cell r="E470" t="str">
            <v>Repair &amp; Maintenance Building - Nursery</v>
          </cell>
        </row>
        <row r="471">
          <cell r="A471">
            <v>870115</v>
          </cell>
          <cell r="B471">
            <v>0</v>
          </cell>
          <cell r="C471" t="str">
            <v>Telephone Set-A.Guin</v>
          </cell>
          <cell r="D471" t="str">
            <v>No-Capex</v>
          </cell>
          <cell r="E471" t="str">
            <v>Furniture &amp; Fixture</v>
          </cell>
          <cell r="F471">
            <v>0</v>
          </cell>
          <cell r="G471">
            <v>0</v>
          </cell>
          <cell r="H471" t="str">
            <v>NRS</v>
          </cell>
          <cell r="I471">
            <v>2350</v>
          </cell>
          <cell r="J471">
            <v>2350</v>
          </cell>
        </row>
        <row r="472">
          <cell r="A472">
            <v>870130</v>
          </cell>
          <cell r="B472">
            <v>0</v>
          </cell>
          <cell r="C472" t="str">
            <v>Sand</v>
          </cell>
          <cell r="D472" t="str">
            <v>Maintenance</v>
          </cell>
          <cell r="E472" t="str">
            <v>Repair &amp; Maintenance Building - Nursery</v>
          </cell>
        </row>
        <row r="473">
          <cell r="A473">
            <v>870130</v>
          </cell>
          <cell r="B473">
            <v>0</v>
          </cell>
          <cell r="C473" t="str">
            <v>Sand</v>
          </cell>
          <cell r="D473" t="str">
            <v>Maintenance</v>
          </cell>
          <cell r="E473" t="str">
            <v>Repair &amp; Maintenance Building - Nursery</v>
          </cell>
        </row>
        <row r="474">
          <cell r="A474">
            <v>870139</v>
          </cell>
          <cell r="B474">
            <v>0</v>
          </cell>
          <cell r="C474" t="str">
            <v>Caller ID Phone-Gate - 1</v>
          </cell>
          <cell r="D474" t="str">
            <v>No-Capex</v>
          </cell>
          <cell r="E474" t="str">
            <v>Office Equipment</v>
          </cell>
          <cell r="F474">
            <v>0</v>
          </cell>
          <cell r="G474">
            <v>0</v>
          </cell>
          <cell r="H474" t="str">
            <v>NRS</v>
          </cell>
          <cell r="I474">
            <v>2350</v>
          </cell>
          <cell r="J474">
            <v>2350</v>
          </cell>
        </row>
        <row r="475">
          <cell r="A475">
            <v>870143</v>
          </cell>
          <cell r="B475">
            <v>0</v>
          </cell>
          <cell r="C475" t="str">
            <v>3 Row Ridger - Apiculture Brj</v>
          </cell>
          <cell r="D475" t="str">
            <v>No-Capex</v>
          </cell>
          <cell r="E475" t="str">
            <v>Plant &amp; Machinery- Apiculture Brj</v>
          </cell>
          <cell r="F475">
            <v>0</v>
          </cell>
          <cell r="G475">
            <v>0</v>
          </cell>
          <cell r="H475" t="str">
            <v>NRS</v>
          </cell>
          <cell r="I475">
            <v>12705</v>
          </cell>
          <cell r="J475">
            <v>12705</v>
          </cell>
        </row>
        <row r="476">
          <cell r="A476">
            <v>870143</v>
          </cell>
          <cell r="B476">
            <v>0</v>
          </cell>
          <cell r="C476" t="str">
            <v>Bearing &amp; Spool - Apiculture Brj</v>
          </cell>
          <cell r="D476" t="str">
            <v>No-Capex</v>
          </cell>
          <cell r="E476" t="str">
            <v>Plant &amp; Machinery- Apiculture Brj</v>
          </cell>
          <cell r="F476">
            <v>0</v>
          </cell>
          <cell r="G476">
            <v>0</v>
          </cell>
          <cell r="H476" t="str">
            <v>NRS</v>
          </cell>
          <cell r="I476">
            <v>735</v>
          </cell>
          <cell r="J476">
            <v>735</v>
          </cell>
        </row>
        <row r="477">
          <cell r="A477">
            <v>870147</v>
          </cell>
          <cell r="B477">
            <v>0</v>
          </cell>
          <cell r="C477" t="str">
            <v>Tools &amp; Implements</v>
          </cell>
          <cell r="D477" t="str">
            <v>No-Capex</v>
          </cell>
          <cell r="E477" t="str">
            <v>Tools &amp; Implements</v>
          </cell>
          <cell r="F477">
            <v>0</v>
          </cell>
          <cell r="G477">
            <v>0</v>
          </cell>
          <cell r="H477" t="str">
            <v>NRS</v>
          </cell>
          <cell r="I477">
            <v>4400</v>
          </cell>
          <cell r="J477">
            <v>4400</v>
          </cell>
        </row>
        <row r="478">
          <cell r="A478">
            <v>870149</v>
          </cell>
          <cell r="B478">
            <v>0</v>
          </cell>
          <cell r="C478" t="str">
            <v>Plant &amp; Machinery</v>
          </cell>
          <cell r="D478" t="str">
            <v>No-Capex</v>
          </cell>
          <cell r="E478" t="str">
            <v>Plant &amp; Machinery (Installation)</v>
          </cell>
          <cell r="F478">
            <v>0</v>
          </cell>
          <cell r="G478">
            <v>0</v>
          </cell>
          <cell r="H478" t="str">
            <v>NRS</v>
          </cell>
          <cell r="I478">
            <v>69270</v>
          </cell>
          <cell r="J478">
            <v>69270</v>
          </cell>
        </row>
        <row r="479">
          <cell r="A479">
            <v>870153</v>
          </cell>
          <cell r="B479">
            <v>0</v>
          </cell>
          <cell r="C479" t="str">
            <v>Sand</v>
          </cell>
          <cell r="D479" t="str">
            <v>Maintenance</v>
          </cell>
          <cell r="E479" t="str">
            <v>Repair &amp; Maintenance Building - Nursery</v>
          </cell>
        </row>
        <row r="480">
          <cell r="A480">
            <v>870159</v>
          </cell>
          <cell r="B480">
            <v>0</v>
          </cell>
          <cell r="C480" t="str">
            <v>Electrical</v>
          </cell>
          <cell r="D480" t="str">
            <v>No-Capex</v>
          </cell>
          <cell r="E480" t="str">
            <v>Electrical Installation</v>
          </cell>
          <cell r="F480">
            <v>0</v>
          </cell>
          <cell r="G480">
            <v>0</v>
          </cell>
          <cell r="H480" t="str">
            <v>NRS</v>
          </cell>
          <cell r="I480">
            <v>582</v>
          </cell>
          <cell r="J480">
            <v>582</v>
          </cell>
        </row>
        <row r="481">
          <cell r="A481">
            <v>870170</v>
          </cell>
          <cell r="B481">
            <v>0</v>
          </cell>
          <cell r="C481" t="str">
            <v>Mobile Phone-J.B.Sriwastav</v>
          </cell>
          <cell r="D481" t="str">
            <v>No-Capex</v>
          </cell>
          <cell r="E481" t="str">
            <v>Office Equipment</v>
          </cell>
          <cell r="F481">
            <v>0</v>
          </cell>
          <cell r="G481">
            <v>0</v>
          </cell>
          <cell r="H481" t="str">
            <v>NRS</v>
          </cell>
          <cell r="I481">
            <v>14100</v>
          </cell>
          <cell r="J481">
            <v>14100</v>
          </cell>
        </row>
        <row r="482">
          <cell r="A482">
            <v>870183</v>
          </cell>
          <cell r="B482">
            <v>0</v>
          </cell>
          <cell r="C482" t="str">
            <v>Office Equipment</v>
          </cell>
          <cell r="D482" t="str">
            <v>No-Capex</v>
          </cell>
          <cell r="E482" t="str">
            <v>Office Equipment</v>
          </cell>
          <cell r="F482">
            <v>0</v>
          </cell>
          <cell r="G482">
            <v>0</v>
          </cell>
          <cell r="H482" t="str">
            <v>NRS</v>
          </cell>
          <cell r="I482">
            <v>19500</v>
          </cell>
          <cell r="J482">
            <v>19500</v>
          </cell>
        </row>
        <row r="483">
          <cell r="A483">
            <v>870183</v>
          </cell>
          <cell r="B483">
            <v>0</v>
          </cell>
          <cell r="C483" t="str">
            <v>Office Equipment</v>
          </cell>
          <cell r="D483" t="str">
            <v>No-Capex</v>
          </cell>
          <cell r="E483" t="str">
            <v>Office Equipment</v>
          </cell>
          <cell r="F483">
            <v>0</v>
          </cell>
          <cell r="G483">
            <v>0</v>
          </cell>
          <cell r="H483" t="str">
            <v>NRS</v>
          </cell>
          <cell r="I483">
            <v>300</v>
          </cell>
          <cell r="J483">
            <v>300</v>
          </cell>
        </row>
        <row r="484">
          <cell r="A484">
            <v>870183</v>
          </cell>
          <cell r="B484">
            <v>0</v>
          </cell>
          <cell r="C484" t="str">
            <v>Office Equipment</v>
          </cell>
          <cell r="D484" t="str">
            <v>No-Capex</v>
          </cell>
          <cell r="E484" t="str">
            <v>Office Equipment</v>
          </cell>
          <cell r="F484">
            <v>0</v>
          </cell>
          <cell r="G484">
            <v>0</v>
          </cell>
          <cell r="H484" t="str">
            <v>NRS</v>
          </cell>
          <cell r="I484">
            <v>1500</v>
          </cell>
          <cell r="J484">
            <v>1500</v>
          </cell>
        </row>
        <row r="485">
          <cell r="A485">
            <v>870183</v>
          </cell>
          <cell r="B485">
            <v>0</v>
          </cell>
          <cell r="C485" t="str">
            <v>Office Equipment</v>
          </cell>
          <cell r="D485" t="str">
            <v>No-Capex</v>
          </cell>
          <cell r="E485" t="str">
            <v>Office Equipment</v>
          </cell>
          <cell r="F485">
            <v>0</v>
          </cell>
          <cell r="G485">
            <v>0</v>
          </cell>
          <cell r="H485" t="str">
            <v>NRS</v>
          </cell>
          <cell r="I485">
            <v>6300</v>
          </cell>
          <cell r="J485">
            <v>6300</v>
          </cell>
        </row>
        <row r="486">
          <cell r="A486">
            <v>870185</v>
          </cell>
          <cell r="B486">
            <v>0</v>
          </cell>
          <cell r="C486" t="str">
            <v>Mobile Phone-S.Lahiri</v>
          </cell>
          <cell r="D486" t="str">
            <v>No-Capex</v>
          </cell>
          <cell r="E486" t="str">
            <v>Office Equipment</v>
          </cell>
          <cell r="F486">
            <v>0</v>
          </cell>
          <cell r="G486">
            <v>0</v>
          </cell>
          <cell r="H486" t="str">
            <v>NRS</v>
          </cell>
          <cell r="I486">
            <v>12272.73</v>
          </cell>
          <cell r="J486">
            <v>12272.73</v>
          </cell>
        </row>
        <row r="487">
          <cell r="A487">
            <v>870185</v>
          </cell>
          <cell r="B487">
            <v>0</v>
          </cell>
          <cell r="C487" t="str">
            <v>Mobile Phone-D.S.Adhikary</v>
          </cell>
          <cell r="D487" t="str">
            <v>No-Capex</v>
          </cell>
          <cell r="E487" t="str">
            <v>Office Equipment</v>
          </cell>
          <cell r="F487">
            <v>0</v>
          </cell>
          <cell r="G487">
            <v>0</v>
          </cell>
          <cell r="H487" t="str">
            <v>NRS</v>
          </cell>
          <cell r="I487">
            <v>12272.73</v>
          </cell>
          <cell r="J487">
            <v>12272.73</v>
          </cell>
        </row>
        <row r="488">
          <cell r="A488">
            <v>870187</v>
          </cell>
          <cell r="B488">
            <v>0</v>
          </cell>
          <cell r="C488" t="str">
            <v>Mobile Phone-Bibek Agar</v>
          </cell>
          <cell r="D488" t="str">
            <v>No-Capex</v>
          </cell>
          <cell r="E488" t="str">
            <v>Office Equipment</v>
          </cell>
          <cell r="F488">
            <v>0</v>
          </cell>
          <cell r="G488">
            <v>0</v>
          </cell>
          <cell r="H488" t="str">
            <v>NRS</v>
          </cell>
          <cell r="I488">
            <v>12272.73</v>
          </cell>
          <cell r="J488">
            <v>12272.73</v>
          </cell>
        </row>
        <row r="489">
          <cell r="A489">
            <v>870187</v>
          </cell>
          <cell r="B489">
            <v>0</v>
          </cell>
          <cell r="C489" t="str">
            <v>Mobile Phone-Manish</v>
          </cell>
          <cell r="D489" t="str">
            <v>No-Capex</v>
          </cell>
          <cell r="E489" t="str">
            <v>Office Equipment</v>
          </cell>
          <cell r="F489">
            <v>0</v>
          </cell>
          <cell r="G489">
            <v>0</v>
          </cell>
          <cell r="H489" t="str">
            <v>NRS</v>
          </cell>
          <cell r="I489">
            <v>12272.73</v>
          </cell>
          <cell r="J489">
            <v>12272.73</v>
          </cell>
        </row>
        <row r="490">
          <cell r="A490">
            <v>870187</v>
          </cell>
          <cell r="B490">
            <v>0</v>
          </cell>
          <cell r="C490" t="str">
            <v>Mobile Phone-Kharmania</v>
          </cell>
          <cell r="D490" t="str">
            <v>No-Capex</v>
          </cell>
          <cell r="E490" t="str">
            <v>Office Equipment</v>
          </cell>
          <cell r="F490">
            <v>0</v>
          </cell>
          <cell r="G490">
            <v>0</v>
          </cell>
          <cell r="H490" t="str">
            <v>NRS</v>
          </cell>
          <cell r="I490">
            <v>12272.73</v>
          </cell>
          <cell r="J490">
            <v>12272.73</v>
          </cell>
        </row>
        <row r="491">
          <cell r="A491">
            <v>870190</v>
          </cell>
          <cell r="B491">
            <v>0</v>
          </cell>
          <cell r="C491" t="str">
            <v>Vehicle - Tarun Tuteja</v>
          </cell>
          <cell r="D491" t="str">
            <v>No-Capex</v>
          </cell>
          <cell r="E491" t="str">
            <v>Vehicle</v>
          </cell>
          <cell r="F491">
            <v>0</v>
          </cell>
          <cell r="G491">
            <v>0</v>
          </cell>
          <cell r="H491" t="str">
            <v>NRS</v>
          </cell>
          <cell r="I491">
            <v>645454.54</v>
          </cell>
          <cell r="J491">
            <v>645454.54</v>
          </cell>
        </row>
        <row r="492">
          <cell r="A492">
            <v>870192</v>
          </cell>
          <cell r="B492">
            <v>0</v>
          </cell>
          <cell r="C492" t="str">
            <v>Mobile Phone-DKB</v>
          </cell>
          <cell r="D492" t="str">
            <v>No-Capex</v>
          </cell>
          <cell r="E492" t="str">
            <v>Office Equipment</v>
          </cell>
          <cell r="F492">
            <v>0</v>
          </cell>
          <cell r="G492">
            <v>0</v>
          </cell>
          <cell r="H492" t="str">
            <v>NRS</v>
          </cell>
          <cell r="I492">
            <v>11500</v>
          </cell>
          <cell r="J492">
            <v>11500</v>
          </cell>
        </row>
        <row r="493">
          <cell r="A493">
            <v>870192</v>
          </cell>
          <cell r="B493">
            <v>0</v>
          </cell>
          <cell r="C493" t="str">
            <v>Mobile Phone-I.A.Saxena</v>
          </cell>
          <cell r="D493" t="str">
            <v>No-Capex</v>
          </cell>
          <cell r="E493" t="str">
            <v>Office Equipment</v>
          </cell>
          <cell r="F493">
            <v>0</v>
          </cell>
          <cell r="G493">
            <v>0</v>
          </cell>
          <cell r="H493" t="str">
            <v>NRS</v>
          </cell>
          <cell r="I493">
            <v>11500</v>
          </cell>
          <cell r="J493">
            <v>11500</v>
          </cell>
        </row>
        <row r="494">
          <cell r="A494">
            <v>870192</v>
          </cell>
          <cell r="B494">
            <v>0</v>
          </cell>
          <cell r="C494" t="str">
            <v>Mobile Phone-S.K.Trp(Pdn)</v>
          </cell>
          <cell r="D494" t="str">
            <v>No-Capex</v>
          </cell>
          <cell r="E494" t="str">
            <v>Office Equipment</v>
          </cell>
          <cell r="F494">
            <v>0</v>
          </cell>
          <cell r="G494">
            <v>0</v>
          </cell>
          <cell r="H494" t="str">
            <v>NRS</v>
          </cell>
          <cell r="I494">
            <v>11500</v>
          </cell>
          <cell r="J494">
            <v>11500</v>
          </cell>
        </row>
        <row r="495">
          <cell r="A495">
            <v>870196</v>
          </cell>
          <cell r="B495">
            <v>0</v>
          </cell>
          <cell r="C495" t="str">
            <v>Mobile Phone-Soni Kapoor</v>
          </cell>
          <cell r="D495" t="str">
            <v>No-Capex</v>
          </cell>
          <cell r="E495" t="str">
            <v>Office Equipment</v>
          </cell>
          <cell r="F495">
            <v>0</v>
          </cell>
          <cell r="G495">
            <v>0</v>
          </cell>
          <cell r="H495" t="str">
            <v>NRS</v>
          </cell>
          <cell r="I495">
            <v>11500</v>
          </cell>
          <cell r="J495">
            <v>11500</v>
          </cell>
        </row>
        <row r="496">
          <cell r="A496">
            <v>870203</v>
          </cell>
          <cell r="B496">
            <v>0</v>
          </cell>
          <cell r="C496" t="str">
            <v>Mobile Phone-Ketan Vyas</v>
          </cell>
          <cell r="D496" t="str">
            <v>No-Capex</v>
          </cell>
          <cell r="E496" t="str">
            <v>Office Equipment</v>
          </cell>
          <cell r="F496">
            <v>0</v>
          </cell>
          <cell r="G496">
            <v>0</v>
          </cell>
          <cell r="H496" t="str">
            <v>NRS</v>
          </cell>
          <cell r="I496">
            <v>9400</v>
          </cell>
          <cell r="J496">
            <v>9400</v>
          </cell>
        </row>
        <row r="497">
          <cell r="A497">
            <v>870206</v>
          </cell>
          <cell r="B497">
            <v>0</v>
          </cell>
          <cell r="C497" t="str">
            <v>Hardware</v>
          </cell>
          <cell r="D497" t="str">
            <v>No-Capex</v>
          </cell>
          <cell r="E497" t="str">
            <v>Repair &amp; maintenance Others</v>
          </cell>
          <cell r="F497">
            <v>0</v>
          </cell>
          <cell r="G497">
            <v>0</v>
          </cell>
          <cell r="H497" t="str">
            <v>NRS</v>
          </cell>
          <cell r="I497">
            <v>7791.03</v>
          </cell>
          <cell r="J497">
            <v>7791.03</v>
          </cell>
        </row>
        <row r="498">
          <cell r="A498">
            <v>870211</v>
          </cell>
          <cell r="B498">
            <v>0</v>
          </cell>
          <cell r="C498" t="str">
            <v>KTM Office - Marketing</v>
          </cell>
          <cell r="D498" t="str">
            <v>No-Capex</v>
          </cell>
          <cell r="E498" t="str">
            <v>Office Equipment</v>
          </cell>
          <cell r="F498">
            <v>0</v>
          </cell>
          <cell r="G498">
            <v>0</v>
          </cell>
          <cell r="H498" t="str">
            <v>NRS</v>
          </cell>
          <cell r="I498">
            <v>61818.18</v>
          </cell>
          <cell r="J498">
            <v>61818.18</v>
          </cell>
        </row>
        <row r="499">
          <cell r="A499">
            <v>870214</v>
          </cell>
          <cell r="B499">
            <v>0</v>
          </cell>
          <cell r="C499" t="str">
            <v>Mobile Phone -Kennel Super</v>
          </cell>
          <cell r="D499" t="str">
            <v>No-Capex</v>
          </cell>
          <cell r="E499" t="str">
            <v>Office Equipment</v>
          </cell>
          <cell r="F499">
            <v>0</v>
          </cell>
          <cell r="G499">
            <v>0</v>
          </cell>
          <cell r="H499" t="str">
            <v>NRS</v>
          </cell>
          <cell r="I499">
            <v>7090</v>
          </cell>
          <cell r="J499">
            <v>7090</v>
          </cell>
        </row>
        <row r="500">
          <cell r="A500">
            <v>870214</v>
          </cell>
          <cell r="B500">
            <v>0</v>
          </cell>
          <cell r="C500" t="str">
            <v>Mobile Phone -Reception</v>
          </cell>
          <cell r="D500" t="str">
            <v>No-Capex</v>
          </cell>
          <cell r="E500" t="str">
            <v>Office Equipment</v>
          </cell>
          <cell r="F500">
            <v>0</v>
          </cell>
          <cell r="G500">
            <v>0</v>
          </cell>
          <cell r="H500" t="str">
            <v>NRS</v>
          </cell>
          <cell r="I500">
            <v>7090</v>
          </cell>
          <cell r="J500">
            <v>7090</v>
          </cell>
        </row>
        <row r="501">
          <cell r="A501">
            <v>870214</v>
          </cell>
          <cell r="B501">
            <v>0</v>
          </cell>
          <cell r="C501" t="str">
            <v>Mobile Phone -Anuj Singh</v>
          </cell>
          <cell r="D501" t="str">
            <v>No-Capex</v>
          </cell>
          <cell r="E501" t="str">
            <v>Office Equipment</v>
          </cell>
          <cell r="F501">
            <v>0</v>
          </cell>
          <cell r="G501">
            <v>0</v>
          </cell>
          <cell r="H501" t="str">
            <v>NRS</v>
          </cell>
          <cell r="I501">
            <v>7090</v>
          </cell>
          <cell r="J501">
            <v>7090</v>
          </cell>
        </row>
        <row r="502">
          <cell r="A502">
            <v>870214</v>
          </cell>
          <cell r="B502">
            <v>0</v>
          </cell>
          <cell r="C502" t="str">
            <v xml:space="preserve">Mobile Phone -Anupam </v>
          </cell>
          <cell r="D502" t="str">
            <v>No-Capex</v>
          </cell>
          <cell r="E502" t="str">
            <v>Office Equipment</v>
          </cell>
          <cell r="F502">
            <v>0</v>
          </cell>
          <cell r="G502">
            <v>0</v>
          </cell>
          <cell r="H502" t="str">
            <v>NRS</v>
          </cell>
          <cell r="I502">
            <v>7090</v>
          </cell>
          <cell r="J502">
            <v>7090</v>
          </cell>
        </row>
        <row r="503">
          <cell r="A503">
            <v>870214</v>
          </cell>
          <cell r="B503">
            <v>0</v>
          </cell>
          <cell r="C503" t="str">
            <v>Mobile Phone -Purchase</v>
          </cell>
          <cell r="D503" t="str">
            <v>No-Capex</v>
          </cell>
          <cell r="E503" t="str">
            <v>Office Equipment</v>
          </cell>
          <cell r="F503">
            <v>0</v>
          </cell>
          <cell r="G503">
            <v>0</v>
          </cell>
          <cell r="H503" t="str">
            <v>NRS</v>
          </cell>
          <cell r="I503">
            <v>7090</v>
          </cell>
          <cell r="J503">
            <v>7090</v>
          </cell>
        </row>
        <row r="504">
          <cell r="A504">
            <v>870214</v>
          </cell>
          <cell r="B504">
            <v>0</v>
          </cell>
          <cell r="C504" t="str">
            <v xml:space="preserve">Mobile Phone -Group 4 </v>
          </cell>
          <cell r="D504" t="str">
            <v>No-Capex</v>
          </cell>
          <cell r="E504" t="str">
            <v>Office Equipment</v>
          </cell>
          <cell r="F504">
            <v>0</v>
          </cell>
          <cell r="G504">
            <v>0</v>
          </cell>
          <cell r="H504" t="str">
            <v>NRS</v>
          </cell>
          <cell r="I504">
            <v>7090</v>
          </cell>
          <cell r="J504">
            <v>7090</v>
          </cell>
        </row>
        <row r="505">
          <cell r="A505">
            <v>870217</v>
          </cell>
          <cell r="B505">
            <v>0</v>
          </cell>
          <cell r="C505" t="str">
            <v>Mobile Phone RM PM</v>
          </cell>
          <cell r="D505" t="str">
            <v>No-Capex</v>
          </cell>
          <cell r="E505" t="str">
            <v>Office Equipment</v>
          </cell>
          <cell r="F505">
            <v>0</v>
          </cell>
          <cell r="G505">
            <v>0</v>
          </cell>
          <cell r="H505" t="str">
            <v>NRS</v>
          </cell>
          <cell r="I505">
            <v>7090</v>
          </cell>
          <cell r="J505">
            <v>7090</v>
          </cell>
        </row>
        <row r="506">
          <cell r="A506">
            <v>870233</v>
          </cell>
          <cell r="B506">
            <v>0</v>
          </cell>
          <cell r="C506" t="str">
            <v>Color TV-Soni Kapoor</v>
          </cell>
          <cell r="D506" t="str">
            <v>Capex-18(04-05)</v>
          </cell>
          <cell r="E506" t="str">
            <v>Furniture &amp; Fixture</v>
          </cell>
          <cell r="F506">
            <v>0</v>
          </cell>
          <cell r="G506">
            <v>0</v>
          </cell>
          <cell r="H506" t="str">
            <v>NRS</v>
          </cell>
          <cell r="I506">
            <v>25909.1</v>
          </cell>
          <cell r="J506">
            <v>25909.1</v>
          </cell>
        </row>
        <row r="507">
          <cell r="A507">
            <v>870234</v>
          </cell>
          <cell r="B507">
            <v>0</v>
          </cell>
          <cell r="C507" t="str">
            <v>Voltage Stabilizer-S.Kapoor</v>
          </cell>
          <cell r="D507" t="str">
            <v>Capex-18-(04-05)</v>
          </cell>
          <cell r="E507" t="str">
            <v>Furniture &amp; Fixture</v>
          </cell>
          <cell r="F507">
            <v>0</v>
          </cell>
          <cell r="G507">
            <v>0</v>
          </cell>
          <cell r="H507" t="str">
            <v>NRS</v>
          </cell>
          <cell r="I507">
            <v>7100</v>
          </cell>
          <cell r="J507">
            <v>7100</v>
          </cell>
        </row>
        <row r="508">
          <cell r="A508">
            <v>870237</v>
          </cell>
          <cell r="B508">
            <v>0</v>
          </cell>
          <cell r="C508" t="str">
            <v>Celing Fan-Soni Kapoor</v>
          </cell>
          <cell r="D508" t="str">
            <v>Capex-18-(04-05)</v>
          </cell>
          <cell r="E508" t="str">
            <v>Furniture &amp; Fixture</v>
          </cell>
          <cell r="F508">
            <v>0</v>
          </cell>
          <cell r="G508">
            <v>0</v>
          </cell>
          <cell r="H508" t="str">
            <v>NRS</v>
          </cell>
          <cell r="I508">
            <v>1300</v>
          </cell>
          <cell r="J508">
            <v>1300</v>
          </cell>
        </row>
        <row r="509">
          <cell r="A509">
            <v>870238</v>
          </cell>
          <cell r="B509">
            <v>0</v>
          </cell>
          <cell r="C509" t="str">
            <v>Cordless Telephone-B.Agarwal</v>
          </cell>
          <cell r="D509" t="str">
            <v>No-Capex</v>
          </cell>
          <cell r="E509" t="str">
            <v>Office Equipment</v>
          </cell>
          <cell r="F509">
            <v>0</v>
          </cell>
          <cell r="G509">
            <v>0</v>
          </cell>
          <cell r="H509" t="str">
            <v>NRS</v>
          </cell>
          <cell r="I509">
            <v>4750</v>
          </cell>
          <cell r="J509">
            <v>4750</v>
          </cell>
        </row>
        <row r="510">
          <cell r="A510">
            <v>870239</v>
          </cell>
          <cell r="B510">
            <v>0</v>
          </cell>
          <cell r="C510" t="str">
            <v>Cordless Telephone-K.Vyas</v>
          </cell>
          <cell r="D510" t="str">
            <v>Capex-18-(04-05)</v>
          </cell>
          <cell r="E510" t="str">
            <v>Furniture &amp; Fixture</v>
          </cell>
          <cell r="F510">
            <v>0</v>
          </cell>
          <cell r="G510">
            <v>0</v>
          </cell>
          <cell r="H510" t="str">
            <v>NRS</v>
          </cell>
          <cell r="I510">
            <v>4750</v>
          </cell>
          <cell r="J510">
            <v>4750</v>
          </cell>
        </row>
        <row r="511">
          <cell r="A511">
            <v>870243</v>
          </cell>
          <cell r="B511">
            <v>0</v>
          </cell>
          <cell r="C511" t="str">
            <v>Ceiling Fan-Bibek Agarwal</v>
          </cell>
          <cell r="D511" t="str">
            <v>No-Capex</v>
          </cell>
          <cell r="E511" t="str">
            <v>Furniture &amp; Fixture</v>
          </cell>
          <cell r="F511">
            <v>0</v>
          </cell>
          <cell r="G511">
            <v>0</v>
          </cell>
          <cell r="H511" t="str">
            <v>NRS</v>
          </cell>
          <cell r="I511">
            <v>2500</v>
          </cell>
          <cell r="J511">
            <v>2500</v>
          </cell>
        </row>
        <row r="512">
          <cell r="A512" t="str">
            <v>710009-</v>
          </cell>
          <cell r="B512">
            <v>0</v>
          </cell>
          <cell r="C512" t="str">
            <v>Furniture - Deepak Kestwal</v>
          </cell>
          <cell r="D512" t="str">
            <v>No-Capex</v>
          </cell>
          <cell r="E512" t="str">
            <v>Furniture &amp; Fixture</v>
          </cell>
        </row>
        <row r="513">
          <cell r="A513" t="str">
            <v>710009--</v>
          </cell>
          <cell r="B513">
            <v>0</v>
          </cell>
          <cell r="C513" t="str">
            <v>Furniture - Gubachan</v>
          </cell>
          <cell r="D513" t="str">
            <v>No-Capex</v>
          </cell>
          <cell r="E513" t="str">
            <v>Furniture &amp; Fixture</v>
          </cell>
        </row>
        <row r="514">
          <cell r="A514" t="str">
            <v>710009---</v>
          </cell>
          <cell r="B514">
            <v>0</v>
          </cell>
          <cell r="C514" t="str">
            <v>Furniture - S.Tripathi</v>
          </cell>
          <cell r="D514" t="str">
            <v>No-Capex</v>
          </cell>
          <cell r="E514" t="str">
            <v>Furniture &amp; Fixture</v>
          </cell>
        </row>
        <row r="515">
          <cell r="A515" t="str">
            <v>710009----</v>
          </cell>
          <cell r="B515">
            <v>0</v>
          </cell>
          <cell r="C515" t="str">
            <v>Furniture - Satyanarayan</v>
          </cell>
          <cell r="D515" t="str">
            <v>No-Capex</v>
          </cell>
          <cell r="E515" t="str">
            <v>Furniture &amp; Fixture</v>
          </cell>
        </row>
        <row r="516">
          <cell r="A516" t="str">
            <v>710009-----</v>
          </cell>
          <cell r="B516">
            <v>0</v>
          </cell>
          <cell r="C516" t="str">
            <v>Furniture - Sohan</v>
          </cell>
          <cell r="D516" t="str">
            <v>No-Capex</v>
          </cell>
          <cell r="E516" t="str">
            <v>Furniture &amp; Fixture</v>
          </cell>
        </row>
        <row r="517">
          <cell r="A517" t="str">
            <v>710011-</v>
          </cell>
          <cell r="B517">
            <v>0</v>
          </cell>
          <cell r="C517" t="str">
            <v>Furniture - Deepak Kestwal</v>
          </cell>
          <cell r="D517" t="str">
            <v>No-Capex</v>
          </cell>
          <cell r="E517" t="str">
            <v>Furniture &amp; Fixture</v>
          </cell>
        </row>
        <row r="518">
          <cell r="A518" t="str">
            <v>710011--</v>
          </cell>
          <cell r="B518">
            <v>0</v>
          </cell>
          <cell r="C518" t="str">
            <v>Furniture - Gubachan</v>
          </cell>
          <cell r="D518" t="str">
            <v>No-Capex</v>
          </cell>
          <cell r="E518" t="str">
            <v>Furniture &amp; Fixture</v>
          </cell>
        </row>
        <row r="519">
          <cell r="A519" t="str">
            <v>710011---</v>
          </cell>
          <cell r="B519">
            <v>0</v>
          </cell>
          <cell r="C519" t="str">
            <v>Furniture - Sohan</v>
          </cell>
          <cell r="D519" t="str">
            <v>No-Capex</v>
          </cell>
          <cell r="E519" t="str">
            <v>Furniture &amp; Fixture</v>
          </cell>
        </row>
        <row r="520">
          <cell r="A520" t="str">
            <v>710011----</v>
          </cell>
          <cell r="B520">
            <v>0</v>
          </cell>
          <cell r="C520" t="str">
            <v>Furniture - Tez Singh</v>
          </cell>
          <cell r="D520" t="str">
            <v>No-Capex</v>
          </cell>
          <cell r="E520" t="str">
            <v>Furniture &amp; Fixture</v>
          </cell>
        </row>
        <row r="521">
          <cell r="A521" t="str">
            <v>710095-</v>
          </cell>
          <cell r="B521">
            <v>0</v>
          </cell>
          <cell r="C521" t="str">
            <v>Furniture - Kardam Singh</v>
          </cell>
          <cell r="D521" t="str">
            <v>No-Capex</v>
          </cell>
          <cell r="E521" t="str">
            <v>Furniture &amp; Fixture</v>
          </cell>
        </row>
        <row r="522">
          <cell r="A522" t="str">
            <v>710146-</v>
          </cell>
          <cell r="B522">
            <v>0</v>
          </cell>
          <cell r="C522" t="str">
            <v>Furniture - Swapan Barik</v>
          </cell>
          <cell r="D522" t="str">
            <v>No-Capex</v>
          </cell>
          <cell r="E522" t="str">
            <v>Furniture &amp; Fixture</v>
          </cell>
        </row>
        <row r="523">
          <cell r="A523" t="str">
            <v>710146--</v>
          </cell>
          <cell r="B523">
            <v>0</v>
          </cell>
          <cell r="C523" t="str">
            <v>Furniture - Tez Singh</v>
          </cell>
          <cell r="D523" t="str">
            <v>No-Capex</v>
          </cell>
          <cell r="E523" t="str">
            <v>Furniture &amp; Fixture</v>
          </cell>
        </row>
        <row r="524">
          <cell r="A524" t="str">
            <v>710147-</v>
          </cell>
          <cell r="B524">
            <v>0</v>
          </cell>
          <cell r="C524" t="str">
            <v>Furniture - Swapan Barik</v>
          </cell>
          <cell r="D524" t="str">
            <v>No-Capex</v>
          </cell>
          <cell r="E524" t="str">
            <v>Furniture &amp; Fixture</v>
          </cell>
        </row>
        <row r="525">
          <cell r="A525" t="str">
            <v>710318-</v>
          </cell>
          <cell r="B525">
            <v>0</v>
          </cell>
          <cell r="C525" t="str">
            <v>TV for Upendra Pradhan</v>
          </cell>
          <cell r="D525" t="str">
            <v>No-Capex</v>
          </cell>
          <cell r="E525" t="str">
            <v>Furniture &amp; Fixture</v>
          </cell>
          <cell r="F525">
            <v>0</v>
          </cell>
          <cell r="G525">
            <v>0</v>
          </cell>
          <cell r="H525" t="str">
            <v>NRS</v>
          </cell>
          <cell r="I525">
            <v>21060</v>
          </cell>
          <cell r="J525">
            <v>21060</v>
          </cell>
        </row>
        <row r="526">
          <cell r="A526" t="str">
            <v>710340-</v>
          </cell>
          <cell r="B526">
            <v>0</v>
          </cell>
          <cell r="C526" t="str">
            <v>Ranjan Kumar</v>
          </cell>
          <cell r="D526" t="str">
            <v>No-Capex</v>
          </cell>
          <cell r="E526" t="str">
            <v>Furniture &amp; Fixture</v>
          </cell>
        </row>
        <row r="527">
          <cell r="A527" t="str">
            <v>710340--</v>
          </cell>
          <cell r="B527">
            <v>0</v>
          </cell>
          <cell r="C527" t="str">
            <v>W.A.Zaidi</v>
          </cell>
          <cell r="D527" t="str">
            <v>No-Capex</v>
          </cell>
          <cell r="E527" t="str">
            <v>Furniture &amp; Fixture</v>
          </cell>
        </row>
        <row r="528">
          <cell r="A528" t="str">
            <v>710340---</v>
          </cell>
          <cell r="B528">
            <v>0</v>
          </cell>
          <cell r="C528" t="str">
            <v>ShreePur Mess</v>
          </cell>
          <cell r="D528" t="str">
            <v>No-Capex</v>
          </cell>
          <cell r="E528" t="str">
            <v>Furniture &amp; Fixture</v>
          </cell>
        </row>
        <row r="529">
          <cell r="A529" t="str">
            <v>870233-</v>
          </cell>
          <cell r="B529">
            <v>0</v>
          </cell>
          <cell r="C529" t="str">
            <v>Color TV-Ketan Vyas</v>
          </cell>
          <cell r="D529" t="str">
            <v>Capex-19(04-05)</v>
          </cell>
          <cell r="E529" t="str">
            <v>Furniture &amp; Fixture</v>
          </cell>
          <cell r="F529">
            <v>0</v>
          </cell>
          <cell r="G529">
            <v>0</v>
          </cell>
          <cell r="H529" t="str">
            <v>NRS</v>
          </cell>
          <cell r="I529">
            <v>25909.1</v>
          </cell>
          <cell r="J529">
            <v>25909.1</v>
          </cell>
        </row>
        <row r="530">
          <cell r="A530" t="str">
            <v>870233--</v>
          </cell>
          <cell r="B530">
            <v>0</v>
          </cell>
          <cell r="C530" t="str">
            <v>Color TV-Bibek Agarwal</v>
          </cell>
          <cell r="D530" t="str">
            <v>Capex-20(04-05)</v>
          </cell>
          <cell r="E530" t="str">
            <v>Furniture &amp; Fixture</v>
          </cell>
          <cell r="F530">
            <v>0</v>
          </cell>
          <cell r="G530">
            <v>0</v>
          </cell>
          <cell r="H530" t="str">
            <v>NRS</v>
          </cell>
          <cell r="I530">
            <v>25909.1</v>
          </cell>
          <cell r="J530">
            <v>25909.1</v>
          </cell>
        </row>
        <row r="531">
          <cell r="A531" t="str">
            <v>870233---</v>
          </cell>
          <cell r="B531">
            <v>0</v>
          </cell>
          <cell r="C531" t="str">
            <v>Refrigerator - Soni Kapoor</v>
          </cell>
          <cell r="D531" t="str">
            <v>Capex-18(04-05)</v>
          </cell>
          <cell r="E531" t="str">
            <v>Furniture &amp; Fixture</v>
          </cell>
          <cell r="F531">
            <v>0</v>
          </cell>
          <cell r="G531">
            <v>0</v>
          </cell>
          <cell r="H531" t="str">
            <v>NRS</v>
          </cell>
          <cell r="I531">
            <v>15454.54</v>
          </cell>
          <cell r="J531">
            <v>15454.54</v>
          </cell>
        </row>
        <row r="532">
          <cell r="A532" t="str">
            <v>870233----</v>
          </cell>
          <cell r="B532">
            <v>0</v>
          </cell>
          <cell r="C532" t="str">
            <v>Refrigerator - Ketan Vyas</v>
          </cell>
          <cell r="D532" t="str">
            <v>Capex-19(04-05)</v>
          </cell>
          <cell r="E532" t="str">
            <v>Furniture &amp; Fixture</v>
          </cell>
          <cell r="F532">
            <v>0</v>
          </cell>
          <cell r="G532">
            <v>0</v>
          </cell>
          <cell r="H532" t="str">
            <v>NRS</v>
          </cell>
          <cell r="I532">
            <v>15454.54</v>
          </cell>
          <cell r="J532">
            <v>15454.54</v>
          </cell>
        </row>
        <row r="533">
          <cell r="A533" t="str">
            <v>870238-</v>
          </cell>
          <cell r="B533">
            <v>0</v>
          </cell>
          <cell r="C533" t="str">
            <v>Cordless Telephone-S.Kapoor</v>
          </cell>
          <cell r="D533" t="str">
            <v>No-Capex</v>
          </cell>
          <cell r="E533" t="str">
            <v>Office Equipment</v>
          </cell>
          <cell r="F533">
            <v>0</v>
          </cell>
          <cell r="G533">
            <v>0</v>
          </cell>
          <cell r="H533" t="str">
            <v>NRS</v>
          </cell>
          <cell r="I533">
            <v>4750</v>
          </cell>
          <cell r="J533">
            <v>4750</v>
          </cell>
        </row>
        <row r="534">
          <cell r="A534" t="str">
            <v>Fact</v>
          </cell>
          <cell r="B534">
            <v>0</v>
          </cell>
          <cell r="C534">
            <v>0</v>
          </cell>
          <cell r="D534" t="str">
            <v>Capex-02-03</v>
          </cell>
        </row>
        <row r="535">
          <cell r="A535" t="str">
            <v>Nursery</v>
          </cell>
          <cell r="B535">
            <v>0</v>
          </cell>
          <cell r="C535" t="str">
            <v>Building Nursery</v>
          </cell>
          <cell r="D535" t="str">
            <v>Nur/001(03-04)</v>
          </cell>
          <cell r="E535" t="str">
            <v>Building</v>
          </cell>
        </row>
        <row r="536">
          <cell r="A536" t="str">
            <v xml:space="preserve">Rising </v>
          </cell>
          <cell r="B536">
            <v>0</v>
          </cell>
          <cell r="C536" t="str">
            <v>Housing Complex</v>
          </cell>
          <cell r="D536" t="str">
            <v>Housing Complex</v>
          </cell>
          <cell r="E536" t="str">
            <v>Building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>
            <v>710009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Tax Comutation New "/>
      <sheetName val="Cash Flow "/>
      <sheetName val="Fixed Assets"/>
      <sheetName val="Tax Dep"/>
      <sheetName val="SCHEDULE 4-7"/>
      <sheetName val="schedule.1-3"/>
      <sheetName val="Deferred Tax"/>
      <sheetName val="Change in equity"/>
      <sheetName val="Income Statement"/>
      <sheetName val="Anx-5"/>
      <sheetName val="Anx-2"/>
      <sheetName val="Anx 101"/>
      <sheetName val="Anx-10-2"/>
      <sheetName val="Salary sheet"/>
      <sheetName val="Sheet1"/>
      <sheetName val="tour and visa"/>
      <sheetName val="Tour"/>
      <sheetName val="Refund Air China"/>
      <sheetName val="Exp detail"/>
      <sheetName val="TDS and Advance tax"/>
      <sheetName val="Annex 5n"/>
      <sheetName val="Annex 2n"/>
      <sheetName val="anx 10"/>
      <sheetName val="Annex 5"/>
      <sheetName val="ANX5-TAX"/>
      <sheetName val="Tax Sheet 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Depreciation "/>
      <sheetName val="BS &amp; PL"/>
      <sheetName val="Deprn-Itax"/>
      <sheetName val="Details of Fixed Assets"/>
      <sheetName val="Sheet7"/>
      <sheetName val="addback"/>
      <sheetName val="Tax Computation"/>
      <sheetName val="Form 4(ga)"/>
      <sheetName val="ANUSUCHI_KA"/>
      <sheetName val="orginal"/>
      <sheetName val="Details Motor"/>
      <sheetName val="PO.Detail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voice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Status"/>
      <sheetName val="OGL"/>
      <sheetName val="Tax Prov"/>
      <sheetName val="Cover Page"/>
      <sheetName val="NRB Monthly BS"/>
      <sheetName val="NRB Monthly PL"/>
      <sheetName val="PL"/>
      <sheetName val="BS"/>
      <sheetName val="Summary of Changes"/>
      <sheetName val="PLAPP"/>
      <sheetName val="StatEq "/>
      <sheetName val="CFlowWrg"/>
      <sheetName val="CFlow"/>
      <sheetName val="4.1"/>
      <sheetName val="4.2"/>
      <sheetName val="4.3"/>
      <sheetName val="4.4"/>
      <sheetName val="Deposits"/>
      <sheetName val="4.5NIB (2)"/>
      <sheetName val="4.5 IB (2)"/>
      <sheetName val="4.6"/>
      <sheetName val="4.7"/>
      <sheetName val="4.8"/>
      <sheetName val="4.9 "/>
      <sheetName val="trial shrawan"/>
      <sheetName val="4.10 "/>
      <sheetName val="sch 8(1)"/>
      <sheetName val="4.11 "/>
      <sheetName val="4.12 "/>
      <sheetName val="4.12(A)"/>
      <sheetName val=" 4.13 "/>
      <sheetName val="4.13 (A)"/>
      <sheetName val="4.14"/>
      <sheetName val="4.15"/>
      <sheetName val="pending"/>
      <sheetName val="4.16"/>
      <sheetName val="Sheet2"/>
      <sheetName val="TB Ashad"/>
      <sheetName val=" 4.16(A)"/>
      <sheetName val=" 4.17"/>
      <sheetName val="4.18"/>
      <sheetName val="PROF"/>
      <sheetName val=" 4.19"/>
      <sheetName val=" 4.20"/>
      <sheetName val="4.21"/>
      <sheetName val=" 4.22"/>
      <sheetName val=" 4.23"/>
      <sheetName val=" 4.24"/>
      <sheetName val="4.25"/>
      <sheetName val="4.26"/>
      <sheetName val="4.27"/>
      <sheetName val="4.28"/>
      <sheetName val=" 4.28 A"/>
      <sheetName val=" 4.29"/>
      <sheetName val="4.30"/>
      <sheetName val="Sheet3"/>
      <sheetName val="placement"/>
      <sheetName val="4.30(A)"/>
      <sheetName val="Wrkin 4.31 "/>
      <sheetName val="4.31"/>
      <sheetName val="4.33"/>
      <sheetName val="SCH 27"/>
      <sheetName val="4.33 Notes to Accounts"/>
      <sheetName val="RevalGain"/>
      <sheetName val="TAX GLLP"/>
      <sheetName val="Addition entry done "/>
      <sheetName val="Changes to be done"/>
      <sheetName val="sheet1"/>
      <sheetName val="P&amp;L"/>
      <sheetName val="sch 26 xxx"/>
      <sheetName val="xxx"/>
      <sheetName val="PLGL"/>
      <sheetName val="Profit &amp; Loss"/>
    </sheetNames>
    <sheetDataSet>
      <sheetData sheetId="0"/>
      <sheetData sheetId="1"/>
      <sheetData sheetId="2">
        <row r="8">
          <cell r="F8">
            <v>52999027.460000001</v>
          </cell>
        </row>
      </sheetData>
      <sheetData sheetId="3">
        <row r="10">
          <cell r="D10">
            <v>2493367.5699999998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392">
          <cell r="J392">
            <v>545646412.92000079</v>
          </cell>
        </row>
      </sheetData>
      <sheetData sheetId="70"/>
      <sheetData sheetId="71"/>
      <sheetData sheetId="72"/>
      <sheetData sheetId="7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 from EX"/>
      <sheetName val="TB"/>
      <sheetName val="Balance Sheet"/>
      <sheetName val="Depreciation"/>
      <sheetName val="Fixed Assets"/>
      <sheetName val="Tax sheet"/>
      <sheetName val="anx 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Trial Balance"/>
      <sheetName val="Depreciation"/>
      <sheetName val="Fixed Assets"/>
    </sheetNames>
    <sheetDataSet>
      <sheetData sheetId="0"/>
      <sheetData sheetId="1"/>
      <sheetData sheetId="2"/>
      <sheetData sheetId="3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OVERING"/>
      <sheetName val="AT A GLANCE"/>
      <sheetName val="NOTES"/>
      <sheetName val="OLD BOTTLES"/>
      <sheetName val="Bottling Wastage"/>
      <sheetName val="INVENTORY"/>
      <sheetName val="COMPAR."/>
      <sheetName val="VAR IN  TRS"/>
      <sheetName val="OVERHEADS"/>
      <sheetName val="MENU"/>
      <sheetName val="PROFIT SUMMARY"/>
      <sheetName val="C.SHEET R.S.&amp;ENA"/>
      <sheetName val="FERM.WASH"/>
      <sheetName val="MOL-1"/>
      <sheetName val="MOL-2"/>
      <sheetName val="RECOVERY-I"/>
      <sheetName val="RECOVERY-II"/>
      <sheetName val="RECOVERY-III"/>
      <sheetName val="RECOVERY-IV"/>
      <sheetName val="PROCESS"/>
      <sheetName val="WATER"/>
      <sheetName val="POWER"/>
      <sheetName val="POWER-II"/>
      <sheetName val="BioGas"/>
      <sheetName val="Biogas-II"/>
      <sheetName val="COGEN"/>
      <sheetName val="COGEN-II"/>
      <sheetName val="STEAM"/>
      <sheetName val="STEAM-II"/>
      <sheetName val="ER-TBW"/>
      <sheetName val="STEAM CONSUM."/>
      <sheetName val="REPAIRS"/>
      <sheetName val="SALARY-II"/>
      <sheetName val="SALES"/>
      <sheetName val="Sheet4"/>
      <sheetName val="COSTSHEETS"/>
      <sheetName val="PACK.MAT-I"/>
      <sheetName val="PACK MAT-II"/>
      <sheetName val="S.TALLY-BOTTLED PRODUCT"/>
      <sheetName val="301-302"/>
      <sheetName val="261-262"/>
      <sheetName val="601-602"/>
      <sheetName val="Def-TRPT1"/>
      <sheetName val="ROYALTY"/>
      <sheetName val="ABBR"/>
      <sheetName val="CONTRACTS"/>
      <sheetName val="S.TALLY-ALCOHOL"/>
      <sheetName val="Sheet1"/>
      <sheetName val="S.TALLY-IMFL"/>
      <sheetName val="DIS"/>
      <sheetName val="BOTT. WAGES"/>
      <sheetName val="BA-OVERHEADS"/>
      <sheetName val="NORMS"/>
      <sheetName val="Opening"/>
      <sheetName val="UTTRANCHAL PET"/>
      <sheetName val="Sheet2"/>
      <sheetName val="Sheet3 (2)"/>
      <sheetName val="Sheet3"/>
      <sheetName val="Sheet5"/>
      <sheetName val="641-642"/>
      <sheetName val="THANKS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>
        <row r="776">
          <cell r="J776">
            <v>98777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cash flow"/>
      <sheetName val="BALANSHEET"/>
      <sheetName val="PROFIT &amp; LOSS"/>
      <sheetName val="SCHEDULE"/>
      <sheetName val="DEP"/>
      <sheetName val="dep on Block System"/>
      <sheetName val="Salary_Detail"/>
      <sheetName val="VAT Sales"/>
      <sheetName val="VAT Purchase"/>
      <sheetName val="VAT-Detail 60_61"/>
      <sheetName val="Report"/>
      <sheetName val="Stock"/>
      <sheetName val="Working Progress"/>
      <sheetName val="CL Sto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cash flow"/>
      <sheetName val="BALANSHEET"/>
      <sheetName val="PROFIT &amp; LOSS"/>
      <sheetName val="SCHEDULE"/>
      <sheetName val="DEP"/>
      <sheetName val="dep on Block System"/>
      <sheetName val="Salary_Detail"/>
      <sheetName val="VAT Sales"/>
      <sheetName val="VAT Purchase"/>
      <sheetName val="VAT-Detail 60_61"/>
      <sheetName val="Report"/>
      <sheetName val="Stock"/>
      <sheetName val="Working Progress"/>
      <sheetName val="Tax Computation"/>
      <sheetName val="PACK MAT IMF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cash flow"/>
      <sheetName val="BALANSHEET"/>
      <sheetName val="PROFIT &amp; LOSS"/>
      <sheetName val="SCHEDULE"/>
      <sheetName val="DEP"/>
      <sheetName val="dep on Block System"/>
      <sheetName val="Salary_Detail"/>
      <sheetName val="VAT Sales"/>
      <sheetName val="VAT Purchase"/>
      <sheetName val="VAT-Detail 60_61"/>
      <sheetName val="Report"/>
      <sheetName val="Stock"/>
      <sheetName val="Working Progres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cash flow"/>
      <sheetName val="BALANSHEET"/>
      <sheetName val="PROFIT &amp; LOSS"/>
      <sheetName val="SCHEDULE"/>
      <sheetName val="DEP"/>
      <sheetName val="dep on Block System"/>
      <sheetName val="Salary_Detail"/>
      <sheetName val="VAT Sales"/>
      <sheetName val="VAT Purchase"/>
      <sheetName val="VAT-Detail 60_61"/>
      <sheetName val="Report"/>
      <sheetName val="Stock"/>
      <sheetName val="Working 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x 10"/>
      <sheetName val="anx2"/>
      <sheetName val="anx5"/>
      <sheetName val="Calculation Of Income "/>
      <sheetName val="Cash Flow"/>
      <sheetName val="BALANSHEET"/>
      <sheetName val="PROFIT &amp; LOSS"/>
      <sheetName val="SCHEDULE (1)"/>
      <sheetName val="SCHEDULE (2)"/>
      <sheetName val="dep on Block System"/>
      <sheetName val="DEP"/>
      <sheetName val="VAT Sales"/>
      <sheetName val="Salary_Detail"/>
      <sheetName val="VAT Purchase"/>
      <sheetName val="Report"/>
      <sheetName val="VAT-Detail 61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cash flow"/>
      <sheetName val="BALANSHEET"/>
      <sheetName val="PROFIT &amp; LOSS"/>
      <sheetName val="SCHEDULE"/>
      <sheetName val="DEP"/>
      <sheetName val="dep on Block System"/>
      <sheetName val="Salary_Detail"/>
      <sheetName val="VAT Sales"/>
      <sheetName val="VAT Purchase"/>
      <sheetName val="VAT-Detail 60_61"/>
      <sheetName val="Report"/>
      <sheetName val="Stock"/>
      <sheetName val="Working 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DPL O.S "/>
    </sheetNames>
    <sheetDataSet>
      <sheetData sheetId="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FINANCELPKR"/>
      <sheetName val="FINANCEL"/>
      <sheetName val="Sheet1"/>
      <sheetName val="CF"/>
      <sheetName val="PL"/>
      <sheetName val="AP1-2"/>
      <sheetName val="AP3-4"/>
      <sheetName val="AP5-6"/>
      <sheetName val="AP7"/>
      <sheetName val="AP7.1"/>
      <sheetName val="AP8"/>
      <sheetName val="AP8.1"/>
      <sheetName val="AP9"/>
      <sheetName val="AP9.1"/>
      <sheetName val="AP10-11"/>
      <sheetName val="AP12-13"/>
      <sheetName val="Ap14-15"/>
      <sheetName val="AP16-17"/>
      <sheetName val="AP18"/>
      <sheetName val="AP19"/>
      <sheetName val="GRAFPROM"/>
      <sheetName val="RFA CAPEX01-(03&amp;S)"/>
    </sheetNames>
    <sheetDataSet>
      <sheetData sheetId="0">
        <row r="5">
          <cell r="J5" t="str">
            <v>o; q}dfl;ssf]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-KTM-ADJUSTED"/>
      <sheetName val="GL"/>
      <sheetName val="GL PKR"/>
      <sheetName val="PROV-KTM"/>
      <sheetName val="PROV_PRK"/>
      <sheetName val="NRB"/>
      <sheetName val="FT_KTM"/>
      <sheetName val="FT_PKR"/>
      <sheetName val="BS"/>
      <sheetName val="P&amp;L"/>
      <sheetName val="4.1"/>
      <sheetName val=" 4.2"/>
      <sheetName val=" 4.3 &amp; 4.4"/>
      <sheetName val=" 4.5"/>
      <sheetName val="4.6 &amp; 4.7"/>
      <sheetName val="4.8"/>
      <sheetName val="4.9 "/>
      <sheetName val="4.10"/>
      <sheetName val="4.11 "/>
      <sheetName val=" 4.12"/>
      <sheetName val="4.13"/>
      <sheetName val="4.13 A"/>
      <sheetName val="4.14"/>
      <sheetName val="4.14A "/>
      <sheetName val="4.15"/>
      <sheetName val="4.16"/>
      <sheetName val="4.17"/>
      <sheetName val="4.18"/>
      <sheetName val="4.19"/>
      <sheetName val=" 4.20"/>
      <sheetName val="4.21 n.22"/>
      <sheetName val=" 4.23"/>
      <sheetName val="4.24"/>
      <sheetName val="4.25"/>
      <sheetName val="4.26 &amp; 4.27"/>
      <sheetName val="4.28"/>
      <sheetName val="4.28A"/>
      <sheetName val="4.29"/>
      <sheetName val="4.30"/>
      <sheetName val="4.30A"/>
      <sheetName val="4.31"/>
      <sheetName val="appro"/>
      <sheetName val="Sundry"/>
      <sheetName val="Adjustment"/>
      <sheetName val=" Equity"/>
      <sheetName val="Rec-old"/>
      <sheetName val="sundry-ANJU"/>
      <sheetName val="Recvble_PKR"/>
      <sheetName val="Recvble_KTM"/>
      <sheetName val="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>
        <row r="3">
          <cell r="A3" t="str">
            <v xml:space="preserve"> -@)^# c;f]h d;fGt_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Cost.WIP"/>
      <sheetName val="Sheet4"/>
      <sheetName val="Sheet3"/>
      <sheetName val="SCHEDULES"/>
      <sheetName val="Fixed Assets"/>
      <sheetName val="Sheet2"/>
      <sheetName val="Salary"/>
      <sheetName val="PACK.MAT-I"/>
      <sheetName val="PACK MAT-I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Cost.WIP"/>
      <sheetName val="Sheet4"/>
      <sheetName val="Sheet3"/>
      <sheetName val="SCHEDULES"/>
      <sheetName val="Fixed Assets"/>
      <sheetName val="Sheet2"/>
      <sheetName val="Sal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_Not required"/>
      <sheetName val="Sold"/>
      <sheetName val="New Assets_KTM"/>
      <sheetName val="New Assets_PKR"/>
      <sheetName val="KTM"/>
      <sheetName val="PRK"/>
      <sheetName val="tax dep.with details"/>
      <sheetName val="Chart 2"/>
      <sheetName val="4.1"/>
    </sheetNames>
    <sheetDataSet>
      <sheetData sheetId="0"/>
      <sheetData sheetId="1"/>
      <sheetData sheetId="2"/>
      <sheetData sheetId="3"/>
      <sheetData sheetId="4">
        <row r="8">
          <cell r="E8">
            <v>0.25</v>
          </cell>
        </row>
        <row r="9">
          <cell r="E9">
            <v>0.2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ly Exp"/>
    </sheetNames>
    <sheetDataSet>
      <sheetData sheetId="0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  <sheetName val="C__VISIPA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tes"/>
      <sheetName val="Data"/>
      <sheetName val="Depn Sch"/>
      <sheetName val="architect fees"/>
      <sheetName val="Monalisa - Lease Hold"/>
      <sheetName val="Depreciation Lease"/>
      <sheetName val="Asset Card"/>
      <sheetName val="Sheet3"/>
      <sheetName val="Debtors reco with GL"/>
      <sheetName val="MAY"/>
      <sheetName val="Other"/>
      <sheetName val="Summary"/>
      <sheetName val="Cash Flow Forecast_USD"/>
      <sheetName val="Consol"/>
      <sheetName val="SCH-A"/>
      <sheetName val="ReBS"/>
      <sheetName val="WNS UK P1"/>
      <sheetName val="UK"/>
      <sheetName val="G110"/>
      <sheetName val="Tools Rev"/>
      <sheetName val="OG-EP"/>
      <sheetName val="DHL KL Revenue"/>
      <sheetName val="P&amp;L"/>
      <sheetName val="SCH-A,B,C"/>
      <sheetName val="HYD"/>
      <sheetName val="Logistics"/>
      <sheetName val="Ann -1"/>
      <sheetName val="Travel Expense Report(1week)"/>
      <sheetName val="MTD Prod Support Drill2"/>
      <sheetName val="to be cost adjusted up"/>
      <sheetName val="NOTES"/>
      <sheetName val="Positions "/>
      <sheetName val="mp_rev"/>
      <sheetName val="fa"/>
      <sheetName val="pack pnl-99"/>
      <sheetName val="Tax Computation"/>
      <sheetName val="Ion NewCo"/>
      <sheetName val="OKS Data"/>
      <sheetName val="30.09.00"/>
      <sheetName val="#REF"/>
      <sheetName val="Rate_Table"/>
      <sheetName val="Resource_Table"/>
      <sheetName val="Misc"/>
      <sheetName val="Break up Sheet"/>
      <sheetName val="Sheet1"/>
      <sheetName val="PV"/>
      <sheetName val="PopCache"/>
      <sheetName val="Balance Sheet"/>
      <sheetName val="PO.Detai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eipt"/>
    </sheetNames>
    <sheetDataSet>
      <sheetData sheetId="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4(ga)"/>
      <sheetName val="ANUSUCHI_KA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 Register"/>
    </sheetNames>
    <sheetDataSet>
      <sheetData sheetId="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culation"/>
      <sheetName val="anx 10"/>
      <sheetName val="anx2"/>
      <sheetName val="anx5"/>
      <sheetName val="Calculation Of Income "/>
      <sheetName val="BALANSHEET"/>
      <sheetName val="cash flow"/>
      <sheetName val="PROFIT &amp; LOSS"/>
      <sheetName val="SCHEDULE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(2)"/>
      <sheetName val="anx2 (2)"/>
      <sheetName val="Tax Comutation New (2)"/>
      <sheetName val="anx5 (2)"/>
      <sheetName val="Balance Sheet"/>
      <sheetName val="Depreciation"/>
      <sheetName val="Tax Dep"/>
      <sheetName val="Tax Sheet "/>
      <sheetName val="Annx 5"/>
      <sheetName val="annx2"/>
      <sheetName val="Fixed Assets"/>
      <sheetName val="Debtors &amp; Creditors"/>
      <sheetName val="Add Back"/>
      <sheetName val="TB061"/>
      <sheetName val="Previous Years "/>
      <sheetName val="Repair &amp; Maintinance"/>
      <sheetName val="Fixed Assets 057-058"/>
      <sheetName val="Sheet2"/>
      <sheetName val="anx 10"/>
      <sheetName val="Tax Comutation New "/>
      <sheetName val="Profit Reconcilatin"/>
      <sheetName val="Cash flow "/>
    </sheetNames>
    <sheetDataSet>
      <sheetData sheetId="0"/>
      <sheetData sheetId="1"/>
      <sheetData sheetId="2"/>
      <sheetData sheetId="3"/>
      <sheetData sheetId="4">
        <row r="1">
          <cell r="A1" t="str">
            <v>MACHAN WILD LIFE RESORT (P) LIMITED</v>
          </cell>
        </row>
        <row r="2">
          <cell r="A2" t="str">
            <v>KATHMANDU</v>
          </cell>
        </row>
        <row r="3">
          <cell r="A3" t="str">
            <v>BALANCE SHEET AS AT ASHAD 31, 2061 (2004/7/15)</v>
          </cell>
        </row>
        <row r="5">
          <cell r="A5" t="str">
            <v>SOURCE OF FUND</v>
          </cell>
          <cell r="D5" t="str">
            <v>SCH.</v>
          </cell>
          <cell r="F5" t="str">
            <v>2061-3-31 (2004/7/15)</v>
          </cell>
          <cell r="H5" t="str">
            <v>2060-3-32 (2003/7/16)</v>
          </cell>
        </row>
        <row r="6">
          <cell r="A6" t="str">
            <v>1. SHARE HOLDER'S FUND:</v>
          </cell>
          <cell r="F6" t="str">
            <v>NRS</v>
          </cell>
          <cell r="H6" t="str">
            <v>NRS</v>
          </cell>
        </row>
        <row r="7">
          <cell r="A7" t="str">
            <v xml:space="preserve">    a. SHARE CAPITAL</v>
          </cell>
          <cell r="D7" t="str">
            <v>A</v>
          </cell>
          <cell r="F7">
            <v>15000000</v>
          </cell>
          <cell r="H7">
            <v>15000000</v>
          </cell>
        </row>
        <row r="8">
          <cell r="A8" t="str">
            <v xml:space="preserve">    b. PROFIT &amp; LOSS ACCOUNT</v>
          </cell>
          <cell r="F8">
            <v>0</v>
          </cell>
          <cell r="H8">
            <v>270223.21999999997</v>
          </cell>
        </row>
        <row r="11">
          <cell r="A11" t="str">
            <v xml:space="preserve">    TOTAL SHARE HOLDER'S FUND</v>
          </cell>
          <cell r="C11" t="str">
            <v/>
          </cell>
          <cell r="F11">
            <v>15000000</v>
          </cell>
          <cell r="H11">
            <v>15270223.220000001</v>
          </cell>
        </row>
        <row r="13">
          <cell r="A13" t="str">
            <v>2. LONG TERM LOAN</v>
          </cell>
          <cell r="F13">
            <v>0</v>
          </cell>
          <cell r="H13">
            <v>0</v>
          </cell>
        </row>
        <row r="16">
          <cell r="A16" t="str">
            <v>TOTAL SOURCES OF FUND (1+2)</v>
          </cell>
          <cell r="F16">
            <v>15000000</v>
          </cell>
          <cell r="H16">
            <v>15270223.220000001</v>
          </cell>
        </row>
        <row r="19">
          <cell r="A19" t="str">
            <v>APPLICATION OF FUND</v>
          </cell>
        </row>
        <row r="20">
          <cell r="A20" t="str">
            <v xml:space="preserve">1. FIXED ASSETS </v>
          </cell>
        </row>
        <row r="21">
          <cell r="A21" t="str">
            <v xml:space="preserve">    a. COST PRICE</v>
          </cell>
          <cell r="D21" t="str">
            <v>B</v>
          </cell>
          <cell r="F21">
            <v>22903422.48</v>
          </cell>
          <cell r="H21">
            <v>23608897.48</v>
          </cell>
        </row>
        <row r="22">
          <cell r="A22" t="str">
            <v xml:space="preserve">    b. ACCUMULATED DEPRECIATION</v>
          </cell>
          <cell r="D22" t="str">
            <v>B</v>
          </cell>
          <cell r="F22">
            <v>-13001759.470000001</v>
          </cell>
          <cell r="H22">
            <v>-12171006.039999999</v>
          </cell>
        </row>
        <row r="25">
          <cell r="A25" t="str">
            <v xml:space="preserve">    c. WRITTEN DOWN VALUE</v>
          </cell>
          <cell r="D25" t="str">
            <v>B</v>
          </cell>
          <cell r="F25">
            <v>9901663.0099999998</v>
          </cell>
          <cell r="H25">
            <v>11437891.439999999</v>
          </cell>
        </row>
        <row r="26">
          <cell r="A26" t="str">
            <v>2. INVESTMENT (LUMBINI BANK)</v>
          </cell>
          <cell r="F26">
            <v>15000000</v>
          </cell>
          <cell r="H26">
            <v>15000000</v>
          </cell>
        </row>
        <row r="27">
          <cell r="A27" t="str">
            <v>3. CURRENT ASSETS</v>
          </cell>
        </row>
        <row r="28">
          <cell r="A28" t="str">
            <v xml:space="preserve">    a. CASH AND BANKS</v>
          </cell>
          <cell r="D28" t="str">
            <v>C</v>
          </cell>
          <cell r="F28">
            <v>268213.05</v>
          </cell>
          <cell r="H28">
            <v>338651.6</v>
          </cell>
        </row>
        <row r="29">
          <cell r="A29" t="str">
            <v xml:space="preserve">    b. RECEIVABLE, ADVANCES &amp; DEPOSITS</v>
          </cell>
          <cell r="D29" t="str">
            <v>D</v>
          </cell>
          <cell r="F29">
            <v>11445773.92</v>
          </cell>
          <cell r="H29">
            <v>11370236.92</v>
          </cell>
        </row>
        <row r="30">
          <cell r="A30" t="str">
            <v xml:space="preserve">    c. CLOSING STOCK</v>
          </cell>
          <cell r="D30" t="str">
            <v>E</v>
          </cell>
          <cell r="F30">
            <v>293029.09000000003</v>
          </cell>
          <cell r="H30">
            <v>541092.86</v>
          </cell>
        </row>
        <row r="33">
          <cell r="A33" t="str">
            <v xml:space="preserve">  TOTAL CURRENT ASSETS (I)</v>
          </cell>
          <cell r="F33">
            <v>12007016.060000001</v>
          </cell>
          <cell r="H33">
            <v>12249981.380000001</v>
          </cell>
        </row>
        <row r="34">
          <cell r="A34" t="str">
            <v xml:space="preserve">  LESS: CURRENT LIABILITIES</v>
          </cell>
        </row>
        <row r="35">
          <cell r="A35" t="str">
            <v xml:space="preserve">    a. ACCOUNTS PAYABLE</v>
          </cell>
          <cell r="D35" t="str">
            <v>F.1</v>
          </cell>
          <cell r="F35">
            <v>7240716.9500000002</v>
          </cell>
          <cell r="H35">
            <v>7158069.1399999997</v>
          </cell>
        </row>
        <row r="36">
          <cell r="A36" t="str">
            <v xml:space="preserve">    b. PROVISION</v>
          </cell>
          <cell r="D36" t="str">
            <v>F.2</v>
          </cell>
          <cell r="F36">
            <v>0</v>
          </cell>
          <cell r="H36">
            <v>0</v>
          </cell>
        </row>
        <row r="37">
          <cell r="A37" t="str">
            <v xml:space="preserve">    b. SHORT TERM LOAN</v>
          </cell>
          <cell r="D37" t="str">
            <v>G</v>
          </cell>
          <cell r="F37">
            <v>16790000</v>
          </cell>
          <cell r="H37">
            <v>16259580.460000001</v>
          </cell>
        </row>
        <row r="40">
          <cell r="A40" t="str">
            <v xml:space="preserve">  TOTAL CURRENT LIABILITIES (II)</v>
          </cell>
          <cell r="F40">
            <v>24030716.949999999</v>
          </cell>
          <cell r="H40">
            <v>23417649.600000001</v>
          </cell>
        </row>
        <row r="41">
          <cell r="A41" t="str">
            <v xml:space="preserve">  NET CURRENT ASSETS (I-II)</v>
          </cell>
          <cell r="F41">
            <v>-12023700.890000001</v>
          </cell>
          <cell r="H41">
            <v>-11167668.220000001</v>
          </cell>
        </row>
        <row r="43">
          <cell r="A43" t="str">
            <v>4. PROFIT AND LOSS ACCOUNT</v>
          </cell>
          <cell r="F43">
            <v>2122037.88</v>
          </cell>
          <cell r="H43">
            <v>0</v>
          </cell>
        </row>
        <row r="46">
          <cell r="A46" t="str">
            <v>TOTAL APPLICATION OF FUND (1+2+3+4)</v>
          </cell>
          <cell r="F46">
            <v>15000000</v>
          </cell>
          <cell r="H46">
            <v>15270223.220000001</v>
          </cell>
        </row>
        <row r="50">
          <cell r="A50" t="str">
            <v>NOTE: 1.SCHEDULE "A TO K" FORM PART OF ANNUAL ACCOUNTS 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x 10"/>
      <sheetName val="Tax Comutation New "/>
      <sheetName val="Profit Reconcilatin"/>
      <sheetName val="Tax Dep"/>
      <sheetName val="Balance Sheet"/>
      <sheetName val="Depreciation"/>
      <sheetName val="Cash flow "/>
      <sheetName val="TB061"/>
      <sheetName val="Fixed Assets"/>
      <sheetName val="Debtors &amp; Creditors"/>
      <sheetName val="Add Back"/>
      <sheetName val="Previous Years "/>
      <sheetName val="Repair &amp; Maintinance"/>
      <sheetName val="Fixed Assets 057-058"/>
      <sheetName val="Sheet2"/>
      <sheetName val="Cash flow (2)"/>
      <sheetName val="anx2 (2)"/>
      <sheetName val="Tax Comutation New (2)"/>
      <sheetName val="anx5 (2)"/>
      <sheetName val="Tax Sheet "/>
      <sheetName val="Annx 5"/>
      <sheetName val="ann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16.07.04-30.09.04"/>
      <sheetName val="baanxls (2)"/>
      <sheetName val="baanxls"/>
      <sheetName val="Receipt"/>
      <sheetName val="SCHEDULE"/>
      <sheetName val="Testing"/>
      <sheetName val="st-lowrisk (1)"/>
    </sheetNames>
    <sheetDataSet>
      <sheetData sheetId="0" refreshError="1">
        <row r="2">
          <cell r="A2" t="str">
            <v xml:space="preserve">BaaN P.O RELATED TO CAPEX </v>
          </cell>
        </row>
        <row r="4">
          <cell r="C4" t="str">
            <v>Location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Currency</v>
          </cell>
          <cell r="I4" t="str">
            <v>Amount</v>
          </cell>
          <cell r="J4" t="str">
            <v>Amount-Nrs</v>
          </cell>
        </row>
        <row r="6">
          <cell r="A6">
            <v>710009</v>
          </cell>
          <cell r="B6">
            <v>0</v>
          </cell>
          <cell r="C6" t="str">
            <v>Furniture - Anuj Singh</v>
          </cell>
          <cell r="D6" t="str">
            <v>No-Capex</v>
          </cell>
          <cell r="E6" t="str">
            <v>Furniture &amp; Fixture</v>
          </cell>
        </row>
        <row r="7">
          <cell r="A7">
            <v>710011</v>
          </cell>
          <cell r="B7">
            <v>0</v>
          </cell>
          <cell r="C7" t="str">
            <v>Furniture - Bibek agarwal</v>
          </cell>
          <cell r="D7" t="str">
            <v>No-Capex</v>
          </cell>
          <cell r="E7" t="str">
            <v>Furniture &amp; Fixture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  <cell r="F8">
            <v>0</v>
          </cell>
          <cell r="G8">
            <v>0</v>
          </cell>
          <cell r="H8" t="str">
            <v>NRS</v>
          </cell>
          <cell r="I8">
            <v>7590</v>
          </cell>
          <cell r="J8">
            <v>7590</v>
          </cell>
        </row>
        <row r="9">
          <cell r="A9">
            <v>710088</v>
          </cell>
          <cell r="B9">
            <v>0</v>
          </cell>
          <cell r="C9" t="str">
            <v>Furniture - R.K.Kharmania</v>
          </cell>
          <cell r="D9" t="str">
            <v>No-Capex</v>
          </cell>
          <cell r="E9" t="str">
            <v>Furniture &amp; Fixture</v>
          </cell>
        </row>
        <row r="10">
          <cell r="A10">
            <v>710095</v>
          </cell>
          <cell r="B10">
            <v>0</v>
          </cell>
          <cell r="C10" t="str">
            <v>Furniture - Deepak Kestwal</v>
          </cell>
          <cell r="D10" t="str">
            <v>No-Capex</v>
          </cell>
          <cell r="E10" t="str">
            <v>Furniture &amp; Fixture</v>
          </cell>
        </row>
        <row r="11">
          <cell r="A11">
            <v>710096</v>
          </cell>
          <cell r="B11">
            <v>0</v>
          </cell>
          <cell r="C11" t="str">
            <v>Furniture-Aloke Saxena (Eng.Dpt.)</v>
          </cell>
          <cell r="D11" t="str">
            <v>No-Capex</v>
          </cell>
          <cell r="E11" t="str">
            <v>Furniture &amp; Fixture</v>
          </cell>
        </row>
        <row r="12">
          <cell r="A12">
            <v>710146</v>
          </cell>
          <cell r="B12">
            <v>0</v>
          </cell>
          <cell r="C12" t="str">
            <v>Furniture - Kardam Singh</v>
          </cell>
          <cell r="D12" t="str">
            <v>No-Capex</v>
          </cell>
          <cell r="E12" t="str">
            <v>Furniture &amp; Fixture</v>
          </cell>
        </row>
        <row r="13">
          <cell r="A13">
            <v>710147</v>
          </cell>
          <cell r="B13">
            <v>0</v>
          </cell>
          <cell r="C13" t="str">
            <v>Furniture - Pawan Singh</v>
          </cell>
          <cell r="D13" t="str">
            <v>No-Capex</v>
          </cell>
          <cell r="E13" t="str">
            <v>Furniture &amp; Fixture</v>
          </cell>
        </row>
        <row r="14">
          <cell r="A14">
            <v>710158</v>
          </cell>
          <cell r="B14">
            <v>0</v>
          </cell>
          <cell r="C14" t="str">
            <v>Furniture - Swapan Barik</v>
          </cell>
          <cell r="D14" t="str">
            <v>No-Capex</v>
          </cell>
          <cell r="E14" t="str">
            <v>Furniture &amp; Fixture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  <cell r="F15">
            <v>0</v>
          </cell>
          <cell r="G15">
            <v>0</v>
          </cell>
          <cell r="H15" t="str">
            <v>NRS</v>
          </cell>
          <cell r="I15">
            <v>92950</v>
          </cell>
          <cell r="J15">
            <v>92950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  <cell r="F16">
            <v>0</v>
          </cell>
          <cell r="G16">
            <v>0</v>
          </cell>
          <cell r="H16" t="str">
            <v>NRS</v>
          </cell>
          <cell r="I16">
            <v>21363.64</v>
          </cell>
          <cell r="J16">
            <v>21363.64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  <cell r="F17">
            <v>0</v>
          </cell>
          <cell r="G17">
            <v>0</v>
          </cell>
          <cell r="H17" t="str">
            <v>NRS</v>
          </cell>
          <cell r="I17">
            <v>5454.54</v>
          </cell>
          <cell r="J17">
            <v>5454.54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  <cell r="F18">
            <v>0</v>
          </cell>
          <cell r="G18">
            <v>0</v>
          </cell>
          <cell r="H18" t="str">
            <v>NRS</v>
          </cell>
          <cell r="I18">
            <v>20454.55</v>
          </cell>
          <cell r="J18">
            <v>20454.55</v>
          </cell>
        </row>
        <row r="19">
          <cell r="A19">
            <v>710225</v>
          </cell>
          <cell r="B19">
            <v>0</v>
          </cell>
          <cell r="C19" t="str">
            <v>Furniture-P.Sirali</v>
          </cell>
          <cell r="D19" t="str">
            <v>No-Capex</v>
          </cell>
          <cell r="E19" t="str">
            <v>Furniture &amp; Fixture</v>
          </cell>
        </row>
        <row r="20">
          <cell r="A20">
            <v>710250</v>
          </cell>
          <cell r="B20">
            <v>0</v>
          </cell>
          <cell r="C20" t="str">
            <v>Furniture G.Kashinath</v>
          </cell>
          <cell r="D20" t="str">
            <v>No-Capex</v>
          </cell>
          <cell r="E20" t="str">
            <v>Furniture &amp; Fixture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  <cell r="F21">
            <v>0</v>
          </cell>
          <cell r="G21">
            <v>0</v>
          </cell>
          <cell r="H21" t="str">
            <v>NRS</v>
          </cell>
          <cell r="I21">
            <v>29090.9</v>
          </cell>
          <cell r="J21">
            <v>29090.9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  <cell r="F22">
            <v>0</v>
          </cell>
          <cell r="G22">
            <v>0</v>
          </cell>
          <cell r="H22" t="str">
            <v>NRS</v>
          </cell>
          <cell r="I22">
            <v>24545.45</v>
          </cell>
          <cell r="J22">
            <v>24545.45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  <cell r="F23">
            <v>0</v>
          </cell>
          <cell r="G23">
            <v>0</v>
          </cell>
          <cell r="H23" t="str">
            <v>NRS</v>
          </cell>
          <cell r="I23">
            <v>20454.54</v>
          </cell>
          <cell r="J23">
            <v>20454.54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  <cell r="F24">
            <v>0</v>
          </cell>
          <cell r="G24">
            <v>0</v>
          </cell>
          <cell r="H24" t="str">
            <v>NRS</v>
          </cell>
          <cell r="I24">
            <v>14090.9</v>
          </cell>
          <cell r="J24">
            <v>14090.9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  <cell r="F25">
            <v>0</v>
          </cell>
          <cell r="G25">
            <v>0</v>
          </cell>
          <cell r="H25" t="str">
            <v>NRS</v>
          </cell>
          <cell r="I25">
            <v>9250</v>
          </cell>
          <cell r="J25">
            <v>9250</v>
          </cell>
        </row>
        <row r="26">
          <cell r="A26">
            <v>710307</v>
          </cell>
          <cell r="B26">
            <v>0</v>
          </cell>
          <cell r="C26" t="str">
            <v>Furniture G.Kashinath</v>
          </cell>
          <cell r="D26" t="str">
            <v>No-Capex</v>
          </cell>
          <cell r="E26" t="str">
            <v>Furniture &amp; Fixture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  <cell r="F27">
            <v>0</v>
          </cell>
          <cell r="G27">
            <v>0</v>
          </cell>
          <cell r="H27" t="str">
            <v>NRS</v>
          </cell>
          <cell r="I27">
            <v>6800</v>
          </cell>
          <cell r="J27">
            <v>6800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  <cell r="F28">
            <v>0</v>
          </cell>
          <cell r="G28">
            <v>0</v>
          </cell>
          <cell r="H28" t="str">
            <v>NRS</v>
          </cell>
          <cell r="I28">
            <v>6800</v>
          </cell>
          <cell r="J28">
            <v>6800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  <cell r="F29">
            <v>0</v>
          </cell>
          <cell r="G29">
            <v>0</v>
          </cell>
          <cell r="H29" t="str">
            <v>NRS</v>
          </cell>
          <cell r="I29">
            <v>1850</v>
          </cell>
          <cell r="J29">
            <v>1850</v>
          </cell>
        </row>
        <row r="30">
          <cell r="A30">
            <v>710325</v>
          </cell>
          <cell r="B30">
            <v>0</v>
          </cell>
          <cell r="C30" t="str">
            <v>Mobile - G.Kashinath</v>
          </cell>
          <cell r="D30" t="str">
            <v>No-Capex</v>
          </cell>
          <cell r="E30" t="str">
            <v>Office Equipment</v>
          </cell>
        </row>
        <row r="31">
          <cell r="A31">
            <v>710340</v>
          </cell>
          <cell r="B31">
            <v>0</v>
          </cell>
          <cell r="C31" t="str">
            <v>Finished Goods Go-Down</v>
          </cell>
          <cell r="D31" t="str">
            <v>No-Capex</v>
          </cell>
          <cell r="E31" t="str">
            <v>Furniture &amp; Fixture</v>
          </cell>
          <cell r="F31">
            <v>0</v>
          </cell>
          <cell r="G31">
            <v>0</v>
          </cell>
          <cell r="H31" t="str">
            <v>NRS</v>
          </cell>
          <cell r="I31">
            <v>6800</v>
          </cell>
          <cell r="J31">
            <v>6800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  <cell r="F32">
            <v>0</v>
          </cell>
          <cell r="G32">
            <v>0</v>
          </cell>
          <cell r="H32" t="str">
            <v>NRS</v>
          </cell>
          <cell r="I32">
            <v>1600</v>
          </cell>
          <cell r="J32">
            <v>1600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  <cell r="F33">
            <v>0</v>
          </cell>
          <cell r="G33">
            <v>0</v>
          </cell>
          <cell r="H33" t="str">
            <v>NRS</v>
          </cell>
          <cell r="I33">
            <v>25500</v>
          </cell>
          <cell r="J33">
            <v>25500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  <cell r="F34">
            <v>0</v>
          </cell>
          <cell r="G34">
            <v>0</v>
          </cell>
          <cell r="H34" t="str">
            <v>NRS</v>
          </cell>
          <cell r="I34">
            <v>6800</v>
          </cell>
          <cell r="J34">
            <v>6800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  <cell r="F35">
            <v>0</v>
          </cell>
          <cell r="G35">
            <v>0</v>
          </cell>
          <cell r="H35" t="str">
            <v>NRS</v>
          </cell>
          <cell r="I35">
            <v>1850</v>
          </cell>
          <cell r="J35">
            <v>1850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  <cell r="F36">
            <v>0</v>
          </cell>
          <cell r="G36">
            <v>0</v>
          </cell>
          <cell r="H36" t="str">
            <v>NRS</v>
          </cell>
          <cell r="I36">
            <v>8080</v>
          </cell>
          <cell r="J36">
            <v>8080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  <cell r="F37">
            <v>0</v>
          </cell>
          <cell r="G37">
            <v>0</v>
          </cell>
          <cell r="H37" t="str">
            <v>NRS</v>
          </cell>
          <cell r="I37">
            <v>6618.18</v>
          </cell>
          <cell r="J37">
            <v>6618.18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  <cell r="F38">
            <v>0</v>
          </cell>
          <cell r="G38">
            <v>0</v>
          </cell>
          <cell r="H38" t="str">
            <v>NRS</v>
          </cell>
          <cell r="I38">
            <v>21454.55</v>
          </cell>
          <cell r="J38">
            <v>21454.55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  <cell r="F39">
            <v>0</v>
          </cell>
          <cell r="G39">
            <v>0</v>
          </cell>
          <cell r="H39" t="str">
            <v>NRS</v>
          </cell>
          <cell r="I39">
            <v>26363.64</v>
          </cell>
          <cell r="J39">
            <v>26363.64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  <cell r="F40">
            <v>0</v>
          </cell>
          <cell r="G40">
            <v>0</v>
          </cell>
          <cell r="H40" t="str">
            <v>NRS</v>
          </cell>
          <cell r="I40">
            <v>12000</v>
          </cell>
          <cell r="J40">
            <v>12000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  <cell r="F41">
            <v>0</v>
          </cell>
          <cell r="G41">
            <v>0</v>
          </cell>
          <cell r="H41" t="str">
            <v>NRS</v>
          </cell>
          <cell r="I41">
            <v>7090.91</v>
          </cell>
          <cell r="J41">
            <v>7090.91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  <cell r="F42">
            <v>0</v>
          </cell>
          <cell r="G42">
            <v>0</v>
          </cell>
          <cell r="H42" t="str">
            <v>NRS</v>
          </cell>
          <cell r="I42">
            <v>9090.9</v>
          </cell>
          <cell r="J42">
            <v>9090.9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  <cell r="F43">
            <v>0</v>
          </cell>
          <cell r="G43">
            <v>0</v>
          </cell>
          <cell r="H43" t="str">
            <v>NRS</v>
          </cell>
          <cell r="I43">
            <v>32909.08</v>
          </cell>
          <cell r="J43">
            <v>32909.08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  <cell r="F44">
            <v>0</v>
          </cell>
          <cell r="G44">
            <v>0</v>
          </cell>
          <cell r="H44" t="str">
            <v>NRS</v>
          </cell>
          <cell r="I44">
            <v>11300</v>
          </cell>
          <cell r="J44">
            <v>11300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  <cell r="F45">
            <v>0</v>
          </cell>
          <cell r="G45">
            <v>0</v>
          </cell>
          <cell r="H45" t="str">
            <v>NRS</v>
          </cell>
          <cell r="I45">
            <v>20330</v>
          </cell>
          <cell r="J45">
            <v>20330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  <cell r="F46">
            <v>0</v>
          </cell>
          <cell r="G46">
            <v>0</v>
          </cell>
          <cell r="H46" t="str">
            <v>NRS</v>
          </cell>
          <cell r="I46">
            <v>27727.27</v>
          </cell>
          <cell r="J46">
            <v>27727.27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  <cell r="F47">
            <v>0</v>
          </cell>
          <cell r="G47">
            <v>0</v>
          </cell>
          <cell r="H47" t="str">
            <v>NRS</v>
          </cell>
          <cell r="I47">
            <v>24545.45</v>
          </cell>
          <cell r="J47">
            <v>24545.45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  <cell r="F48">
            <v>0</v>
          </cell>
          <cell r="G48">
            <v>0</v>
          </cell>
          <cell r="H48" t="str">
            <v>NRS</v>
          </cell>
          <cell r="I48">
            <v>4181.8100000000004</v>
          </cell>
          <cell r="J48">
            <v>4181.8100000000004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  <cell r="F49">
            <v>0</v>
          </cell>
          <cell r="G49">
            <v>0</v>
          </cell>
          <cell r="H49" t="str">
            <v>NRS</v>
          </cell>
          <cell r="I49">
            <v>14535</v>
          </cell>
          <cell r="J49">
            <v>14535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  <cell r="F50">
            <v>0</v>
          </cell>
          <cell r="G50">
            <v>0</v>
          </cell>
          <cell r="H50" t="str">
            <v>NRS</v>
          </cell>
          <cell r="I50">
            <v>14535</v>
          </cell>
          <cell r="J50">
            <v>14535</v>
          </cell>
        </row>
        <row r="51">
          <cell r="A51">
            <v>710611</v>
          </cell>
          <cell r="B51">
            <v>0</v>
          </cell>
          <cell r="C51" t="str">
            <v>Furniture - Bibek agarwal</v>
          </cell>
          <cell r="D51" t="str">
            <v>No-Capex</v>
          </cell>
          <cell r="E51" t="str">
            <v>Furniture &amp; Fixture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  <cell r="F52">
            <v>0</v>
          </cell>
          <cell r="G52">
            <v>0</v>
          </cell>
          <cell r="H52" t="str">
            <v>NRS</v>
          </cell>
          <cell r="I52">
            <v>11500</v>
          </cell>
          <cell r="J52">
            <v>11500</v>
          </cell>
        </row>
        <row r="53">
          <cell r="A53">
            <v>710670</v>
          </cell>
          <cell r="B53">
            <v>0</v>
          </cell>
          <cell r="C53" t="str">
            <v>Furniture - Bibek agarwal</v>
          </cell>
          <cell r="D53" t="str">
            <v>No-Capex</v>
          </cell>
          <cell r="E53" t="str">
            <v>Furniture &amp; Fixture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  <cell r="F54">
            <v>0</v>
          </cell>
          <cell r="G54">
            <v>0</v>
          </cell>
          <cell r="H54" t="str">
            <v>NRS</v>
          </cell>
          <cell r="I54">
            <v>80369</v>
          </cell>
          <cell r="J54">
            <v>80369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  <cell r="F55">
            <v>0</v>
          </cell>
          <cell r="G55">
            <v>0</v>
          </cell>
          <cell r="H55" t="str">
            <v>NRS</v>
          </cell>
          <cell r="I55">
            <v>1600</v>
          </cell>
          <cell r="J55">
            <v>1600</v>
          </cell>
        </row>
        <row r="56">
          <cell r="A56">
            <v>710774</v>
          </cell>
          <cell r="B56">
            <v>0</v>
          </cell>
          <cell r="C56" t="str">
            <v>Furniture - Ketan Vyas</v>
          </cell>
          <cell r="D56" t="str">
            <v>No-Capex</v>
          </cell>
          <cell r="E56" t="str">
            <v>Furniture &amp; Fixture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  <cell r="F57">
            <v>0</v>
          </cell>
          <cell r="G57">
            <v>0</v>
          </cell>
          <cell r="H57" t="str">
            <v>NRS</v>
          </cell>
          <cell r="I57">
            <v>3181.82</v>
          </cell>
          <cell r="J57">
            <v>3181.82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  <cell r="F58">
            <v>0</v>
          </cell>
          <cell r="G58">
            <v>0</v>
          </cell>
          <cell r="H58" t="str">
            <v>NRS</v>
          </cell>
          <cell r="I58">
            <v>30572.720000000001</v>
          </cell>
          <cell r="J58">
            <v>30572.720000000001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  <cell r="F59">
            <v>0</v>
          </cell>
          <cell r="G59">
            <v>0</v>
          </cell>
          <cell r="H59" t="str">
            <v>NRS</v>
          </cell>
          <cell r="I59">
            <v>18181.810000000001</v>
          </cell>
          <cell r="J59">
            <v>18181.810000000001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  <cell r="F60">
            <v>0</v>
          </cell>
          <cell r="G60">
            <v>0</v>
          </cell>
          <cell r="H60" t="str">
            <v>NRS</v>
          </cell>
          <cell r="I60">
            <v>2950</v>
          </cell>
          <cell r="J60">
            <v>2950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  <cell r="F61">
            <v>0</v>
          </cell>
          <cell r="G61">
            <v>0</v>
          </cell>
          <cell r="H61" t="str">
            <v>NRS</v>
          </cell>
          <cell r="I61">
            <v>7790</v>
          </cell>
          <cell r="J61">
            <v>7790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  <cell r="F62">
            <v>0</v>
          </cell>
          <cell r="G62">
            <v>0</v>
          </cell>
          <cell r="H62" t="str">
            <v>NRS</v>
          </cell>
          <cell r="I62">
            <v>24992.7</v>
          </cell>
          <cell r="J62">
            <v>24992.7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  <cell r="F63">
            <v>0</v>
          </cell>
          <cell r="G63">
            <v>0</v>
          </cell>
          <cell r="H63" t="str">
            <v>NRS</v>
          </cell>
          <cell r="I63">
            <v>12909.08</v>
          </cell>
          <cell r="J63">
            <v>12909.08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  <cell r="F64">
            <v>0</v>
          </cell>
          <cell r="G64">
            <v>0</v>
          </cell>
          <cell r="H64" t="str">
            <v>NRS</v>
          </cell>
          <cell r="I64">
            <v>6000</v>
          </cell>
          <cell r="J64">
            <v>6000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  <cell r="F65">
            <v>0</v>
          </cell>
          <cell r="G65">
            <v>0</v>
          </cell>
          <cell r="H65" t="str">
            <v>NRS</v>
          </cell>
          <cell r="I65">
            <v>456</v>
          </cell>
          <cell r="J65">
            <v>456</v>
          </cell>
        </row>
        <row r="66">
          <cell r="A66">
            <v>710877</v>
          </cell>
          <cell r="B66">
            <v>0</v>
          </cell>
          <cell r="C66" t="str">
            <v>Furniture Soni Kapoor</v>
          </cell>
          <cell r="D66" t="str">
            <v>No-Capex</v>
          </cell>
          <cell r="E66" t="str">
            <v>Furniture &amp; Fixture</v>
          </cell>
        </row>
        <row r="67">
          <cell r="A67">
            <v>710878</v>
          </cell>
          <cell r="B67">
            <v>0</v>
          </cell>
          <cell r="C67" t="str">
            <v>Double Bed- Anuj Kr. Singh</v>
          </cell>
          <cell r="D67" t="str">
            <v>No-Capex</v>
          </cell>
          <cell r="E67" t="str">
            <v>Furniture &amp; Fixture</v>
          </cell>
          <cell r="F67">
            <v>0</v>
          </cell>
          <cell r="G67">
            <v>0</v>
          </cell>
          <cell r="H67" t="str">
            <v>NRS</v>
          </cell>
          <cell r="I67">
            <v>16505</v>
          </cell>
          <cell r="J67">
            <v>16505</v>
          </cell>
        </row>
        <row r="68">
          <cell r="A68">
            <v>710881</v>
          </cell>
          <cell r="B68">
            <v>0</v>
          </cell>
          <cell r="C68" t="str">
            <v>Gas Regulator</v>
          </cell>
          <cell r="D68" t="str">
            <v>No-Capex</v>
          </cell>
          <cell r="E68" t="str">
            <v>Consumable Item</v>
          </cell>
          <cell r="F68">
            <v>0</v>
          </cell>
          <cell r="G68">
            <v>0</v>
          </cell>
          <cell r="H68" t="str">
            <v>NRS</v>
          </cell>
          <cell r="I68">
            <v>265</v>
          </cell>
          <cell r="J68">
            <v>265</v>
          </cell>
        </row>
        <row r="69">
          <cell r="A69">
            <v>710884</v>
          </cell>
          <cell r="B69">
            <v>0</v>
          </cell>
          <cell r="C69" t="str">
            <v>Furniture Soni Kapoor</v>
          </cell>
          <cell r="D69" t="str">
            <v>No-Capex</v>
          </cell>
          <cell r="E69" t="str">
            <v>Furniture &amp; Fixture</v>
          </cell>
        </row>
        <row r="70">
          <cell r="A70">
            <v>710890</v>
          </cell>
          <cell r="B70">
            <v>0</v>
          </cell>
          <cell r="C70" t="str">
            <v>Furniture For Ujjwal Pradhan</v>
          </cell>
          <cell r="D70" t="str">
            <v>No-Capex</v>
          </cell>
          <cell r="E70" t="str">
            <v>Furniture &amp; Fixture</v>
          </cell>
        </row>
        <row r="71">
          <cell r="A71">
            <v>710891</v>
          </cell>
          <cell r="B71">
            <v>0</v>
          </cell>
          <cell r="C71" t="str">
            <v>AC For A.Mehra Residence</v>
          </cell>
          <cell r="D71" t="str">
            <v>No-Capex</v>
          </cell>
          <cell r="E71" t="str">
            <v>Furniture &amp; Fixture</v>
          </cell>
        </row>
        <row r="72">
          <cell r="A72">
            <v>710898</v>
          </cell>
          <cell r="B72">
            <v>0</v>
          </cell>
          <cell r="C72" t="str">
            <v>Electrical Weighing Balance</v>
          </cell>
          <cell r="D72" t="str">
            <v>No-Capex</v>
          </cell>
          <cell r="E72" t="str">
            <v>Tools &amp; Implements</v>
          </cell>
        </row>
        <row r="73">
          <cell r="A73">
            <v>710905</v>
          </cell>
          <cell r="B73">
            <v>0</v>
          </cell>
          <cell r="C73" t="str">
            <v>Furniture For Ketan Vyas</v>
          </cell>
          <cell r="D73" t="str">
            <v>No-Capex</v>
          </cell>
          <cell r="E73" t="str">
            <v>Furniture &amp; Fixture</v>
          </cell>
        </row>
        <row r="74">
          <cell r="A74">
            <v>710906</v>
          </cell>
          <cell r="B74">
            <v>0</v>
          </cell>
          <cell r="C74" t="str">
            <v>Furniture Soni Kapoor</v>
          </cell>
          <cell r="D74" t="str">
            <v>No-Capex</v>
          </cell>
          <cell r="E74" t="str">
            <v>Furniture &amp; Fixture</v>
          </cell>
        </row>
        <row r="75">
          <cell r="A75">
            <v>710907</v>
          </cell>
          <cell r="B75">
            <v>0</v>
          </cell>
          <cell r="C75" t="str">
            <v>Dinning Table - Canteen</v>
          </cell>
          <cell r="D75" t="str">
            <v>No-Capex</v>
          </cell>
          <cell r="E75" t="str">
            <v>Furniture &amp; Fixture</v>
          </cell>
        </row>
        <row r="76">
          <cell r="A76">
            <v>710915</v>
          </cell>
          <cell r="B76">
            <v>0</v>
          </cell>
          <cell r="C76" t="str">
            <v>Centre Table - Anupam Agarwal</v>
          </cell>
          <cell r="D76" t="str">
            <v>No-Capex</v>
          </cell>
          <cell r="E76" t="str">
            <v>Furniture &amp; Fixture</v>
          </cell>
        </row>
        <row r="77">
          <cell r="A77" t="str">
            <v>710915-</v>
          </cell>
          <cell r="B77">
            <v>0</v>
          </cell>
          <cell r="C77" t="str">
            <v>TV Stand - Prem Singh</v>
          </cell>
          <cell r="D77" t="str">
            <v>No-Capex</v>
          </cell>
          <cell r="E77" t="str">
            <v>Furniture &amp; Fixture</v>
          </cell>
        </row>
        <row r="78">
          <cell r="A78" t="str">
            <v>710915--</v>
          </cell>
          <cell r="B78">
            <v>0</v>
          </cell>
          <cell r="C78" t="str">
            <v>TV Stand - D.S.Adhikary</v>
          </cell>
          <cell r="D78" t="str">
            <v>No-Capex</v>
          </cell>
          <cell r="E78" t="str">
            <v>Furniture &amp; Fixture</v>
          </cell>
        </row>
        <row r="79">
          <cell r="A79" t="str">
            <v>710915---</v>
          </cell>
          <cell r="B79">
            <v>0</v>
          </cell>
          <cell r="C79" t="str">
            <v>TV Stand - S.Lahiri</v>
          </cell>
          <cell r="D79" t="str">
            <v>No-Capex</v>
          </cell>
          <cell r="E79" t="str">
            <v>Furniture &amp; Fixture</v>
          </cell>
        </row>
        <row r="80">
          <cell r="A80" t="str">
            <v>710915----</v>
          </cell>
          <cell r="B80">
            <v>0</v>
          </cell>
          <cell r="C80" t="str">
            <v>TV Stand - J.B.Sriwastav</v>
          </cell>
          <cell r="D80" t="str">
            <v>No-Capex</v>
          </cell>
          <cell r="E80" t="str">
            <v>Furniture &amp; Fixture</v>
          </cell>
        </row>
        <row r="81">
          <cell r="A81">
            <v>710941</v>
          </cell>
          <cell r="B81">
            <v>0</v>
          </cell>
          <cell r="C81" t="str">
            <v>Matress for Bikash Singh</v>
          </cell>
          <cell r="D81" t="str">
            <v>No-Capex</v>
          </cell>
          <cell r="E81" t="str">
            <v>Furniture &amp; Fixture</v>
          </cell>
        </row>
        <row r="82">
          <cell r="A82">
            <v>710942</v>
          </cell>
          <cell r="B82">
            <v>0</v>
          </cell>
          <cell r="C82" t="str">
            <v>Double Bed For Vikash Singh</v>
          </cell>
          <cell r="D82" t="str">
            <v>No-Capex</v>
          </cell>
          <cell r="E82" t="str">
            <v>Furniture &amp; Fixture</v>
          </cell>
        </row>
        <row r="83">
          <cell r="A83">
            <v>710943</v>
          </cell>
          <cell r="B83">
            <v>0</v>
          </cell>
          <cell r="C83" t="str">
            <v>Dinning Chair - For Canteen</v>
          </cell>
          <cell r="D83" t="str">
            <v>No-Capex</v>
          </cell>
          <cell r="E83" t="str">
            <v>Furniture &amp; Fixture</v>
          </cell>
        </row>
        <row r="84">
          <cell r="A84" t="str">
            <v>710943-</v>
          </cell>
          <cell r="B84">
            <v>0</v>
          </cell>
          <cell r="C84" t="str">
            <v>Sofa Set For R.K.Kapat</v>
          </cell>
          <cell r="D84" t="str">
            <v>No-Capex</v>
          </cell>
          <cell r="E84" t="str">
            <v>Furniture &amp; Fixture</v>
          </cell>
        </row>
        <row r="85">
          <cell r="A85" t="str">
            <v>710943--</v>
          </cell>
          <cell r="B85">
            <v>0</v>
          </cell>
          <cell r="C85" t="str">
            <v>Centre table For R.K.Kapat</v>
          </cell>
          <cell r="D85" t="str">
            <v>No-Capex</v>
          </cell>
          <cell r="E85" t="str">
            <v>Furniture &amp; Fixture</v>
          </cell>
        </row>
        <row r="86">
          <cell r="A86">
            <v>710955</v>
          </cell>
          <cell r="B86">
            <v>0</v>
          </cell>
          <cell r="C86" t="str">
            <v>Network Accessories</v>
          </cell>
          <cell r="D86" t="str">
            <v>No-Capex</v>
          </cell>
          <cell r="E86" t="str">
            <v>Office Equipment</v>
          </cell>
        </row>
        <row r="87">
          <cell r="A87">
            <v>710959</v>
          </cell>
          <cell r="B87">
            <v>0</v>
          </cell>
          <cell r="C87" t="str">
            <v>Stand Fan for Sanjay Kumar</v>
          </cell>
          <cell r="D87" t="str">
            <v>No-Capex</v>
          </cell>
          <cell r="E87" t="str">
            <v>Furniture &amp; Fixture</v>
          </cell>
        </row>
        <row r="88">
          <cell r="A88">
            <v>710960</v>
          </cell>
          <cell r="B88">
            <v>0</v>
          </cell>
          <cell r="C88" t="str">
            <v>Double Bed For Sanjay Kumar</v>
          </cell>
          <cell r="D88" t="str">
            <v>No-Capex</v>
          </cell>
          <cell r="E88" t="str">
            <v>Furniture &amp; Fixture</v>
          </cell>
        </row>
        <row r="89">
          <cell r="A89" t="str">
            <v>710960-</v>
          </cell>
          <cell r="B89">
            <v>0</v>
          </cell>
          <cell r="C89" t="str">
            <v>TV Stand For Sanjay Kumar</v>
          </cell>
          <cell r="D89" t="str">
            <v>No-Capex</v>
          </cell>
          <cell r="E89" t="str">
            <v>Furniture &amp; Fixture</v>
          </cell>
        </row>
        <row r="90">
          <cell r="A90">
            <v>710963</v>
          </cell>
          <cell r="B90">
            <v>0</v>
          </cell>
          <cell r="C90" t="str">
            <v>Gas Oven For JB Sriwastav</v>
          </cell>
          <cell r="D90" t="str">
            <v>No-Capex</v>
          </cell>
          <cell r="E90" t="str">
            <v>Furniture &amp; Fixture</v>
          </cell>
        </row>
        <row r="91">
          <cell r="A91">
            <v>710969</v>
          </cell>
          <cell r="B91">
            <v>0</v>
          </cell>
          <cell r="C91" t="str">
            <v>Furniture Soni Kapoor</v>
          </cell>
          <cell r="D91" t="str">
            <v>No-Capex</v>
          </cell>
          <cell r="E91" t="str">
            <v>Furniture &amp; Fixture</v>
          </cell>
        </row>
        <row r="92">
          <cell r="A92">
            <v>711037</v>
          </cell>
          <cell r="B92">
            <v>0</v>
          </cell>
          <cell r="C92" t="str">
            <v>Solar Dryer - Nursery</v>
          </cell>
          <cell r="D92" t="str">
            <v>No-Capex</v>
          </cell>
          <cell r="E92" t="str">
            <v>Office Equipment</v>
          </cell>
        </row>
        <row r="93">
          <cell r="A93">
            <v>711070</v>
          </cell>
          <cell r="B93">
            <v>0</v>
          </cell>
          <cell r="C93" t="str">
            <v>Furniture For A.K.Pandey</v>
          </cell>
          <cell r="D93" t="str">
            <v>No-Capex</v>
          </cell>
          <cell r="E93" t="str">
            <v>Furniture &amp; Fixture</v>
          </cell>
        </row>
        <row r="94">
          <cell r="A94">
            <v>711092</v>
          </cell>
          <cell r="B94">
            <v>0</v>
          </cell>
          <cell r="C94" t="str">
            <v>Furniture For S.K.Das- Marketing</v>
          </cell>
          <cell r="D94" t="str">
            <v>No-Capex</v>
          </cell>
          <cell r="E94" t="str">
            <v>Furniture &amp; Fixture</v>
          </cell>
        </row>
        <row r="95">
          <cell r="A95">
            <v>810001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  <cell r="F95">
            <v>0</v>
          </cell>
          <cell r="G95">
            <v>0</v>
          </cell>
          <cell r="H95" t="str">
            <v>NRS</v>
          </cell>
          <cell r="I95">
            <v>311949</v>
          </cell>
          <cell r="J95">
            <v>311949</v>
          </cell>
        </row>
        <row r="96">
          <cell r="A96">
            <v>810002</v>
          </cell>
          <cell r="B96">
            <v>0</v>
          </cell>
          <cell r="C96" t="str">
            <v>Quality Lab</v>
          </cell>
          <cell r="D96" t="str">
            <v>Capex-15</v>
          </cell>
          <cell r="E96" t="str">
            <v>Lab. Equipment</v>
          </cell>
          <cell r="F96">
            <v>0</v>
          </cell>
          <cell r="G96">
            <v>0</v>
          </cell>
          <cell r="H96" t="str">
            <v>INR</v>
          </cell>
          <cell r="I96">
            <v>103663</v>
          </cell>
          <cell r="J96">
            <v>165860.80000000002</v>
          </cell>
        </row>
        <row r="97">
          <cell r="A97">
            <v>810003</v>
          </cell>
          <cell r="B97">
            <v>0</v>
          </cell>
          <cell r="C97" t="str">
            <v>LDM Section</v>
          </cell>
          <cell r="D97" t="str">
            <v>Capex-14</v>
          </cell>
          <cell r="E97" t="str">
            <v xml:space="preserve">Plant &amp; Machinery </v>
          </cell>
          <cell r="F97">
            <v>0</v>
          </cell>
          <cell r="G97">
            <v>0</v>
          </cell>
          <cell r="H97" t="str">
            <v>INR</v>
          </cell>
          <cell r="I97">
            <v>380000</v>
          </cell>
          <cell r="J97">
            <v>608000</v>
          </cell>
        </row>
        <row r="98">
          <cell r="A98">
            <v>810004</v>
          </cell>
          <cell r="B98">
            <v>0</v>
          </cell>
          <cell r="C98" t="str">
            <v>Quality Lab</v>
          </cell>
          <cell r="D98" t="str">
            <v>Capex-15</v>
          </cell>
          <cell r="E98" t="str">
            <v>Lab. Equipment</v>
          </cell>
          <cell r="F98">
            <v>0</v>
          </cell>
          <cell r="G98">
            <v>0</v>
          </cell>
          <cell r="H98" t="str">
            <v>USD</v>
          </cell>
          <cell r="I98">
            <v>3809.75</v>
          </cell>
          <cell r="J98">
            <v>281921.5</v>
          </cell>
        </row>
        <row r="99">
          <cell r="A99">
            <v>810006</v>
          </cell>
          <cell r="B99">
            <v>0</v>
          </cell>
          <cell r="C99">
            <v>0</v>
          </cell>
          <cell r="D99" t="str">
            <v>Not required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810008</v>
          </cell>
          <cell r="B100">
            <v>0</v>
          </cell>
          <cell r="C100" t="str">
            <v>LDM Section</v>
          </cell>
          <cell r="D100" t="str">
            <v>Capex-29</v>
          </cell>
          <cell r="E100" t="str">
            <v xml:space="preserve">Plant &amp; Machinery </v>
          </cell>
          <cell r="F100">
            <v>0</v>
          </cell>
          <cell r="G100">
            <v>0</v>
          </cell>
          <cell r="H100" t="str">
            <v>USD</v>
          </cell>
          <cell r="I100">
            <v>18802</v>
          </cell>
          <cell r="J100">
            <v>1391348</v>
          </cell>
        </row>
        <row r="101">
          <cell r="A101">
            <v>810009</v>
          </cell>
          <cell r="B101">
            <v>0</v>
          </cell>
          <cell r="C101" t="str">
            <v>New Godown near scrap yard</v>
          </cell>
          <cell r="D101" t="str">
            <v>Capex-17 &amp; 17A</v>
          </cell>
          <cell r="E101" t="str">
            <v>Building</v>
          </cell>
          <cell r="F101">
            <v>0</v>
          </cell>
          <cell r="G101">
            <v>0</v>
          </cell>
          <cell r="H101" t="str">
            <v>NRS</v>
          </cell>
          <cell r="I101">
            <v>493600</v>
          </cell>
          <cell r="J101">
            <v>493600</v>
          </cell>
        </row>
        <row r="102">
          <cell r="A102">
            <v>810010</v>
          </cell>
          <cell r="B102">
            <v>0</v>
          </cell>
          <cell r="C102" t="str">
            <v>LDM Section</v>
          </cell>
          <cell r="D102" t="str">
            <v>Capex-29</v>
          </cell>
          <cell r="E102" t="str">
            <v xml:space="preserve">Plant &amp; Machinery </v>
          </cell>
          <cell r="F102">
            <v>0</v>
          </cell>
          <cell r="G102">
            <v>0</v>
          </cell>
          <cell r="H102" t="str">
            <v>INR</v>
          </cell>
          <cell r="I102">
            <v>140062.5</v>
          </cell>
          <cell r="J102">
            <v>224100</v>
          </cell>
        </row>
        <row r="103">
          <cell r="A103">
            <v>810011</v>
          </cell>
          <cell r="B103">
            <v>0</v>
          </cell>
          <cell r="C103" t="str">
            <v>Litchi Plant</v>
          </cell>
          <cell r="D103" t="str">
            <v>(Capex - 03(03-04)</v>
          </cell>
          <cell r="E103" t="str">
            <v xml:space="preserve">Plant &amp; Machinery </v>
          </cell>
          <cell r="F103">
            <v>0</v>
          </cell>
          <cell r="G103">
            <v>0</v>
          </cell>
          <cell r="H103" t="str">
            <v>INR</v>
          </cell>
          <cell r="I103">
            <v>597720</v>
          </cell>
          <cell r="J103">
            <v>956352</v>
          </cell>
        </row>
        <row r="104">
          <cell r="A104">
            <v>810012</v>
          </cell>
          <cell r="B104">
            <v>0</v>
          </cell>
          <cell r="C104" t="str">
            <v>Scrap Yard</v>
          </cell>
          <cell r="D104" t="str">
            <v>Capex-24</v>
          </cell>
          <cell r="E104" t="str">
            <v>Building</v>
          </cell>
          <cell r="F104">
            <v>0</v>
          </cell>
          <cell r="G104">
            <v>0</v>
          </cell>
          <cell r="H104" t="str">
            <v>NRS</v>
          </cell>
          <cell r="I104">
            <v>116962.5</v>
          </cell>
          <cell r="J104">
            <v>116962.5</v>
          </cell>
        </row>
        <row r="105">
          <cell r="A105">
            <v>810013</v>
          </cell>
          <cell r="B105">
            <v>0</v>
          </cell>
          <cell r="C105" t="str">
            <v>Lemoneze Plant</v>
          </cell>
          <cell r="D105" t="str">
            <v>Capex-31</v>
          </cell>
          <cell r="E105" t="str">
            <v>Building</v>
          </cell>
          <cell r="F105">
            <v>0</v>
          </cell>
          <cell r="G105">
            <v>0</v>
          </cell>
          <cell r="H105" t="str">
            <v>NRS</v>
          </cell>
          <cell r="I105">
            <v>36665</v>
          </cell>
          <cell r="J105">
            <v>36665</v>
          </cell>
        </row>
        <row r="106">
          <cell r="A106">
            <v>810015</v>
          </cell>
          <cell r="B106">
            <v>0</v>
          </cell>
          <cell r="C106" t="str">
            <v>Lemoneze Plant</v>
          </cell>
          <cell r="D106" t="str">
            <v>Capex-31</v>
          </cell>
          <cell r="E106" t="str">
            <v>Building</v>
          </cell>
          <cell r="F106">
            <v>0</v>
          </cell>
          <cell r="G106">
            <v>0</v>
          </cell>
          <cell r="H106" t="str">
            <v>NRS</v>
          </cell>
          <cell r="I106">
            <v>120000</v>
          </cell>
          <cell r="J106">
            <v>120000</v>
          </cell>
        </row>
        <row r="107">
          <cell r="A107">
            <v>810016</v>
          </cell>
          <cell r="B107">
            <v>0</v>
          </cell>
          <cell r="C107" t="str">
            <v>New Godown near scrap yard</v>
          </cell>
          <cell r="D107" t="str">
            <v>Capex-17 &amp; 17A</v>
          </cell>
          <cell r="E107" t="str">
            <v>Building</v>
          </cell>
          <cell r="F107">
            <v>0</v>
          </cell>
          <cell r="G107">
            <v>0</v>
          </cell>
          <cell r="H107" t="str">
            <v>NRS</v>
          </cell>
          <cell r="I107">
            <v>450000</v>
          </cell>
          <cell r="J107">
            <v>450000</v>
          </cell>
        </row>
        <row r="108">
          <cell r="A108">
            <v>810017</v>
          </cell>
          <cell r="B108">
            <v>0</v>
          </cell>
          <cell r="C108" t="str">
            <v>Glucose</v>
          </cell>
          <cell r="D108" t="str">
            <v>Maintenance</v>
          </cell>
          <cell r="E108" t="str">
            <v>Building</v>
          </cell>
          <cell r="F108">
            <v>0</v>
          </cell>
          <cell r="G108">
            <v>0</v>
          </cell>
          <cell r="H108" t="str">
            <v>NRS</v>
          </cell>
          <cell r="I108">
            <v>24595.5</v>
          </cell>
          <cell r="J108">
            <v>24595.5</v>
          </cell>
        </row>
        <row r="109">
          <cell r="A109">
            <v>810018</v>
          </cell>
          <cell r="B109">
            <v>0</v>
          </cell>
          <cell r="C109" t="str">
            <v>Trainning Hall</v>
          </cell>
          <cell r="D109" t="str">
            <v>Capex-26</v>
          </cell>
          <cell r="E109" t="str">
            <v>Building</v>
          </cell>
          <cell r="F109">
            <v>0</v>
          </cell>
          <cell r="G109">
            <v>0</v>
          </cell>
          <cell r="H109" t="str">
            <v>NRS</v>
          </cell>
          <cell r="I109">
            <v>17887.5</v>
          </cell>
          <cell r="J109">
            <v>17887.5</v>
          </cell>
        </row>
        <row r="110">
          <cell r="A110">
            <v>810019</v>
          </cell>
          <cell r="B110">
            <v>0</v>
          </cell>
          <cell r="C110" t="str">
            <v>Lemoneez Plant</v>
          </cell>
          <cell r="D110" t="str">
            <v>Capex-26</v>
          </cell>
          <cell r="E110" t="str">
            <v>Building</v>
          </cell>
          <cell r="F110">
            <v>0</v>
          </cell>
          <cell r="G110">
            <v>0</v>
          </cell>
          <cell r="H110" t="str">
            <v>NRS</v>
          </cell>
          <cell r="I110">
            <v>3350</v>
          </cell>
          <cell r="J110">
            <v>3350</v>
          </cell>
        </row>
        <row r="111">
          <cell r="A111">
            <v>810020</v>
          </cell>
          <cell r="B111">
            <v>0</v>
          </cell>
          <cell r="C111" t="str">
            <v>Trainning Hall</v>
          </cell>
          <cell r="D111" t="str">
            <v>Capex-26</v>
          </cell>
          <cell r="E111" t="str">
            <v>Building</v>
          </cell>
          <cell r="F111">
            <v>0</v>
          </cell>
          <cell r="G111">
            <v>0</v>
          </cell>
          <cell r="H111" t="str">
            <v>NRS</v>
          </cell>
          <cell r="I111">
            <v>31200</v>
          </cell>
          <cell r="J111">
            <v>31200</v>
          </cell>
        </row>
        <row r="112">
          <cell r="A112">
            <v>810021</v>
          </cell>
          <cell r="B112">
            <v>0</v>
          </cell>
          <cell r="C112" t="str">
            <v>Baan Installation</v>
          </cell>
          <cell r="D112" t="str">
            <v>Capex-32</v>
          </cell>
          <cell r="E112" t="str">
            <v>Office Equipment</v>
          </cell>
          <cell r="F112">
            <v>0</v>
          </cell>
          <cell r="G112">
            <v>0</v>
          </cell>
          <cell r="H112" t="str">
            <v>NRS</v>
          </cell>
          <cell r="I112">
            <v>249999.99</v>
          </cell>
          <cell r="J112">
            <v>249999.99</v>
          </cell>
        </row>
        <row r="113">
          <cell r="A113">
            <v>810022</v>
          </cell>
          <cell r="B113">
            <v>0</v>
          </cell>
          <cell r="C113" t="str">
            <v>Accounts Office</v>
          </cell>
          <cell r="D113" t="str">
            <v>Capex-19</v>
          </cell>
          <cell r="E113" t="str">
            <v>Building</v>
          </cell>
          <cell r="F113">
            <v>0</v>
          </cell>
          <cell r="G113">
            <v>0</v>
          </cell>
          <cell r="H113" t="str">
            <v>NRS</v>
          </cell>
          <cell r="I113">
            <v>27097</v>
          </cell>
          <cell r="J113">
            <v>27097</v>
          </cell>
        </row>
        <row r="114">
          <cell r="A114">
            <v>810023</v>
          </cell>
          <cell r="B114">
            <v>0</v>
          </cell>
          <cell r="C114" t="str">
            <v>Lemoneze Plant</v>
          </cell>
          <cell r="D114" t="str">
            <v>Capex-31</v>
          </cell>
          <cell r="E114" t="str">
            <v>Plant &amp; Machinery (Installation)</v>
          </cell>
          <cell r="F114">
            <v>0</v>
          </cell>
          <cell r="G114">
            <v>0</v>
          </cell>
          <cell r="H114" t="str">
            <v>NRS</v>
          </cell>
          <cell r="I114">
            <v>16800</v>
          </cell>
          <cell r="J114">
            <v>16800</v>
          </cell>
        </row>
        <row r="115">
          <cell r="A115">
            <v>810024</v>
          </cell>
          <cell r="B115">
            <v>0</v>
          </cell>
          <cell r="C115" t="str">
            <v>Taxol Section</v>
          </cell>
          <cell r="D115" t="str">
            <v>Capex-25</v>
          </cell>
          <cell r="E115" t="str">
            <v>Plant &amp; Machinery (Installation) CWIP</v>
          </cell>
          <cell r="F115">
            <v>0</v>
          </cell>
          <cell r="G115">
            <v>0</v>
          </cell>
          <cell r="H115" t="str">
            <v>NRS</v>
          </cell>
          <cell r="I115">
            <v>20000</v>
          </cell>
          <cell r="J115">
            <v>20000</v>
          </cell>
        </row>
        <row r="116">
          <cell r="A116">
            <v>810025</v>
          </cell>
          <cell r="B116">
            <v>0</v>
          </cell>
          <cell r="C116" t="str">
            <v>Lemoneez Plant</v>
          </cell>
          <cell r="D116" t="str">
            <v>Capex-17 &amp; 17A</v>
          </cell>
          <cell r="E116" t="str">
            <v>Building</v>
          </cell>
          <cell r="F116">
            <v>0</v>
          </cell>
          <cell r="G116">
            <v>0</v>
          </cell>
          <cell r="H116" t="str">
            <v>NRS</v>
          </cell>
          <cell r="I116">
            <v>40132.5</v>
          </cell>
          <cell r="J116">
            <v>40132.5</v>
          </cell>
        </row>
        <row r="117">
          <cell r="A117">
            <v>810026</v>
          </cell>
          <cell r="B117">
            <v>0</v>
          </cell>
          <cell r="C117" t="str">
            <v>Litchi Plant</v>
          </cell>
          <cell r="D117" t="str">
            <v>(Capex - 03(03-04)</v>
          </cell>
          <cell r="E117" t="str">
            <v>Building</v>
          </cell>
          <cell r="F117">
            <v>0</v>
          </cell>
          <cell r="G117">
            <v>0</v>
          </cell>
          <cell r="H117" t="str">
            <v>NRS</v>
          </cell>
          <cell r="I117">
            <v>64200</v>
          </cell>
          <cell r="J117">
            <v>64200</v>
          </cell>
        </row>
        <row r="118">
          <cell r="A118">
            <v>810027</v>
          </cell>
          <cell r="B118">
            <v>0</v>
          </cell>
          <cell r="C118" t="str">
            <v>Lemoneez Plant</v>
          </cell>
          <cell r="D118" t="str">
            <v>Capex-17 &amp; 17A</v>
          </cell>
          <cell r="E118" t="str">
            <v>Building</v>
          </cell>
          <cell r="F118">
            <v>0</v>
          </cell>
          <cell r="G118">
            <v>0</v>
          </cell>
          <cell r="H118" t="str">
            <v>NRS</v>
          </cell>
          <cell r="I118">
            <v>144077.5</v>
          </cell>
          <cell r="J118">
            <v>144077.5</v>
          </cell>
        </row>
        <row r="119">
          <cell r="A119">
            <v>810028</v>
          </cell>
          <cell r="B119">
            <v>0</v>
          </cell>
          <cell r="C119" t="str">
            <v>Thermocol Section</v>
          </cell>
          <cell r="D119" t="str">
            <v>(Capex - 01-03-04)</v>
          </cell>
          <cell r="E119" t="str">
            <v>Building</v>
          </cell>
          <cell r="F119">
            <v>0</v>
          </cell>
          <cell r="G119">
            <v>0</v>
          </cell>
          <cell r="H119" t="str">
            <v>NRS</v>
          </cell>
          <cell r="I119">
            <v>63515</v>
          </cell>
          <cell r="J119">
            <v>63515</v>
          </cell>
        </row>
        <row r="120">
          <cell r="A120">
            <v>810029</v>
          </cell>
          <cell r="B120">
            <v>0</v>
          </cell>
          <cell r="C120" t="str">
            <v>Fruit Juice Expansion</v>
          </cell>
          <cell r="D120" t="str">
            <v>Capex-22</v>
          </cell>
          <cell r="E120" t="str">
            <v>Building</v>
          </cell>
          <cell r="F120">
            <v>0</v>
          </cell>
          <cell r="G120">
            <v>0</v>
          </cell>
          <cell r="H120" t="str">
            <v>NRS</v>
          </cell>
          <cell r="I120">
            <v>45485</v>
          </cell>
          <cell r="J120">
            <v>45485</v>
          </cell>
        </row>
        <row r="121">
          <cell r="A121">
            <v>810030</v>
          </cell>
          <cell r="B121">
            <v>0</v>
          </cell>
          <cell r="C121" t="str">
            <v>Thermocol Section</v>
          </cell>
          <cell r="D121" t="str">
            <v>(Capex - 01-03-04)</v>
          </cell>
          <cell r="E121" t="str">
            <v>Building</v>
          </cell>
          <cell r="F121">
            <v>0</v>
          </cell>
          <cell r="G121">
            <v>0</v>
          </cell>
          <cell r="H121" t="str">
            <v>NRS</v>
          </cell>
          <cell r="I121">
            <v>19000</v>
          </cell>
          <cell r="J121">
            <v>19000</v>
          </cell>
        </row>
        <row r="122">
          <cell r="A122">
            <v>810031</v>
          </cell>
          <cell r="B122">
            <v>0</v>
          </cell>
          <cell r="C122" t="str">
            <v>Common Utility</v>
          </cell>
          <cell r="D122" t="str">
            <v>No-Capex</v>
          </cell>
          <cell r="E122" t="str">
            <v xml:space="preserve">Plant &amp; Machinery </v>
          </cell>
          <cell r="F122">
            <v>0</v>
          </cell>
          <cell r="G122">
            <v>0</v>
          </cell>
          <cell r="H122" t="str">
            <v>INR</v>
          </cell>
          <cell r="I122">
            <v>81989.7</v>
          </cell>
          <cell r="J122">
            <v>131183.51999999999</v>
          </cell>
        </row>
        <row r="123">
          <cell r="A123">
            <v>810032</v>
          </cell>
          <cell r="B123">
            <v>0</v>
          </cell>
          <cell r="C123" t="str">
            <v>Lemoneze Plant</v>
          </cell>
          <cell r="D123" t="str">
            <v>Capex-31</v>
          </cell>
          <cell r="E123" t="str">
            <v>Plant &amp; Machinery (Installation)</v>
          </cell>
          <cell r="F123">
            <v>0</v>
          </cell>
          <cell r="G123">
            <v>0</v>
          </cell>
          <cell r="H123" t="str">
            <v>INR</v>
          </cell>
          <cell r="I123">
            <v>71429.649999999994</v>
          </cell>
          <cell r="J123">
            <v>114287.44</v>
          </cell>
        </row>
        <row r="124">
          <cell r="A124">
            <v>810033</v>
          </cell>
          <cell r="B124">
            <v>0</v>
          </cell>
          <cell r="C124" t="str">
            <v>Litchi Plant</v>
          </cell>
          <cell r="D124" t="str">
            <v>(Capex - 03(03-04)</v>
          </cell>
          <cell r="E124" t="str">
            <v>Tools &amp; Implements</v>
          </cell>
          <cell r="F124">
            <v>0</v>
          </cell>
          <cell r="G124">
            <v>0</v>
          </cell>
          <cell r="H124" t="str">
            <v>INR</v>
          </cell>
          <cell r="I124">
            <v>113100</v>
          </cell>
          <cell r="J124">
            <v>180960</v>
          </cell>
        </row>
        <row r="125">
          <cell r="A125">
            <v>810034</v>
          </cell>
          <cell r="B125">
            <v>0</v>
          </cell>
          <cell r="C125" t="str">
            <v>New Godown near scrap yard</v>
          </cell>
          <cell r="D125" t="str">
            <v>Capex-17 &amp; 17A</v>
          </cell>
          <cell r="E125" t="str">
            <v>Building</v>
          </cell>
          <cell r="F125">
            <v>0</v>
          </cell>
          <cell r="G125">
            <v>0</v>
          </cell>
          <cell r="H125" t="str">
            <v>INR</v>
          </cell>
          <cell r="I125">
            <v>147821.04999999999</v>
          </cell>
          <cell r="J125">
            <v>236513.68</v>
          </cell>
        </row>
        <row r="126">
          <cell r="A126">
            <v>810035</v>
          </cell>
          <cell r="B126">
            <v>0</v>
          </cell>
          <cell r="C126">
            <v>0</v>
          </cell>
          <cell r="D126" t="str">
            <v>Maintenance</v>
          </cell>
          <cell r="E126" t="str">
            <v>Building</v>
          </cell>
          <cell r="F126">
            <v>0</v>
          </cell>
          <cell r="G126">
            <v>0</v>
          </cell>
          <cell r="H126" t="str">
            <v>INR</v>
          </cell>
          <cell r="I126">
            <v>24103</v>
          </cell>
          <cell r="J126">
            <v>38564.800000000003</v>
          </cell>
        </row>
        <row r="127">
          <cell r="A127">
            <v>810036</v>
          </cell>
          <cell r="B127">
            <v>0</v>
          </cell>
          <cell r="C127" t="str">
            <v>Fruit Juice Expansion</v>
          </cell>
          <cell r="D127" t="str">
            <v>Maintenance</v>
          </cell>
          <cell r="E127" t="str">
            <v>Building</v>
          </cell>
          <cell r="F127">
            <v>0</v>
          </cell>
          <cell r="G127">
            <v>0</v>
          </cell>
          <cell r="H127" t="str">
            <v>NRS</v>
          </cell>
          <cell r="I127">
            <v>770</v>
          </cell>
          <cell r="J127">
            <v>770</v>
          </cell>
        </row>
        <row r="128">
          <cell r="A128">
            <v>810037</v>
          </cell>
          <cell r="B128">
            <v>0</v>
          </cell>
          <cell r="C128" t="str">
            <v>Fruit Juice Expansion</v>
          </cell>
          <cell r="D128" t="str">
            <v>(Capex - 02-03-04)</v>
          </cell>
          <cell r="E128" t="str">
            <v>Building</v>
          </cell>
          <cell r="F128">
            <v>0</v>
          </cell>
          <cell r="G128">
            <v>0</v>
          </cell>
          <cell r="H128" t="str">
            <v>NRS</v>
          </cell>
          <cell r="I128">
            <v>6573.6</v>
          </cell>
          <cell r="J128">
            <v>6573.6</v>
          </cell>
        </row>
        <row r="129">
          <cell r="A129">
            <v>810038</v>
          </cell>
          <cell r="B129">
            <v>0</v>
          </cell>
          <cell r="C129" t="str">
            <v>Taxol Section</v>
          </cell>
          <cell r="D129" t="str">
            <v>Capex-16</v>
          </cell>
          <cell r="E129" t="str">
            <v>Plant &amp; Machinery (Installation) CWIP</v>
          </cell>
          <cell r="F129">
            <v>0</v>
          </cell>
          <cell r="G129">
            <v>0</v>
          </cell>
          <cell r="H129" t="str">
            <v>INR</v>
          </cell>
          <cell r="I129">
            <v>76302.5</v>
          </cell>
          <cell r="J129">
            <v>122084</v>
          </cell>
        </row>
        <row r="130">
          <cell r="A130">
            <v>810039</v>
          </cell>
          <cell r="B130">
            <v>0</v>
          </cell>
          <cell r="C130" t="str">
            <v>Lemoneze Plant</v>
          </cell>
          <cell r="D130" t="str">
            <v>Capex-31</v>
          </cell>
          <cell r="E130" t="str">
            <v>Plant &amp; Machinery (Installation)</v>
          </cell>
          <cell r="F130">
            <v>0</v>
          </cell>
          <cell r="G130">
            <v>0</v>
          </cell>
          <cell r="H130" t="str">
            <v>INR</v>
          </cell>
          <cell r="I130">
            <v>48238.2</v>
          </cell>
          <cell r="J130">
            <v>77181.119999999995</v>
          </cell>
        </row>
        <row r="131">
          <cell r="A131">
            <v>810040</v>
          </cell>
          <cell r="B131">
            <v>0</v>
          </cell>
          <cell r="C131" t="str">
            <v>New Godown near scrap yard</v>
          </cell>
          <cell r="D131" t="str">
            <v>Capex-17 &amp; 17A</v>
          </cell>
          <cell r="E131" t="str">
            <v>Building</v>
          </cell>
          <cell r="F131">
            <v>0</v>
          </cell>
          <cell r="G131">
            <v>0</v>
          </cell>
          <cell r="H131" t="str">
            <v>INR</v>
          </cell>
          <cell r="I131">
            <v>164284.1</v>
          </cell>
          <cell r="J131">
            <v>262854.56</v>
          </cell>
        </row>
        <row r="132">
          <cell r="A132">
            <v>810041</v>
          </cell>
          <cell r="B132">
            <v>0</v>
          </cell>
          <cell r="C132" t="str">
            <v>Lemoneze Plant</v>
          </cell>
          <cell r="D132" t="str">
            <v>Capex-31</v>
          </cell>
          <cell r="E132" t="str">
            <v>Furniture &amp; Fixture</v>
          </cell>
          <cell r="F132">
            <v>0</v>
          </cell>
          <cell r="G132">
            <v>0</v>
          </cell>
          <cell r="H132" t="str">
            <v>NRS</v>
          </cell>
          <cell r="I132">
            <v>52000</v>
          </cell>
          <cell r="J132">
            <v>52000</v>
          </cell>
        </row>
        <row r="133">
          <cell r="A133">
            <v>810042</v>
          </cell>
          <cell r="B133">
            <v>0</v>
          </cell>
          <cell r="C133" t="str">
            <v>Boundary wall</v>
          </cell>
          <cell r="D133" t="str">
            <v>(Capex - 06-03-04)</v>
          </cell>
          <cell r="E133" t="str">
            <v>Building</v>
          </cell>
          <cell r="F133">
            <v>0</v>
          </cell>
          <cell r="G133">
            <v>0</v>
          </cell>
          <cell r="H133" t="str">
            <v>NRS</v>
          </cell>
          <cell r="I133">
            <v>2743900</v>
          </cell>
          <cell r="J133">
            <v>2743900</v>
          </cell>
        </row>
        <row r="134">
          <cell r="A134">
            <v>810043</v>
          </cell>
          <cell r="B134">
            <v>0</v>
          </cell>
          <cell r="C134" t="str">
            <v>Glucose</v>
          </cell>
          <cell r="D134" t="str">
            <v>Capex-44</v>
          </cell>
          <cell r="E134" t="str">
            <v>Tools &amp; Implements</v>
          </cell>
          <cell r="F134">
            <v>0</v>
          </cell>
          <cell r="G134">
            <v>0</v>
          </cell>
          <cell r="H134" t="str">
            <v>INR</v>
          </cell>
          <cell r="I134">
            <v>24080</v>
          </cell>
          <cell r="J134">
            <v>38528</v>
          </cell>
        </row>
        <row r="135">
          <cell r="A135">
            <v>810043</v>
          </cell>
          <cell r="B135">
            <v>0</v>
          </cell>
          <cell r="C135" t="str">
            <v>Hamola tablet</v>
          </cell>
          <cell r="D135" t="str">
            <v>Capex-44</v>
          </cell>
          <cell r="E135" t="str">
            <v>Tools &amp; Implements</v>
          </cell>
          <cell r="F135">
            <v>0</v>
          </cell>
          <cell r="G135">
            <v>0</v>
          </cell>
          <cell r="H135" t="str">
            <v>INR</v>
          </cell>
          <cell r="I135">
            <v>47860</v>
          </cell>
          <cell r="J135">
            <v>76576</v>
          </cell>
        </row>
        <row r="136">
          <cell r="A136">
            <v>810044</v>
          </cell>
          <cell r="B136">
            <v>0</v>
          </cell>
          <cell r="C136" t="str">
            <v>Godrej Compactor</v>
          </cell>
          <cell r="D136" t="str">
            <v>Capex-40</v>
          </cell>
          <cell r="E136" t="str">
            <v>Office Equipment</v>
          </cell>
          <cell r="F136">
            <v>0</v>
          </cell>
          <cell r="G136">
            <v>0</v>
          </cell>
          <cell r="H136" t="str">
            <v>INR</v>
          </cell>
          <cell r="I136">
            <v>103734.99</v>
          </cell>
          <cell r="J136">
            <v>165975.98400000003</v>
          </cell>
        </row>
        <row r="137">
          <cell r="A137">
            <v>810045</v>
          </cell>
          <cell r="B137">
            <v>0</v>
          </cell>
          <cell r="C137" t="str">
            <v>Amla Hair Oil</v>
          </cell>
          <cell r="D137" t="str">
            <v>Capex-44</v>
          </cell>
          <cell r="E137" t="str">
            <v>Tools &amp; Implements</v>
          </cell>
          <cell r="F137">
            <v>0</v>
          </cell>
          <cell r="G137">
            <v>0</v>
          </cell>
          <cell r="H137" t="str">
            <v>INR</v>
          </cell>
          <cell r="I137">
            <v>15080</v>
          </cell>
          <cell r="J137">
            <v>24128</v>
          </cell>
        </row>
        <row r="138">
          <cell r="A138">
            <v>810045</v>
          </cell>
          <cell r="B138">
            <v>0</v>
          </cell>
          <cell r="C138" t="str">
            <v>Hamola tablet</v>
          </cell>
          <cell r="D138" t="str">
            <v>Capex-44</v>
          </cell>
          <cell r="E138" t="str">
            <v>Tools &amp; Implements</v>
          </cell>
          <cell r="F138">
            <v>0</v>
          </cell>
          <cell r="G138">
            <v>0</v>
          </cell>
          <cell r="H138" t="str">
            <v>INR</v>
          </cell>
          <cell r="I138">
            <v>15080</v>
          </cell>
          <cell r="J138">
            <v>24128</v>
          </cell>
        </row>
        <row r="139">
          <cell r="A139">
            <v>810046</v>
          </cell>
          <cell r="B139">
            <v>0</v>
          </cell>
          <cell r="C139" t="str">
            <v>Godrej Compactor</v>
          </cell>
          <cell r="D139" t="str">
            <v>Capex-40</v>
          </cell>
          <cell r="E139" t="str">
            <v>Office Equipment</v>
          </cell>
          <cell r="F139">
            <v>0</v>
          </cell>
          <cell r="G139">
            <v>0</v>
          </cell>
          <cell r="H139" t="str">
            <v>INR</v>
          </cell>
          <cell r="I139">
            <v>10687.5</v>
          </cell>
          <cell r="J139">
            <v>17100</v>
          </cell>
        </row>
        <row r="140">
          <cell r="A140">
            <v>810047</v>
          </cell>
          <cell r="B140">
            <v>0</v>
          </cell>
          <cell r="C140" t="str">
            <v>Rm Store</v>
          </cell>
          <cell r="D140" t="str">
            <v>Capex-48</v>
          </cell>
          <cell r="E140" t="str">
            <v>Tools &amp; Implements</v>
          </cell>
          <cell r="F140">
            <v>0</v>
          </cell>
          <cell r="G140">
            <v>0</v>
          </cell>
          <cell r="H140" t="str">
            <v>INR</v>
          </cell>
          <cell r="I140">
            <v>89784</v>
          </cell>
          <cell r="J140">
            <v>143654.39999999999</v>
          </cell>
        </row>
        <row r="141">
          <cell r="A141">
            <v>810048</v>
          </cell>
          <cell r="B141">
            <v>0</v>
          </cell>
          <cell r="C141" t="str">
            <v>Lemoneze Plant</v>
          </cell>
          <cell r="D141" t="str">
            <v>Capex-31</v>
          </cell>
          <cell r="E141" t="str">
            <v>Electrical Installation</v>
          </cell>
          <cell r="F141">
            <v>0</v>
          </cell>
          <cell r="G141">
            <v>0</v>
          </cell>
          <cell r="H141" t="str">
            <v>NRS</v>
          </cell>
          <cell r="I141">
            <v>101376</v>
          </cell>
          <cell r="J141">
            <v>101376</v>
          </cell>
        </row>
        <row r="142">
          <cell r="A142">
            <v>810049</v>
          </cell>
          <cell r="B142">
            <v>0</v>
          </cell>
          <cell r="C142">
            <v>0</v>
          </cell>
          <cell r="D142" t="str">
            <v>Maintenance</v>
          </cell>
          <cell r="E142">
            <v>0</v>
          </cell>
          <cell r="F142">
            <v>0</v>
          </cell>
          <cell r="G142">
            <v>0</v>
          </cell>
          <cell r="H142" t="str">
            <v>NRS</v>
          </cell>
          <cell r="I142">
            <v>2750</v>
          </cell>
          <cell r="J142">
            <v>2750</v>
          </cell>
        </row>
        <row r="143">
          <cell r="A143">
            <v>810051</v>
          </cell>
          <cell r="B143">
            <v>0</v>
          </cell>
          <cell r="C143" t="str">
            <v>Litchi Plant</v>
          </cell>
          <cell r="D143" t="str">
            <v>(Capex - 03(03-04)</v>
          </cell>
          <cell r="E143" t="str">
            <v>Electrical Installation</v>
          </cell>
          <cell r="F143">
            <v>0</v>
          </cell>
          <cell r="G143">
            <v>0</v>
          </cell>
          <cell r="H143" t="str">
            <v>NRS</v>
          </cell>
          <cell r="I143">
            <v>6732</v>
          </cell>
          <cell r="J143">
            <v>6732</v>
          </cell>
        </row>
        <row r="144">
          <cell r="A144">
            <v>810053</v>
          </cell>
          <cell r="B144">
            <v>0</v>
          </cell>
          <cell r="C144" t="str">
            <v>Litchi Plant</v>
          </cell>
          <cell r="D144" t="str">
            <v>(Capex - 03(03-04)</v>
          </cell>
          <cell r="E144" t="str">
            <v>Electrical Installation</v>
          </cell>
          <cell r="F144">
            <v>0</v>
          </cell>
          <cell r="G144">
            <v>0</v>
          </cell>
          <cell r="H144" t="str">
            <v>NRS</v>
          </cell>
          <cell r="I144">
            <v>41360</v>
          </cell>
          <cell r="J144">
            <v>41360</v>
          </cell>
        </row>
        <row r="145">
          <cell r="A145">
            <v>810054</v>
          </cell>
          <cell r="B145">
            <v>0</v>
          </cell>
          <cell r="C145" t="str">
            <v>Litchi Plant</v>
          </cell>
          <cell r="D145" t="str">
            <v>(Capex - 03(03-04)</v>
          </cell>
          <cell r="E145" t="str">
            <v>Electrical Installation</v>
          </cell>
          <cell r="F145">
            <v>0</v>
          </cell>
          <cell r="G145">
            <v>0</v>
          </cell>
          <cell r="H145" t="str">
            <v>NRS</v>
          </cell>
          <cell r="I145">
            <v>16438.400000000001</v>
          </cell>
          <cell r="J145">
            <v>16438.400000000001</v>
          </cell>
        </row>
        <row r="146">
          <cell r="A146">
            <v>810056</v>
          </cell>
          <cell r="B146">
            <v>0</v>
          </cell>
          <cell r="C146" t="str">
            <v>Litchi Plant</v>
          </cell>
          <cell r="D146" t="str">
            <v>(Capex - 03(03-04)</v>
          </cell>
          <cell r="E146" t="str">
            <v>Electrical Installation</v>
          </cell>
          <cell r="F146">
            <v>0</v>
          </cell>
          <cell r="G146">
            <v>0</v>
          </cell>
          <cell r="H146" t="str">
            <v>NRS</v>
          </cell>
          <cell r="I146">
            <v>3350.16</v>
          </cell>
          <cell r="J146">
            <v>3350.16</v>
          </cell>
        </row>
        <row r="147">
          <cell r="A147">
            <v>810057</v>
          </cell>
          <cell r="B147">
            <v>0</v>
          </cell>
          <cell r="C147" t="str">
            <v>Litchi Plant</v>
          </cell>
          <cell r="D147" t="str">
            <v>(Capex - 03(03-04)</v>
          </cell>
          <cell r="E147" t="str">
            <v>Electrical Installation</v>
          </cell>
          <cell r="F147">
            <v>0</v>
          </cell>
          <cell r="G147">
            <v>0</v>
          </cell>
          <cell r="H147" t="str">
            <v>NRS</v>
          </cell>
          <cell r="I147">
            <v>51040</v>
          </cell>
          <cell r="J147">
            <v>51040</v>
          </cell>
        </row>
        <row r="148">
          <cell r="A148">
            <v>810058</v>
          </cell>
          <cell r="B148">
            <v>0</v>
          </cell>
          <cell r="C148" t="str">
            <v>Litchi Plant</v>
          </cell>
          <cell r="D148" t="str">
            <v>(Capex - 03(03-04)</v>
          </cell>
          <cell r="E148" t="str">
            <v>Electrical Installation</v>
          </cell>
          <cell r="F148">
            <v>0</v>
          </cell>
          <cell r="G148">
            <v>0</v>
          </cell>
          <cell r="H148" t="str">
            <v>NRS</v>
          </cell>
          <cell r="I148">
            <v>26400</v>
          </cell>
          <cell r="J148">
            <v>26400</v>
          </cell>
        </row>
        <row r="149">
          <cell r="A149">
            <v>810059</v>
          </cell>
          <cell r="B149">
            <v>0</v>
          </cell>
          <cell r="C149" t="str">
            <v>Litchi Plant</v>
          </cell>
          <cell r="D149" t="str">
            <v>(Capex - 03(03-04)</v>
          </cell>
          <cell r="E149" t="str">
            <v>Electrical Installation</v>
          </cell>
          <cell r="F149">
            <v>0</v>
          </cell>
          <cell r="G149">
            <v>0</v>
          </cell>
          <cell r="H149" t="str">
            <v>NRS</v>
          </cell>
          <cell r="I149">
            <v>19025.599999999999</v>
          </cell>
          <cell r="J149">
            <v>19025.599999999999</v>
          </cell>
        </row>
        <row r="150">
          <cell r="A150">
            <v>810060</v>
          </cell>
          <cell r="B150">
            <v>0</v>
          </cell>
          <cell r="C150" t="str">
            <v>Boundary Wall</v>
          </cell>
          <cell r="D150" t="str">
            <v>Capex-23</v>
          </cell>
          <cell r="E150" t="str">
            <v>Building</v>
          </cell>
          <cell r="F150" t="str">
            <v>KTM</v>
          </cell>
          <cell r="G150">
            <v>0</v>
          </cell>
          <cell r="H150" t="str">
            <v>NRS</v>
          </cell>
          <cell r="I150">
            <v>255000</v>
          </cell>
          <cell r="J150">
            <v>255000</v>
          </cell>
        </row>
        <row r="151">
          <cell r="A151">
            <v>810061</v>
          </cell>
          <cell r="B151">
            <v>0</v>
          </cell>
          <cell r="C151" t="str">
            <v>Litchi Plant</v>
          </cell>
          <cell r="D151" t="str">
            <v>(Capex - 03(03-04)</v>
          </cell>
          <cell r="E151" t="str">
            <v>Electrical Installation</v>
          </cell>
          <cell r="F151">
            <v>0</v>
          </cell>
          <cell r="G151">
            <v>0</v>
          </cell>
          <cell r="H151" t="str">
            <v>NRS</v>
          </cell>
          <cell r="I151">
            <v>2037.2</v>
          </cell>
          <cell r="J151">
            <v>2037.2</v>
          </cell>
        </row>
        <row r="152">
          <cell r="A152">
            <v>810062</v>
          </cell>
          <cell r="B152">
            <v>0</v>
          </cell>
          <cell r="C152" t="str">
            <v>Litchi Plant</v>
          </cell>
          <cell r="D152" t="str">
            <v>(Capex - 03(03-04)</v>
          </cell>
          <cell r="E152" t="str">
            <v xml:space="preserve">Plant &amp; Machinery </v>
          </cell>
          <cell r="F152">
            <v>0</v>
          </cell>
          <cell r="G152">
            <v>0</v>
          </cell>
          <cell r="H152" t="str">
            <v>INR</v>
          </cell>
          <cell r="I152">
            <v>738616</v>
          </cell>
          <cell r="J152">
            <v>1181785.6000000001</v>
          </cell>
        </row>
        <row r="153">
          <cell r="A153">
            <v>810063</v>
          </cell>
          <cell r="B153">
            <v>0</v>
          </cell>
          <cell r="C153" t="str">
            <v>Lemoneze Plant</v>
          </cell>
          <cell r="D153" t="str">
            <v>Capex-31</v>
          </cell>
          <cell r="E153" t="str">
            <v>Building</v>
          </cell>
          <cell r="F153" t="str">
            <v>(Commissioning)</v>
          </cell>
          <cell r="G153">
            <v>0</v>
          </cell>
          <cell r="H153" t="str">
            <v>NRS</v>
          </cell>
          <cell r="I153">
            <v>235276</v>
          </cell>
          <cell r="J153">
            <v>235276</v>
          </cell>
        </row>
        <row r="154">
          <cell r="A154">
            <v>810064</v>
          </cell>
          <cell r="B154">
            <v>0</v>
          </cell>
          <cell r="C154" t="str">
            <v>Litchi Plant</v>
          </cell>
          <cell r="D154" t="str">
            <v>(Capex - 03(03-04)</v>
          </cell>
          <cell r="E154" t="str">
            <v>Plant &amp; Machinery (Installation)</v>
          </cell>
          <cell r="F154">
            <v>0</v>
          </cell>
          <cell r="G154">
            <v>0</v>
          </cell>
          <cell r="H154" t="str">
            <v>NRS</v>
          </cell>
          <cell r="I154">
            <v>3520</v>
          </cell>
          <cell r="J154">
            <v>3520</v>
          </cell>
        </row>
        <row r="155">
          <cell r="A155">
            <v>810065</v>
          </cell>
          <cell r="B155">
            <v>0</v>
          </cell>
          <cell r="C155" t="str">
            <v>New Godown near scrap yard</v>
          </cell>
          <cell r="D155" t="str">
            <v>Capex-17 &amp; 17A</v>
          </cell>
          <cell r="E155" t="str">
            <v>Building</v>
          </cell>
          <cell r="F155">
            <v>0</v>
          </cell>
          <cell r="G155">
            <v>0</v>
          </cell>
          <cell r="H155" t="str">
            <v>NRS</v>
          </cell>
          <cell r="I155">
            <v>74132.5</v>
          </cell>
          <cell r="J155">
            <v>74132.5</v>
          </cell>
        </row>
        <row r="156">
          <cell r="A156">
            <v>810066</v>
          </cell>
          <cell r="B156">
            <v>0</v>
          </cell>
          <cell r="C156">
            <v>0</v>
          </cell>
          <cell r="D156" t="str">
            <v>Maintenance</v>
          </cell>
          <cell r="E156">
            <v>0</v>
          </cell>
          <cell r="F156">
            <v>0</v>
          </cell>
          <cell r="G156">
            <v>0</v>
          </cell>
          <cell r="H156" t="str">
            <v>NRS</v>
          </cell>
          <cell r="I156">
            <v>5500</v>
          </cell>
          <cell r="J156">
            <v>5500</v>
          </cell>
        </row>
        <row r="157">
          <cell r="A157">
            <v>810067</v>
          </cell>
          <cell r="B157">
            <v>0</v>
          </cell>
          <cell r="C157" t="str">
            <v>Litchi Plant</v>
          </cell>
          <cell r="D157" t="str">
            <v>(Capex - 03(03-04)</v>
          </cell>
          <cell r="E157" t="str">
            <v>Electrical Installation</v>
          </cell>
          <cell r="F157">
            <v>0</v>
          </cell>
          <cell r="G157">
            <v>0</v>
          </cell>
          <cell r="H157" t="str">
            <v>NRS</v>
          </cell>
          <cell r="I157">
            <v>11228.8</v>
          </cell>
          <cell r="J157">
            <v>11228.8</v>
          </cell>
        </row>
        <row r="158">
          <cell r="A158">
            <v>810068</v>
          </cell>
          <cell r="B158">
            <v>0</v>
          </cell>
          <cell r="C158" t="str">
            <v>Fruit Juice Expansion</v>
          </cell>
          <cell r="D158" t="str">
            <v>(Capex - 02-03-04)</v>
          </cell>
          <cell r="E158" t="str">
            <v xml:space="preserve">Plant &amp; Machinery </v>
          </cell>
          <cell r="F158">
            <v>0</v>
          </cell>
          <cell r="G158">
            <v>0</v>
          </cell>
          <cell r="H158" t="str">
            <v>USD</v>
          </cell>
          <cell r="I158">
            <v>16027.05</v>
          </cell>
          <cell r="J158">
            <v>1186001.7</v>
          </cell>
        </row>
        <row r="159">
          <cell r="A159">
            <v>810069</v>
          </cell>
          <cell r="B159">
            <v>0</v>
          </cell>
          <cell r="C159" t="str">
            <v>Litchi Plant</v>
          </cell>
          <cell r="D159" t="str">
            <v>(Capex - 03-03-04)</v>
          </cell>
          <cell r="E159" t="str">
            <v xml:space="preserve">Plant &amp; Machinery </v>
          </cell>
          <cell r="F159">
            <v>0</v>
          </cell>
          <cell r="G159">
            <v>0</v>
          </cell>
          <cell r="H159" t="str">
            <v>INR</v>
          </cell>
          <cell r="I159">
            <v>143820</v>
          </cell>
          <cell r="J159">
            <v>230112</v>
          </cell>
        </row>
        <row r="160">
          <cell r="A160">
            <v>810070</v>
          </cell>
          <cell r="B160">
            <v>0</v>
          </cell>
          <cell r="C160" t="str">
            <v>Litchi Plant</v>
          </cell>
          <cell r="D160" t="str">
            <v>(Capex - 03(03-04)</v>
          </cell>
          <cell r="E160" t="str">
            <v>Electrical Installation</v>
          </cell>
          <cell r="F160">
            <v>0</v>
          </cell>
          <cell r="G160">
            <v>0</v>
          </cell>
          <cell r="H160" t="str">
            <v>NRS</v>
          </cell>
          <cell r="I160">
            <v>4675</v>
          </cell>
          <cell r="J160">
            <v>4675</v>
          </cell>
        </row>
        <row r="161">
          <cell r="A161">
            <v>810071</v>
          </cell>
          <cell r="B161">
            <v>0</v>
          </cell>
          <cell r="C161" t="str">
            <v>Litchi Plant</v>
          </cell>
          <cell r="D161" t="str">
            <v>(Capex - 03(03-04)</v>
          </cell>
          <cell r="E161" t="str">
            <v>Electrical Installation</v>
          </cell>
          <cell r="F161">
            <v>0</v>
          </cell>
          <cell r="G161">
            <v>0</v>
          </cell>
          <cell r="H161" t="str">
            <v>NRS</v>
          </cell>
          <cell r="I161">
            <v>2995.52</v>
          </cell>
          <cell r="J161">
            <v>2995.52</v>
          </cell>
        </row>
        <row r="162">
          <cell r="A162">
            <v>810072</v>
          </cell>
          <cell r="B162">
            <v>0</v>
          </cell>
          <cell r="C162" t="str">
            <v>Baan Installation</v>
          </cell>
          <cell r="D162" t="str">
            <v>Capex-32</v>
          </cell>
          <cell r="E162" t="str">
            <v>Office Equipment</v>
          </cell>
          <cell r="F162">
            <v>0</v>
          </cell>
          <cell r="G162">
            <v>0</v>
          </cell>
          <cell r="H162" t="str">
            <v>NRS</v>
          </cell>
          <cell r="I162">
            <v>243100</v>
          </cell>
          <cell r="J162">
            <v>243100</v>
          </cell>
        </row>
        <row r="163">
          <cell r="A163">
            <v>810074</v>
          </cell>
          <cell r="B163">
            <v>0</v>
          </cell>
          <cell r="C163" t="str">
            <v>Vatika Shampoo</v>
          </cell>
          <cell r="D163" t="str">
            <v>Maintenance</v>
          </cell>
          <cell r="E163" t="str">
            <v>Plant &amp; Machinery (Installation)</v>
          </cell>
          <cell r="F163">
            <v>0</v>
          </cell>
          <cell r="G163">
            <v>0</v>
          </cell>
          <cell r="H163" t="str">
            <v>NRS</v>
          </cell>
          <cell r="I163">
            <v>18488.8</v>
          </cell>
          <cell r="J163">
            <v>18488.8</v>
          </cell>
        </row>
        <row r="164">
          <cell r="A164">
            <v>810075</v>
          </cell>
          <cell r="B164">
            <v>0</v>
          </cell>
          <cell r="C164">
            <v>0</v>
          </cell>
          <cell r="D164" t="str">
            <v>Maintenance</v>
          </cell>
          <cell r="E164">
            <v>0</v>
          </cell>
          <cell r="F164">
            <v>0</v>
          </cell>
          <cell r="G164">
            <v>0</v>
          </cell>
          <cell r="H164" t="str">
            <v>NRS</v>
          </cell>
          <cell r="I164">
            <v>10340</v>
          </cell>
          <cell r="J164">
            <v>10340</v>
          </cell>
        </row>
        <row r="165">
          <cell r="A165">
            <v>810076</v>
          </cell>
          <cell r="B165">
            <v>0</v>
          </cell>
          <cell r="C165" t="str">
            <v>Litchi Plant</v>
          </cell>
          <cell r="D165" t="str">
            <v>(Capex - 03(03-04)</v>
          </cell>
          <cell r="E165" t="str">
            <v xml:space="preserve">Plant &amp; Machinery </v>
          </cell>
          <cell r="F165">
            <v>0</v>
          </cell>
          <cell r="G165">
            <v>0</v>
          </cell>
          <cell r="H165" t="str">
            <v>INR</v>
          </cell>
          <cell r="I165">
            <v>78795</v>
          </cell>
          <cell r="J165">
            <v>126072</v>
          </cell>
        </row>
        <row r="166">
          <cell r="A166">
            <v>810077</v>
          </cell>
          <cell r="B166">
            <v>0</v>
          </cell>
          <cell r="C166" t="str">
            <v>New Godown near scrap yard</v>
          </cell>
          <cell r="D166" t="str">
            <v>Capex-17 &amp; 17A</v>
          </cell>
          <cell r="E166" t="str">
            <v>Building</v>
          </cell>
          <cell r="F166">
            <v>0</v>
          </cell>
          <cell r="G166">
            <v>0</v>
          </cell>
          <cell r="H166" t="str">
            <v>NRS</v>
          </cell>
          <cell r="I166">
            <v>70619.97</v>
          </cell>
          <cell r="J166">
            <v>70619.97</v>
          </cell>
        </row>
        <row r="167">
          <cell r="A167">
            <v>810078</v>
          </cell>
          <cell r="B167">
            <v>0</v>
          </cell>
          <cell r="C167">
            <v>0</v>
          </cell>
          <cell r="D167" t="str">
            <v>Maintenance</v>
          </cell>
          <cell r="E167" t="str">
            <v>Building</v>
          </cell>
          <cell r="F167">
            <v>0</v>
          </cell>
          <cell r="G167">
            <v>0</v>
          </cell>
          <cell r="H167" t="str">
            <v>NRS</v>
          </cell>
          <cell r="I167">
            <v>157862.5</v>
          </cell>
          <cell r="J167">
            <v>157862.5</v>
          </cell>
        </row>
        <row r="168">
          <cell r="A168">
            <v>810079</v>
          </cell>
          <cell r="B168">
            <v>0</v>
          </cell>
          <cell r="C168" t="str">
            <v>Fruit Juice Expansion</v>
          </cell>
          <cell r="D168" t="str">
            <v>(Capex - 02-03-04)</v>
          </cell>
          <cell r="E168" t="str">
            <v>Plant &amp; Machinery (Installation)</v>
          </cell>
          <cell r="F168">
            <v>0</v>
          </cell>
          <cell r="G168">
            <v>0</v>
          </cell>
          <cell r="H168" t="str">
            <v>USD</v>
          </cell>
          <cell r="I168">
            <v>5184</v>
          </cell>
          <cell r="J168">
            <v>383616</v>
          </cell>
        </row>
        <row r="169">
          <cell r="A169">
            <v>810080</v>
          </cell>
          <cell r="B169">
            <v>0</v>
          </cell>
          <cell r="C169" t="str">
            <v>Baan Installation</v>
          </cell>
          <cell r="D169" t="str">
            <v>Capex-32</v>
          </cell>
          <cell r="E169" t="str">
            <v>Office Equipment</v>
          </cell>
          <cell r="F169">
            <v>0</v>
          </cell>
          <cell r="G169">
            <v>0</v>
          </cell>
          <cell r="H169" t="str">
            <v>USD</v>
          </cell>
          <cell r="I169">
            <v>4745</v>
          </cell>
          <cell r="J169">
            <v>351130</v>
          </cell>
        </row>
        <row r="170">
          <cell r="A170">
            <v>810081</v>
          </cell>
          <cell r="B170">
            <v>0</v>
          </cell>
          <cell r="C170" t="str">
            <v>Lemoneze Plant</v>
          </cell>
          <cell r="D170" t="str">
            <v>Capex-31</v>
          </cell>
          <cell r="E170" t="str">
            <v>Building</v>
          </cell>
          <cell r="F170">
            <v>0</v>
          </cell>
          <cell r="G170">
            <v>0</v>
          </cell>
          <cell r="H170" t="str">
            <v>NRS</v>
          </cell>
          <cell r="I170">
            <v>10635</v>
          </cell>
          <cell r="J170">
            <v>10635</v>
          </cell>
        </row>
        <row r="171">
          <cell r="A171">
            <v>810082</v>
          </cell>
          <cell r="B171">
            <v>0</v>
          </cell>
          <cell r="C171" t="str">
            <v>Boundary Wall</v>
          </cell>
          <cell r="D171" t="str">
            <v>Capex-23</v>
          </cell>
          <cell r="E171" t="str">
            <v>Building</v>
          </cell>
          <cell r="F171">
            <v>0</v>
          </cell>
          <cell r="G171">
            <v>0</v>
          </cell>
          <cell r="H171" t="str">
            <v>NRS</v>
          </cell>
          <cell r="I171">
            <v>6000</v>
          </cell>
          <cell r="J171">
            <v>6000</v>
          </cell>
        </row>
        <row r="172">
          <cell r="A172">
            <v>810083</v>
          </cell>
          <cell r="B172">
            <v>0</v>
          </cell>
          <cell r="C172" t="str">
            <v>Trainning Hall</v>
          </cell>
          <cell r="D172" t="str">
            <v>Capex-26</v>
          </cell>
          <cell r="E172" t="str">
            <v>Furniture &amp; fixture</v>
          </cell>
          <cell r="F172">
            <v>0</v>
          </cell>
          <cell r="G172">
            <v>0</v>
          </cell>
          <cell r="H172" t="str">
            <v>NRS</v>
          </cell>
          <cell r="I172">
            <v>238321.63</v>
          </cell>
          <cell r="J172">
            <v>238321.63</v>
          </cell>
        </row>
        <row r="173">
          <cell r="A173">
            <v>810085</v>
          </cell>
          <cell r="B173">
            <v>0</v>
          </cell>
          <cell r="C173" t="str">
            <v>Gardenning</v>
          </cell>
          <cell r="D173" t="str">
            <v>No-Capex</v>
          </cell>
          <cell r="E173" t="str">
            <v>Tools &amp; Implements</v>
          </cell>
          <cell r="F173" t="str">
            <v>Ltchi Processing</v>
          </cell>
          <cell r="G173">
            <v>0</v>
          </cell>
          <cell r="H173" t="str">
            <v>NRS</v>
          </cell>
          <cell r="I173">
            <v>55000</v>
          </cell>
          <cell r="J173">
            <v>55000</v>
          </cell>
        </row>
        <row r="174">
          <cell r="A174">
            <v>810086</v>
          </cell>
          <cell r="B174">
            <v>0</v>
          </cell>
          <cell r="C174" t="str">
            <v xml:space="preserve">Vatika Hair Oil Container </v>
          </cell>
          <cell r="D174" t="str">
            <v>Capex-34</v>
          </cell>
          <cell r="E174" t="str">
            <v xml:space="preserve">Plant &amp; Machinery </v>
          </cell>
          <cell r="F174">
            <v>0</v>
          </cell>
          <cell r="G174">
            <v>0</v>
          </cell>
          <cell r="H174" t="str">
            <v>INR</v>
          </cell>
          <cell r="I174">
            <v>475000</v>
          </cell>
          <cell r="J174">
            <v>760000</v>
          </cell>
        </row>
        <row r="175">
          <cell r="A175">
            <v>810087</v>
          </cell>
          <cell r="B175">
            <v>0</v>
          </cell>
          <cell r="C175" t="str">
            <v xml:space="preserve">Vatika Hair Oil Container </v>
          </cell>
          <cell r="D175" t="str">
            <v>Capex-34</v>
          </cell>
          <cell r="E175" t="str">
            <v xml:space="preserve">Plant &amp; Machinery </v>
          </cell>
          <cell r="F175">
            <v>0</v>
          </cell>
          <cell r="G175">
            <v>0</v>
          </cell>
          <cell r="H175" t="str">
            <v>INR</v>
          </cell>
          <cell r="I175">
            <v>320000</v>
          </cell>
          <cell r="J175">
            <v>512000</v>
          </cell>
        </row>
        <row r="176">
          <cell r="A176">
            <v>810088</v>
          </cell>
          <cell r="B176">
            <v>0</v>
          </cell>
          <cell r="C176" t="str">
            <v xml:space="preserve">Vatika Hair Oil Container </v>
          </cell>
          <cell r="D176" t="str">
            <v>Capex-34</v>
          </cell>
          <cell r="E176" t="str">
            <v xml:space="preserve">Plant &amp; Machinery </v>
          </cell>
          <cell r="F176">
            <v>0</v>
          </cell>
          <cell r="G176">
            <v>0</v>
          </cell>
          <cell r="H176" t="str">
            <v>INR</v>
          </cell>
          <cell r="I176">
            <v>200000</v>
          </cell>
          <cell r="J176">
            <v>320000</v>
          </cell>
        </row>
        <row r="177">
          <cell r="A177">
            <v>810089</v>
          </cell>
          <cell r="B177">
            <v>0</v>
          </cell>
          <cell r="C177" t="str">
            <v xml:space="preserve">Vatika Hair Oil Container </v>
          </cell>
          <cell r="D177" t="str">
            <v>Capex-34</v>
          </cell>
          <cell r="E177" t="str">
            <v xml:space="preserve">Plant &amp; Machinery </v>
          </cell>
          <cell r="F177">
            <v>0</v>
          </cell>
          <cell r="G177">
            <v>0</v>
          </cell>
          <cell r="H177" t="str">
            <v>INR</v>
          </cell>
          <cell r="I177">
            <v>475000</v>
          </cell>
          <cell r="J177">
            <v>760000</v>
          </cell>
        </row>
        <row r="178">
          <cell r="A178">
            <v>810090</v>
          </cell>
          <cell r="B178">
            <v>0</v>
          </cell>
          <cell r="C178" t="str">
            <v xml:space="preserve">Vatika Hair Oil Container </v>
          </cell>
          <cell r="D178" t="str">
            <v>Capex-34</v>
          </cell>
          <cell r="E178" t="str">
            <v xml:space="preserve">Plant &amp; Machinery </v>
          </cell>
          <cell r="F178">
            <v>0</v>
          </cell>
          <cell r="G178">
            <v>0</v>
          </cell>
          <cell r="H178" t="str">
            <v>INR</v>
          </cell>
          <cell r="I178">
            <v>97000</v>
          </cell>
          <cell r="J178">
            <v>155200</v>
          </cell>
        </row>
        <row r="179">
          <cell r="A179">
            <v>810091</v>
          </cell>
          <cell r="B179">
            <v>0</v>
          </cell>
          <cell r="C179" t="str">
            <v xml:space="preserve">Vatika Hair Oil Container </v>
          </cell>
          <cell r="D179" t="str">
            <v>Capex-34</v>
          </cell>
          <cell r="E179" t="str">
            <v xml:space="preserve">Plant &amp; Machinery </v>
          </cell>
          <cell r="F179" t="str">
            <v>Ltchi Processing</v>
          </cell>
          <cell r="G179">
            <v>0</v>
          </cell>
          <cell r="H179" t="str">
            <v>NRS</v>
          </cell>
          <cell r="I179">
            <v>56000</v>
          </cell>
          <cell r="J179">
            <v>56000</v>
          </cell>
        </row>
        <row r="180">
          <cell r="A180">
            <v>810092</v>
          </cell>
          <cell r="B180">
            <v>0</v>
          </cell>
          <cell r="C180" t="str">
            <v>Lemoneze Plant</v>
          </cell>
          <cell r="D180" t="str">
            <v>Capex-31</v>
          </cell>
          <cell r="E180" t="str">
            <v>Plant &amp; Machinery (Installation)</v>
          </cell>
          <cell r="F180">
            <v>0</v>
          </cell>
          <cell r="G180">
            <v>0</v>
          </cell>
          <cell r="H180" t="str">
            <v>NRS</v>
          </cell>
          <cell r="I180">
            <v>6710</v>
          </cell>
          <cell r="J180">
            <v>6710</v>
          </cell>
        </row>
        <row r="181">
          <cell r="A181">
            <v>810093</v>
          </cell>
          <cell r="B181">
            <v>0</v>
          </cell>
          <cell r="C181" t="str">
            <v>Lemoneze Plant</v>
          </cell>
          <cell r="D181" t="str">
            <v>Capex-31</v>
          </cell>
          <cell r="E181" t="str">
            <v>Plant &amp; Machinery (Installation)</v>
          </cell>
          <cell r="F181">
            <v>0</v>
          </cell>
          <cell r="G181">
            <v>0</v>
          </cell>
          <cell r="H181" t="str">
            <v>NRS</v>
          </cell>
          <cell r="I181">
            <v>12760</v>
          </cell>
          <cell r="J181">
            <v>12760</v>
          </cell>
        </row>
        <row r="182">
          <cell r="A182">
            <v>810094</v>
          </cell>
          <cell r="B182">
            <v>0</v>
          </cell>
          <cell r="C182" t="str">
            <v>Lemoneze Plant</v>
          </cell>
          <cell r="D182" t="str">
            <v>Capex-31</v>
          </cell>
          <cell r="E182" t="str">
            <v>Plant &amp; Machinery (Installation)</v>
          </cell>
          <cell r="F182">
            <v>0</v>
          </cell>
          <cell r="G182">
            <v>0</v>
          </cell>
          <cell r="H182" t="str">
            <v>NRS</v>
          </cell>
          <cell r="I182">
            <v>7700</v>
          </cell>
          <cell r="J182">
            <v>7700</v>
          </cell>
        </row>
        <row r="183">
          <cell r="A183">
            <v>810096</v>
          </cell>
          <cell r="B183">
            <v>0</v>
          </cell>
          <cell r="C183" t="str">
            <v>Lemoneze Plant</v>
          </cell>
          <cell r="D183" t="str">
            <v>Capex-31</v>
          </cell>
          <cell r="E183" t="str">
            <v>Tools &amp; Implements</v>
          </cell>
          <cell r="F183">
            <v>0</v>
          </cell>
          <cell r="G183">
            <v>0</v>
          </cell>
          <cell r="H183" t="str">
            <v>NRS</v>
          </cell>
          <cell r="I183">
            <v>1980</v>
          </cell>
          <cell r="J183">
            <v>1980</v>
          </cell>
        </row>
        <row r="184">
          <cell r="A184">
            <v>810098</v>
          </cell>
          <cell r="B184">
            <v>0</v>
          </cell>
          <cell r="C184" t="str">
            <v>Lemoneze Plant</v>
          </cell>
          <cell r="D184" t="str">
            <v>Capex-31</v>
          </cell>
          <cell r="E184" t="str">
            <v>Plant &amp; Machinery (Installation)</v>
          </cell>
          <cell r="F184">
            <v>0</v>
          </cell>
          <cell r="G184">
            <v>0</v>
          </cell>
          <cell r="H184" t="str">
            <v>INR</v>
          </cell>
          <cell r="I184">
            <v>30678</v>
          </cell>
          <cell r="J184">
            <v>49084.800000000003</v>
          </cell>
        </row>
        <row r="185">
          <cell r="A185">
            <v>810099</v>
          </cell>
          <cell r="B185">
            <v>0</v>
          </cell>
          <cell r="C185" t="str">
            <v>Taxol Section</v>
          </cell>
          <cell r="D185" t="str">
            <v>Capex-16</v>
          </cell>
          <cell r="E185" t="str">
            <v>Plant &amp; Machinery (Installation) CWIP</v>
          </cell>
          <cell r="F185">
            <v>0</v>
          </cell>
          <cell r="G185">
            <v>0</v>
          </cell>
          <cell r="H185" t="str">
            <v>EURO</v>
          </cell>
          <cell r="I185">
            <v>2550.66</v>
          </cell>
          <cell r="J185">
            <v>331585.8</v>
          </cell>
        </row>
        <row r="186">
          <cell r="A186">
            <v>810100</v>
          </cell>
          <cell r="B186">
            <v>0</v>
          </cell>
          <cell r="C186" t="str">
            <v>Litchi Plant</v>
          </cell>
          <cell r="D186" t="str">
            <v>(Capex - 03-03-04)</v>
          </cell>
          <cell r="E186" t="str">
            <v>Plant &amp; Machinery (Installation)</v>
          </cell>
          <cell r="F186">
            <v>0</v>
          </cell>
          <cell r="G186">
            <v>0</v>
          </cell>
          <cell r="H186" t="str">
            <v>NRS</v>
          </cell>
          <cell r="I186">
            <v>125462</v>
          </cell>
          <cell r="J186">
            <v>125462</v>
          </cell>
        </row>
        <row r="187">
          <cell r="A187">
            <v>810101</v>
          </cell>
          <cell r="B187">
            <v>0</v>
          </cell>
          <cell r="C187" t="str">
            <v>LDM Section</v>
          </cell>
          <cell r="D187" t="str">
            <v>Capex-29</v>
          </cell>
          <cell r="E187" t="str">
            <v>Plant &amp; Machinery (Installation)</v>
          </cell>
          <cell r="F187">
            <v>0</v>
          </cell>
          <cell r="G187">
            <v>0</v>
          </cell>
          <cell r="H187" t="str">
            <v>NRS</v>
          </cell>
          <cell r="I187">
            <v>21835</v>
          </cell>
          <cell r="J187">
            <v>21835</v>
          </cell>
        </row>
        <row r="188">
          <cell r="A188">
            <v>810102</v>
          </cell>
          <cell r="B188">
            <v>0</v>
          </cell>
          <cell r="C188" t="str">
            <v>Thermocol Section</v>
          </cell>
          <cell r="D188" t="str">
            <v>(Capex - 01-03-04)</v>
          </cell>
          <cell r="E188" t="str">
            <v>Building</v>
          </cell>
          <cell r="F188" t="str">
            <v>Project-196</v>
          </cell>
          <cell r="G188">
            <v>0</v>
          </cell>
          <cell r="H188" t="str">
            <v>NRS</v>
          </cell>
          <cell r="I188">
            <v>33721</v>
          </cell>
          <cell r="J188">
            <v>33721</v>
          </cell>
        </row>
        <row r="189">
          <cell r="A189">
            <v>810103</v>
          </cell>
          <cell r="B189">
            <v>0</v>
          </cell>
          <cell r="C189" t="str">
            <v>New Godown near scrap yard</v>
          </cell>
          <cell r="D189" t="str">
            <v>Capex-17 &amp; 17A</v>
          </cell>
          <cell r="E189" t="str">
            <v>Building</v>
          </cell>
          <cell r="F189" t="str">
            <v>Project-194</v>
          </cell>
          <cell r="G189">
            <v>0</v>
          </cell>
          <cell r="H189" t="str">
            <v>NRS</v>
          </cell>
          <cell r="I189">
            <v>566904.19999999995</v>
          </cell>
          <cell r="J189">
            <v>566904.19999999995</v>
          </cell>
        </row>
        <row r="190">
          <cell r="A190">
            <v>810104</v>
          </cell>
          <cell r="B190">
            <v>0</v>
          </cell>
          <cell r="C190" t="str">
            <v>Lemoneze Plant</v>
          </cell>
          <cell r="D190" t="str">
            <v>Capex-31</v>
          </cell>
          <cell r="E190" t="str">
            <v>Plant &amp; Machinery (Installation)</v>
          </cell>
          <cell r="F190" t="str">
            <v>Project-197</v>
          </cell>
          <cell r="G190">
            <v>0</v>
          </cell>
          <cell r="H190" t="str">
            <v>INR</v>
          </cell>
          <cell r="I190">
            <v>7900</v>
          </cell>
          <cell r="J190">
            <v>12640</v>
          </cell>
        </row>
        <row r="191">
          <cell r="A191">
            <v>810105</v>
          </cell>
          <cell r="B191">
            <v>0</v>
          </cell>
          <cell r="C191" t="str">
            <v>New Godown near scrap yard</v>
          </cell>
          <cell r="D191" t="str">
            <v>Capex-17 &amp; 17A</v>
          </cell>
          <cell r="E191" t="str">
            <v>Building</v>
          </cell>
          <cell r="F191" t="str">
            <v>Project-196</v>
          </cell>
          <cell r="G191">
            <v>0</v>
          </cell>
          <cell r="H191" t="str">
            <v>NRS</v>
          </cell>
          <cell r="I191">
            <v>19008</v>
          </cell>
          <cell r="J191">
            <v>19008</v>
          </cell>
        </row>
        <row r="192">
          <cell r="A192">
            <v>810106</v>
          </cell>
          <cell r="B192">
            <v>0</v>
          </cell>
          <cell r="C192" t="str">
            <v>LDM Section</v>
          </cell>
          <cell r="D192" t="str">
            <v>Capex-29</v>
          </cell>
          <cell r="E192" t="str">
            <v>Plant &amp; Machinery (Installation)</v>
          </cell>
          <cell r="F192" t="str">
            <v>Project-205</v>
          </cell>
          <cell r="G192">
            <v>0</v>
          </cell>
          <cell r="H192" t="str">
            <v>NRS</v>
          </cell>
          <cell r="I192">
            <v>3630</v>
          </cell>
          <cell r="J192">
            <v>3630</v>
          </cell>
        </row>
        <row r="193">
          <cell r="A193">
            <v>810107</v>
          </cell>
          <cell r="B193">
            <v>0</v>
          </cell>
          <cell r="C193" t="str">
            <v>New Godown near scrap yard</v>
          </cell>
          <cell r="D193" t="str">
            <v>Capex-17 &amp; 17A</v>
          </cell>
          <cell r="E193" t="str">
            <v>Building</v>
          </cell>
          <cell r="F193" t="str">
            <v>Project-203</v>
          </cell>
          <cell r="G193">
            <v>0</v>
          </cell>
          <cell r="H193" t="str">
            <v>INR</v>
          </cell>
          <cell r="I193">
            <v>202900</v>
          </cell>
          <cell r="J193">
            <v>324640</v>
          </cell>
        </row>
        <row r="194">
          <cell r="A194">
            <v>810108</v>
          </cell>
          <cell r="B194">
            <v>0</v>
          </cell>
          <cell r="C194" t="str">
            <v>LDM Section</v>
          </cell>
          <cell r="D194" t="str">
            <v>Capex-29</v>
          </cell>
          <cell r="E194" t="str">
            <v>Plant &amp; Machinery (Installation)</v>
          </cell>
          <cell r="F194" t="str">
            <v>Maint-343</v>
          </cell>
          <cell r="G194">
            <v>0</v>
          </cell>
          <cell r="H194" t="str">
            <v>NRS</v>
          </cell>
          <cell r="I194">
            <v>2200</v>
          </cell>
          <cell r="J194">
            <v>2200</v>
          </cell>
        </row>
        <row r="195">
          <cell r="A195">
            <v>810109</v>
          </cell>
          <cell r="B195">
            <v>0</v>
          </cell>
          <cell r="C195" t="str">
            <v>Thermocol Section</v>
          </cell>
          <cell r="D195" t="str">
            <v>(Capex - 01-03-04)</v>
          </cell>
          <cell r="E195" t="str">
            <v>Building</v>
          </cell>
          <cell r="F195" t="str">
            <v>Project-266</v>
          </cell>
          <cell r="G195">
            <v>0</v>
          </cell>
          <cell r="H195" t="str">
            <v>INR</v>
          </cell>
          <cell r="I195">
            <v>74600</v>
          </cell>
          <cell r="J195">
            <v>119360</v>
          </cell>
        </row>
        <row r="196">
          <cell r="A196">
            <v>810110</v>
          </cell>
          <cell r="B196">
            <v>0</v>
          </cell>
          <cell r="C196" t="str">
            <v>Lemoneze Plant</v>
          </cell>
          <cell r="D196" t="str">
            <v>Capex-31</v>
          </cell>
          <cell r="E196" t="str">
            <v>Electrical Installation</v>
          </cell>
          <cell r="F196">
            <v>0</v>
          </cell>
          <cell r="G196">
            <v>0</v>
          </cell>
          <cell r="H196" t="str">
            <v>NRS</v>
          </cell>
          <cell r="I196">
            <v>40499.800000000003</v>
          </cell>
          <cell r="J196">
            <v>40499.800000000003</v>
          </cell>
        </row>
        <row r="197">
          <cell r="A197">
            <v>810111</v>
          </cell>
          <cell r="B197">
            <v>0</v>
          </cell>
          <cell r="C197" t="str">
            <v>LDM Section</v>
          </cell>
          <cell r="D197" t="str">
            <v>Capex-29</v>
          </cell>
          <cell r="E197" t="str">
            <v>Plant &amp; Machinery (Installation)</v>
          </cell>
          <cell r="F197">
            <v>0</v>
          </cell>
          <cell r="G197">
            <v>0</v>
          </cell>
          <cell r="H197" t="str">
            <v>NRS</v>
          </cell>
          <cell r="I197">
            <v>968</v>
          </cell>
          <cell r="J197">
            <v>968</v>
          </cell>
        </row>
        <row r="198">
          <cell r="A198">
            <v>810112</v>
          </cell>
          <cell r="B198">
            <v>0</v>
          </cell>
          <cell r="C198" t="str">
            <v>Trainning Hall</v>
          </cell>
          <cell r="D198" t="str">
            <v>Capex-26</v>
          </cell>
          <cell r="E198" t="str">
            <v>Building</v>
          </cell>
          <cell r="F198" t="str">
            <v>Project-81009</v>
          </cell>
          <cell r="G198">
            <v>0</v>
          </cell>
          <cell r="H198" t="str">
            <v>NRS</v>
          </cell>
          <cell r="I198">
            <v>138392</v>
          </cell>
          <cell r="J198">
            <v>138392</v>
          </cell>
        </row>
        <row r="199">
          <cell r="A199">
            <v>810113</v>
          </cell>
          <cell r="B199">
            <v>0</v>
          </cell>
          <cell r="C199" t="str">
            <v>LDM Section</v>
          </cell>
          <cell r="D199" t="str">
            <v>Capex-29</v>
          </cell>
          <cell r="E199" t="str">
            <v>Plant &amp; Machinery (Installation)</v>
          </cell>
          <cell r="F199" t="str">
            <v>Project-265</v>
          </cell>
          <cell r="G199" t="str">
            <v>Inventory</v>
          </cell>
          <cell r="H199" t="str">
            <v>INR</v>
          </cell>
          <cell r="I199">
            <v>7064.32</v>
          </cell>
          <cell r="J199">
            <v>11302.912</v>
          </cell>
        </row>
        <row r="200">
          <cell r="A200">
            <v>810114</v>
          </cell>
          <cell r="B200">
            <v>0</v>
          </cell>
          <cell r="C200" t="str">
            <v>Trainning Hall</v>
          </cell>
          <cell r="D200" t="str">
            <v>Capex-26</v>
          </cell>
          <cell r="E200" t="str">
            <v>Electrical Installation</v>
          </cell>
          <cell r="F200" t="str">
            <v>Ltchi Processing</v>
          </cell>
          <cell r="G200">
            <v>0</v>
          </cell>
          <cell r="H200" t="str">
            <v>NRS</v>
          </cell>
          <cell r="I200">
            <v>76224.5</v>
          </cell>
          <cell r="J200">
            <v>76224.5</v>
          </cell>
        </row>
        <row r="201">
          <cell r="A201">
            <v>810115</v>
          </cell>
          <cell r="B201">
            <v>0</v>
          </cell>
          <cell r="C201" t="str">
            <v>Lemoneze Plant</v>
          </cell>
          <cell r="D201" t="str">
            <v>Capex-31</v>
          </cell>
          <cell r="E201" t="str">
            <v xml:space="preserve">Plant &amp; Machinery </v>
          </cell>
          <cell r="F201">
            <v>0</v>
          </cell>
          <cell r="G201">
            <v>0</v>
          </cell>
          <cell r="H201" t="str">
            <v>INR</v>
          </cell>
          <cell r="I201">
            <v>44283.32</v>
          </cell>
          <cell r="J201">
            <v>70853.312000000005</v>
          </cell>
        </row>
        <row r="202">
          <cell r="A202">
            <v>810116</v>
          </cell>
          <cell r="B202">
            <v>0</v>
          </cell>
          <cell r="C202" t="str">
            <v>Fruit Juice Expansion</v>
          </cell>
          <cell r="D202" t="str">
            <v>(Capex - 02-03-04)</v>
          </cell>
          <cell r="E202" t="str">
            <v>Plant &amp; Machinery (Installation)</v>
          </cell>
          <cell r="F202" t="str">
            <v>Maint-384A</v>
          </cell>
          <cell r="G202">
            <v>0</v>
          </cell>
          <cell r="H202" t="str">
            <v>INR</v>
          </cell>
          <cell r="I202">
            <v>4991</v>
          </cell>
          <cell r="J202">
            <v>7985.6</v>
          </cell>
        </row>
        <row r="203">
          <cell r="A203">
            <v>810117</v>
          </cell>
          <cell r="B203">
            <v>0</v>
          </cell>
          <cell r="C203" t="str">
            <v>New Godown near scrap yard</v>
          </cell>
          <cell r="D203" t="str">
            <v>Capex-17 &amp; 17A</v>
          </cell>
          <cell r="E203" t="str">
            <v>Building</v>
          </cell>
          <cell r="F203">
            <v>0</v>
          </cell>
          <cell r="G203">
            <v>0</v>
          </cell>
          <cell r="H203" t="str">
            <v>NRS</v>
          </cell>
          <cell r="I203">
            <v>11520</v>
          </cell>
          <cell r="J203">
            <v>11520</v>
          </cell>
        </row>
        <row r="204">
          <cell r="A204">
            <v>810118</v>
          </cell>
          <cell r="B204">
            <v>0</v>
          </cell>
          <cell r="C204" t="str">
            <v>Vatika Shampoo</v>
          </cell>
          <cell r="D204" t="str">
            <v>Capex-11</v>
          </cell>
          <cell r="E204" t="str">
            <v>Plant &amp; Machinery (Installation)</v>
          </cell>
          <cell r="F204" t="str">
            <v>Project-261</v>
          </cell>
          <cell r="G204">
            <v>0</v>
          </cell>
          <cell r="H204" t="str">
            <v>INR</v>
          </cell>
          <cell r="I204">
            <v>26527.599999999999</v>
          </cell>
          <cell r="J204">
            <v>42444.160000000003</v>
          </cell>
        </row>
        <row r="205">
          <cell r="A205">
            <v>810119</v>
          </cell>
          <cell r="B205">
            <v>0</v>
          </cell>
          <cell r="C205" t="str">
            <v>New Godown near scrap yard</v>
          </cell>
          <cell r="D205" t="str">
            <v>Capex-17 &amp; 17A</v>
          </cell>
          <cell r="E205" t="str">
            <v>Building</v>
          </cell>
          <cell r="F205">
            <v>0</v>
          </cell>
          <cell r="G205" t="str">
            <v>Inventory</v>
          </cell>
          <cell r="H205" t="str">
            <v>INR</v>
          </cell>
          <cell r="I205">
            <v>64525.3</v>
          </cell>
          <cell r="J205">
            <v>103240.48000000001</v>
          </cell>
        </row>
        <row r="206">
          <cell r="A206">
            <v>810120</v>
          </cell>
          <cell r="B206">
            <v>0</v>
          </cell>
          <cell r="C206" t="str">
            <v>New Godown near scrap yard</v>
          </cell>
          <cell r="D206" t="str">
            <v>Capex-17 &amp; 17A</v>
          </cell>
          <cell r="E206" t="str">
            <v>Building</v>
          </cell>
          <cell r="F206">
            <v>0</v>
          </cell>
          <cell r="G206">
            <v>0</v>
          </cell>
          <cell r="H206" t="str">
            <v>INR</v>
          </cell>
          <cell r="I206">
            <v>46794</v>
          </cell>
          <cell r="J206">
            <v>74870.400000000009</v>
          </cell>
        </row>
        <row r="207">
          <cell r="A207">
            <v>810121</v>
          </cell>
          <cell r="B207">
            <v>0</v>
          </cell>
          <cell r="C207" t="str">
            <v>LDM Section</v>
          </cell>
          <cell r="D207" t="str">
            <v>Capex-29</v>
          </cell>
          <cell r="E207" t="str">
            <v>Electrical Installation</v>
          </cell>
          <cell r="F207">
            <v>0</v>
          </cell>
          <cell r="G207">
            <v>0</v>
          </cell>
          <cell r="H207" t="str">
            <v>NRS</v>
          </cell>
          <cell r="I207">
            <v>16500</v>
          </cell>
          <cell r="J207">
            <v>16500</v>
          </cell>
        </row>
        <row r="208">
          <cell r="A208">
            <v>810122</v>
          </cell>
          <cell r="B208">
            <v>0</v>
          </cell>
          <cell r="C208" t="str">
            <v>Lemoneez Plant</v>
          </cell>
          <cell r="D208" t="str">
            <v>(Capex - 03-03-04)</v>
          </cell>
          <cell r="E208" t="str">
            <v>Building</v>
          </cell>
          <cell r="F208">
            <v>0</v>
          </cell>
          <cell r="G208">
            <v>0</v>
          </cell>
          <cell r="H208" t="str">
            <v>NRS</v>
          </cell>
          <cell r="I208">
            <v>120000</v>
          </cell>
          <cell r="J208">
            <v>120000</v>
          </cell>
        </row>
        <row r="209">
          <cell r="A209">
            <v>810123</v>
          </cell>
          <cell r="B209">
            <v>0</v>
          </cell>
          <cell r="C209" t="str">
            <v>New Godown near scrap yard</v>
          </cell>
          <cell r="D209" t="str">
            <v>Capex-17 &amp; 17A</v>
          </cell>
          <cell r="E209" t="str">
            <v>Building</v>
          </cell>
          <cell r="F209">
            <v>0</v>
          </cell>
          <cell r="G209">
            <v>0</v>
          </cell>
          <cell r="H209" t="str">
            <v>INR</v>
          </cell>
          <cell r="I209">
            <v>3672</v>
          </cell>
          <cell r="J209">
            <v>5875.2000000000007</v>
          </cell>
        </row>
        <row r="210">
          <cell r="A210">
            <v>810124</v>
          </cell>
          <cell r="B210">
            <v>0</v>
          </cell>
          <cell r="C210" t="str">
            <v>Server Room- BaaN</v>
          </cell>
          <cell r="D210" t="str">
            <v>(Capex - 32-03-04)</v>
          </cell>
          <cell r="E210" t="str">
            <v>Building</v>
          </cell>
          <cell r="F210" t="str">
            <v>ORDER TO BE CANCEELED</v>
          </cell>
          <cell r="G210">
            <v>0</v>
          </cell>
          <cell r="H210" t="str">
            <v>INR</v>
          </cell>
          <cell r="I210">
            <v>120177.24</v>
          </cell>
          <cell r="J210">
            <v>192283.58400000003</v>
          </cell>
        </row>
        <row r="211">
          <cell r="A211" t="str">
            <v>810124-</v>
          </cell>
          <cell r="B211">
            <v>0</v>
          </cell>
          <cell r="C211" t="str">
            <v>Fruit Juice Expansion</v>
          </cell>
          <cell r="D211" t="str">
            <v>(Capex - 02-03-04)</v>
          </cell>
          <cell r="E211" t="str">
            <v>Building</v>
          </cell>
          <cell r="F211" t="str">
            <v>ORDER TO BE CANCEELED</v>
          </cell>
        </row>
        <row r="212">
          <cell r="A212">
            <v>810125</v>
          </cell>
          <cell r="B212">
            <v>0</v>
          </cell>
          <cell r="C212" t="str">
            <v>Fruit Juice Expansion</v>
          </cell>
          <cell r="D212" t="str">
            <v>(Capex - 02-03-04)</v>
          </cell>
          <cell r="E212" t="str">
            <v>Electrical Installation</v>
          </cell>
          <cell r="F212">
            <v>0</v>
          </cell>
          <cell r="G212">
            <v>0</v>
          </cell>
          <cell r="H212" t="str">
            <v>NRS</v>
          </cell>
          <cell r="I212">
            <v>19470</v>
          </cell>
          <cell r="J212">
            <v>19470</v>
          </cell>
        </row>
        <row r="213">
          <cell r="A213">
            <v>810126</v>
          </cell>
          <cell r="B213">
            <v>0</v>
          </cell>
          <cell r="C213" t="str">
            <v>LDM Section</v>
          </cell>
          <cell r="D213" t="str">
            <v>Capex-29</v>
          </cell>
          <cell r="E213" t="str">
            <v>Plant &amp; Machinery (Installation)</v>
          </cell>
          <cell r="F213">
            <v>0</v>
          </cell>
          <cell r="G213">
            <v>0</v>
          </cell>
          <cell r="H213" t="str">
            <v>NRS</v>
          </cell>
          <cell r="I213">
            <v>726</v>
          </cell>
          <cell r="J213">
            <v>726</v>
          </cell>
        </row>
        <row r="214">
          <cell r="A214">
            <v>810127</v>
          </cell>
          <cell r="B214">
            <v>0</v>
          </cell>
          <cell r="C214" t="str">
            <v>Fruit Juice Expansion-125 ML</v>
          </cell>
          <cell r="D214" t="str">
            <v>(Capex - 04-03-04)</v>
          </cell>
          <cell r="E214" t="str">
            <v>Plant &amp; Machinery - 125 ML</v>
          </cell>
          <cell r="F214">
            <v>0</v>
          </cell>
          <cell r="G214">
            <v>0</v>
          </cell>
          <cell r="H214" t="str">
            <v>USD</v>
          </cell>
          <cell r="I214">
            <v>369021</v>
          </cell>
          <cell r="J214">
            <v>27307554</v>
          </cell>
        </row>
        <row r="215">
          <cell r="A215">
            <v>810128</v>
          </cell>
          <cell r="B215">
            <v>0</v>
          </cell>
          <cell r="C215" t="str">
            <v>Fruit Juice Expansion-125 ML</v>
          </cell>
          <cell r="D215" t="str">
            <v>(Capex - 04-03-04)</v>
          </cell>
          <cell r="E215" t="str">
            <v xml:space="preserve">Plant &amp; Machinery </v>
          </cell>
          <cell r="F215">
            <v>0</v>
          </cell>
          <cell r="G215">
            <v>0</v>
          </cell>
          <cell r="H215" t="str">
            <v>INR</v>
          </cell>
          <cell r="I215">
            <v>1400000</v>
          </cell>
          <cell r="J215">
            <v>2240000</v>
          </cell>
        </row>
        <row r="216">
          <cell r="A216">
            <v>810129</v>
          </cell>
          <cell r="B216">
            <v>0</v>
          </cell>
          <cell r="C216" t="str">
            <v>Fruit Juice Expansion</v>
          </cell>
          <cell r="D216" t="str">
            <v>(Capex - 02-03-04)</v>
          </cell>
          <cell r="E216" t="str">
            <v>Electrical Installation</v>
          </cell>
          <cell r="F216">
            <v>0</v>
          </cell>
          <cell r="G216">
            <v>0</v>
          </cell>
          <cell r="H216" t="str">
            <v>NRS</v>
          </cell>
          <cell r="I216">
            <v>69300</v>
          </cell>
          <cell r="J216">
            <v>69300</v>
          </cell>
        </row>
        <row r="217">
          <cell r="A217">
            <v>810130</v>
          </cell>
          <cell r="B217">
            <v>0</v>
          </cell>
          <cell r="C217" t="str">
            <v>Thermocol Section</v>
          </cell>
          <cell r="D217" t="str">
            <v>(Capex - 01-03-04)</v>
          </cell>
          <cell r="E217" t="str">
            <v>Building</v>
          </cell>
          <cell r="F217">
            <v>0</v>
          </cell>
          <cell r="G217">
            <v>0</v>
          </cell>
          <cell r="H217" t="str">
            <v>NRS</v>
          </cell>
          <cell r="I217">
            <v>43575</v>
          </cell>
          <cell r="J217">
            <v>43575</v>
          </cell>
        </row>
        <row r="218">
          <cell r="A218">
            <v>810131</v>
          </cell>
          <cell r="B218">
            <v>0</v>
          </cell>
          <cell r="C218" t="str">
            <v>New Godown near scrap yard</v>
          </cell>
          <cell r="D218" t="str">
            <v>Capex-17 &amp; 17A</v>
          </cell>
          <cell r="E218" t="str">
            <v>Building</v>
          </cell>
          <cell r="F218">
            <v>0</v>
          </cell>
          <cell r="G218">
            <v>0</v>
          </cell>
          <cell r="H218" t="str">
            <v>NRS</v>
          </cell>
          <cell r="I218">
            <v>20960</v>
          </cell>
          <cell r="J218">
            <v>20960</v>
          </cell>
        </row>
        <row r="219">
          <cell r="A219">
            <v>810132</v>
          </cell>
          <cell r="B219">
            <v>0</v>
          </cell>
          <cell r="C219" t="str">
            <v>Litchi Plant</v>
          </cell>
          <cell r="D219" t="str">
            <v>(Capex - 03-03-04)</v>
          </cell>
          <cell r="E219" t="str">
            <v>Building</v>
          </cell>
          <cell r="F219">
            <v>0</v>
          </cell>
          <cell r="G219">
            <v>0</v>
          </cell>
          <cell r="H219" t="str">
            <v>NRS</v>
          </cell>
          <cell r="I219">
            <v>10538.5</v>
          </cell>
          <cell r="J219">
            <v>10538.5</v>
          </cell>
        </row>
        <row r="220">
          <cell r="A220">
            <v>810133</v>
          </cell>
          <cell r="B220">
            <v>0</v>
          </cell>
          <cell r="C220" t="str">
            <v xml:space="preserve">Vatika Hair Oil Container </v>
          </cell>
          <cell r="D220" t="str">
            <v>Capex-34</v>
          </cell>
          <cell r="E220" t="str">
            <v xml:space="preserve">Plant &amp; Machinery </v>
          </cell>
          <cell r="F220">
            <v>0</v>
          </cell>
          <cell r="G220">
            <v>0</v>
          </cell>
          <cell r="H220" t="str">
            <v>NRS</v>
          </cell>
          <cell r="I220">
            <v>32000</v>
          </cell>
          <cell r="J220">
            <v>32000</v>
          </cell>
        </row>
        <row r="221">
          <cell r="A221">
            <v>810134</v>
          </cell>
          <cell r="B221">
            <v>0</v>
          </cell>
          <cell r="C221" t="str">
            <v>New Godown near scrap yard</v>
          </cell>
          <cell r="D221" t="str">
            <v>Capex-17 &amp; 17A</v>
          </cell>
          <cell r="E221" t="str">
            <v>Building</v>
          </cell>
          <cell r="F221">
            <v>0</v>
          </cell>
          <cell r="G221">
            <v>0</v>
          </cell>
          <cell r="H221" t="str">
            <v>NRS</v>
          </cell>
          <cell r="I221">
            <v>310500</v>
          </cell>
          <cell r="J221">
            <v>310500</v>
          </cell>
        </row>
        <row r="222">
          <cell r="A222">
            <v>810135</v>
          </cell>
          <cell r="B222">
            <v>0</v>
          </cell>
          <cell r="C222" t="str">
            <v>Fruit Juice Expansion</v>
          </cell>
          <cell r="D222" t="str">
            <v>Maintenance</v>
          </cell>
          <cell r="E222">
            <v>0</v>
          </cell>
          <cell r="F222">
            <v>0</v>
          </cell>
          <cell r="G222">
            <v>0</v>
          </cell>
          <cell r="H222" t="str">
            <v>NRS</v>
          </cell>
          <cell r="I222">
            <v>109500</v>
          </cell>
          <cell r="J222">
            <v>109500</v>
          </cell>
        </row>
        <row r="223">
          <cell r="A223">
            <v>810136</v>
          </cell>
          <cell r="B223">
            <v>0</v>
          </cell>
          <cell r="C223" t="str">
            <v>Fruit Juice Expansion</v>
          </cell>
          <cell r="D223" t="str">
            <v>Maintenance</v>
          </cell>
          <cell r="E223" t="str">
            <v xml:space="preserve">Wooden Work For 500 ML Machine </v>
          </cell>
          <cell r="F223">
            <v>0</v>
          </cell>
          <cell r="G223">
            <v>0</v>
          </cell>
          <cell r="H223" t="str">
            <v>NRS</v>
          </cell>
          <cell r="I223">
            <v>124397</v>
          </cell>
          <cell r="J223">
            <v>124397</v>
          </cell>
        </row>
        <row r="224">
          <cell r="A224">
            <v>810137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  <cell r="F224">
            <v>0</v>
          </cell>
          <cell r="G224">
            <v>0</v>
          </cell>
          <cell r="H224" t="str">
            <v>NRS</v>
          </cell>
          <cell r="I224">
            <v>555198.6</v>
          </cell>
          <cell r="J224">
            <v>555198.6</v>
          </cell>
        </row>
        <row r="225">
          <cell r="A225">
            <v>810138</v>
          </cell>
          <cell r="B225">
            <v>0</v>
          </cell>
          <cell r="C225" t="str">
            <v>Baan Installation</v>
          </cell>
          <cell r="D225" t="str">
            <v>Capex-32</v>
          </cell>
          <cell r="E225" t="str">
            <v>Office Equipment</v>
          </cell>
          <cell r="F225">
            <v>0</v>
          </cell>
          <cell r="G225">
            <v>0</v>
          </cell>
          <cell r="H225" t="str">
            <v>NRS</v>
          </cell>
          <cell r="I225">
            <v>1153297.2</v>
          </cell>
          <cell r="J225">
            <v>1153297.2</v>
          </cell>
        </row>
        <row r="226">
          <cell r="A226">
            <v>810139</v>
          </cell>
          <cell r="B226">
            <v>0</v>
          </cell>
          <cell r="C226" t="str">
            <v>Trainning Hall</v>
          </cell>
          <cell r="D226" t="str">
            <v>Capex-26</v>
          </cell>
          <cell r="E226" t="str">
            <v>Building</v>
          </cell>
          <cell r="F226">
            <v>0</v>
          </cell>
          <cell r="G226">
            <v>0</v>
          </cell>
          <cell r="H226" t="str">
            <v>NRS</v>
          </cell>
          <cell r="I226">
            <v>28050</v>
          </cell>
          <cell r="J226">
            <v>28050</v>
          </cell>
        </row>
        <row r="227">
          <cell r="A227">
            <v>810140</v>
          </cell>
          <cell r="B227">
            <v>0</v>
          </cell>
          <cell r="C227" t="str">
            <v>LDM Section</v>
          </cell>
          <cell r="D227" t="str">
            <v>Capex-29</v>
          </cell>
          <cell r="E227" t="str">
            <v>Plant &amp; Machinery - all Repairing works</v>
          </cell>
          <cell r="F227">
            <v>0</v>
          </cell>
          <cell r="G227">
            <v>0</v>
          </cell>
          <cell r="H227" t="str">
            <v>INR</v>
          </cell>
          <cell r="I227">
            <v>29526.7</v>
          </cell>
          <cell r="J227">
            <v>47242.720000000001</v>
          </cell>
        </row>
        <row r="228">
          <cell r="A228">
            <v>810141</v>
          </cell>
          <cell r="B228">
            <v>0</v>
          </cell>
          <cell r="C228" t="str">
            <v>New Godown near scrap yard</v>
          </cell>
          <cell r="D228" t="str">
            <v>Capex-17 &amp; 17A</v>
          </cell>
          <cell r="E228" t="str">
            <v>Building</v>
          </cell>
          <cell r="F228">
            <v>0</v>
          </cell>
          <cell r="G228">
            <v>0</v>
          </cell>
          <cell r="H228" t="str">
            <v>NRS</v>
          </cell>
          <cell r="I228">
            <v>408000</v>
          </cell>
          <cell r="J228">
            <v>408000</v>
          </cell>
        </row>
        <row r="229">
          <cell r="A229">
            <v>810142</v>
          </cell>
          <cell r="B229">
            <v>0</v>
          </cell>
          <cell r="C229" t="str">
            <v>Fruit Juice Expansion</v>
          </cell>
          <cell r="D229" t="str">
            <v>Maintenance</v>
          </cell>
          <cell r="E229" t="str">
            <v>Building</v>
          </cell>
          <cell r="F229">
            <v>0</v>
          </cell>
          <cell r="G229">
            <v>0</v>
          </cell>
          <cell r="H229" t="str">
            <v>NRS</v>
          </cell>
          <cell r="I229">
            <v>2288</v>
          </cell>
          <cell r="J229">
            <v>2288</v>
          </cell>
        </row>
        <row r="230">
          <cell r="A230">
            <v>810143</v>
          </cell>
          <cell r="B230">
            <v>0</v>
          </cell>
          <cell r="C230" t="str">
            <v>Trainning Hall</v>
          </cell>
          <cell r="D230" t="str">
            <v>Capex-26</v>
          </cell>
          <cell r="E230" t="str">
            <v>Office Equipment</v>
          </cell>
          <cell r="F230">
            <v>0</v>
          </cell>
          <cell r="G230">
            <v>0</v>
          </cell>
          <cell r="H230" t="str">
            <v>NRS</v>
          </cell>
          <cell r="I230">
            <v>17325</v>
          </cell>
          <cell r="J230">
            <v>17325</v>
          </cell>
        </row>
        <row r="231">
          <cell r="A231">
            <v>810144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  <cell r="F231">
            <v>0</v>
          </cell>
          <cell r="G231">
            <v>0</v>
          </cell>
          <cell r="H231" t="str">
            <v>NRS</v>
          </cell>
          <cell r="I231">
            <v>452275</v>
          </cell>
          <cell r="J231">
            <v>452275</v>
          </cell>
        </row>
        <row r="232">
          <cell r="A232">
            <v>810145</v>
          </cell>
          <cell r="B232">
            <v>0</v>
          </cell>
          <cell r="C232" t="str">
            <v>Boundary Wall</v>
          </cell>
          <cell r="D232" t="str">
            <v>(Capex - 06-03-04)</v>
          </cell>
          <cell r="E232" t="str">
            <v>Building</v>
          </cell>
          <cell r="F232">
            <v>0</v>
          </cell>
          <cell r="G232">
            <v>0</v>
          </cell>
          <cell r="H232" t="str">
            <v>NRS</v>
          </cell>
          <cell r="I232">
            <v>460000</v>
          </cell>
          <cell r="J232">
            <v>460000</v>
          </cell>
        </row>
        <row r="233">
          <cell r="A233">
            <v>810146</v>
          </cell>
          <cell r="B233">
            <v>0</v>
          </cell>
          <cell r="C233" t="str">
            <v>Fruit Juice Expansion</v>
          </cell>
          <cell r="D233" t="str">
            <v>Maintenance</v>
          </cell>
          <cell r="E233" t="str">
            <v xml:space="preserve">Wooden Work For 500 ML Machine </v>
          </cell>
          <cell r="F233" t="str">
            <v>Ltchi Processing</v>
          </cell>
          <cell r="G233">
            <v>0</v>
          </cell>
          <cell r="H233" t="str">
            <v>NRS</v>
          </cell>
          <cell r="I233">
            <v>38820</v>
          </cell>
          <cell r="J233">
            <v>38820</v>
          </cell>
        </row>
        <row r="234">
          <cell r="A234">
            <v>810147</v>
          </cell>
          <cell r="B234">
            <v>0</v>
          </cell>
          <cell r="C234">
            <v>0</v>
          </cell>
          <cell r="D234" t="str">
            <v>Maintenance</v>
          </cell>
          <cell r="E234">
            <v>0</v>
          </cell>
          <cell r="F234">
            <v>0</v>
          </cell>
          <cell r="G234">
            <v>0</v>
          </cell>
          <cell r="H234" t="str">
            <v>INR</v>
          </cell>
          <cell r="I234">
            <v>6180</v>
          </cell>
          <cell r="J234">
            <v>9888</v>
          </cell>
        </row>
        <row r="235">
          <cell r="A235">
            <v>810148</v>
          </cell>
          <cell r="B235">
            <v>0</v>
          </cell>
          <cell r="C235" t="str">
            <v>Boundary Wall</v>
          </cell>
          <cell r="D235" t="str">
            <v>(Capex - 06-03-04)</v>
          </cell>
          <cell r="E235" t="str">
            <v>Building</v>
          </cell>
          <cell r="F235">
            <v>0</v>
          </cell>
          <cell r="G235">
            <v>0</v>
          </cell>
          <cell r="H235" t="str">
            <v>NRS</v>
          </cell>
          <cell r="I235">
            <v>149772</v>
          </cell>
          <cell r="J235">
            <v>149772</v>
          </cell>
        </row>
        <row r="236">
          <cell r="A236">
            <v>810149</v>
          </cell>
          <cell r="B236">
            <v>0</v>
          </cell>
          <cell r="C236" t="str">
            <v>Fruit Juice Expansion</v>
          </cell>
          <cell r="D236" t="str">
            <v>Capex-22</v>
          </cell>
          <cell r="E236" t="str">
            <v>Building</v>
          </cell>
          <cell r="F236" t="str">
            <v>P. O. to be canceeled</v>
          </cell>
          <cell r="G236">
            <v>0</v>
          </cell>
          <cell r="H236" t="str">
            <v>NRS</v>
          </cell>
          <cell r="I236">
            <v>85800</v>
          </cell>
          <cell r="J236">
            <v>85800</v>
          </cell>
        </row>
        <row r="237">
          <cell r="A237">
            <v>810150</v>
          </cell>
          <cell r="B237">
            <v>0</v>
          </cell>
          <cell r="C237" t="str">
            <v>Scrap Yard</v>
          </cell>
          <cell r="D237" t="str">
            <v>Capex-24</v>
          </cell>
          <cell r="E237" t="str">
            <v>Building</v>
          </cell>
          <cell r="F237">
            <v>0</v>
          </cell>
          <cell r="G237">
            <v>0</v>
          </cell>
          <cell r="H237" t="str">
            <v>NRS</v>
          </cell>
          <cell r="I237">
            <v>7500</v>
          </cell>
          <cell r="J237">
            <v>7500</v>
          </cell>
        </row>
        <row r="238">
          <cell r="A238">
            <v>810151</v>
          </cell>
          <cell r="B238">
            <v>0</v>
          </cell>
          <cell r="C238" t="str">
            <v>New Godown near scrap yard</v>
          </cell>
          <cell r="D238" t="str">
            <v>Capex-17 &amp; 17A</v>
          </cell>
          <cell r="E238" t="str">
            <v>Building</v>
          </cell>
          <cell r="F238">
            <v>0</v>
          </cell>
          <cell r="G238">
            <v>0</v>
          </cell>
          <cell r="H238" t="str">
            <v>NRS</v>
          </cell>
          <cell r="I238">
            <v>59400</v>
          </cell>
          <cell r="J238">
            <v>59400</v>
          </cell>
        </row>
        <row r="239">
          <cell r="A239">
            <v>810152</v>
          </cell>
          <cell r="B239">
            <v>0</v>
          </cell>
          <cell r="C239" t="str">
            <v>Lemoneze Plant</v>
          </cell>
          <cell r="D239" t="str">
            <v>Capex-31</v>
          </cell>
          <cell r="E239" t="str">
            <v>Plant &amp; Machinery (Installation)</v>
          </cell>
          <cell r="F239">
            <v>0</v>
          </cell>
          <cell r="G239">
            <v>0</v>
          </cell>
          <cell r="H239" t="str">
            <v>INR</v>
          </cell>
          <cell r="I239">
            <v>62418</v>
          </cell>
          <cell r="J239">
            <v>99868.800000000003</v>
          </cell>
        </row>
        <row r="240">
          <cell r="A240">
            <v>810153</v>
          </cell>
          <cell r="B240">
            <v>0</v>
          </cell>
          <cell r="C240" t="str">
            <v xml:space="preserve">Vatika Hair Oil Container </v>
          </cell>
          <cell r="D240" t="str">
            <v>Capex-34</v>
          </cell>
          <cell r="E240" t="str">
            <v>Plant &amp; Machinery</v>
          </cell>
          <cell r="F240">
            <v>0</v>
          </cell>
          <cell r="G240">
            <v>0</v>
          </cell>
          <cell r="H240" t="str">
            <v>NRS</v>
          </cell>
          <cell r="I240">
            <v>74000</v>
          </cell>
          <cell r="J240">
            <v>74000</v>
          </cell>
        </row>
        <row r="241">
          <cell r="A241">
            <v>810154</v>
          </cell>
          <cell r="B241">
            <v>0</v>
          </cell>
          <cell r="C241" t="str">
            <v>Plastic Section</v>
          </cell>
          <cell r="D241" t="str">
            <v>Maintenance</v>
          </cell>
          <cell r="E241" t="str">
            <v>Plant &amp; Machinery (Installation)</v>
          </cell>
          <cell r="F241">
            <v>0</v>
          </cell>
          <cell r="G241">
            <v>0</v>
          </cell>
          <cell r="H241" t="str">
            <v>NRS</v>
          </cell>
          <cell r="I241">
            <v>4356</v>
          </cell>
          <cell r="J241">
            <v>4356</v>
          </cell>
        </row>
        <row r="242">
          <cell r="A242">
            <v>810155</v>
          </cell>
          <cell r="B242">
            <v>0</v>
          </cell>
          <cell r="C242">
            <v>0</v>
          </cell>
          <cell r="D242" t="str">
            <v>Maintenance</v>
          </cell>
        </row>
        <row r="243">
          <cell r="A243">
            <v>810157</v>
          </cell>
          <cell r="B243">
            <v>0</v>
          </cell>
          <cell r="C243" t="str">
            <v>Fruit Juice Expansion</v>
          </cell>
          <cell r="D243" t="str">
            <v>Maintenance</v>
          </cell>
          <cell r="E243" t="str">
            <v xml:space="preserve">Wooden Work For 500 ML Machine </v>
          </cell>
          <cell r="F243">
            <v>0</v>
          </cell>
          <cell r="G243">
            <v>0</v>
          </cell>
          <cell r="H243" t="str">
            <v>NRS</v>
          </cell>
          <cell r="I243">
            <v>56681</v>
          </cell>
          <cell r="J243">
            <v>56681</v>
          </cell>
        </row>
        <row r="244">
          <cell r="A244">
            <v>810158</v>
          </cell>
          <cell r="B244">
            <v>0</v>
          </cell>
          <cell r="C244" t="str">
            <v>Litchi Plant</v>
          </cell>
          <cell r="D244" t="str">
            <v>(Capex - 03-03-04)</v>
          </cell>
          <cell r="E244" t="str">
            <v>Plant &amp; Machinery (Installation)</v>
          </cell>
          <cell r="F244">
            <v>0</v>
          </cell>
          <cell r="G244">
            <v>0</v>
          </cell>
          <cell r="H244" t="str">
            <v>NRS</v>
          </cell>
          <cell r="I244">
            <v>41995.8</v>
          </cell>
          <cell r="J244">
            <v>41995.8</v>
          </cell>
        </row>
        <row r="245">
          <cell r="A245">
            <v>810159</v>
          </cell>
          <cell r="B245">
            <v>0</v>
          </cell>
          <cell r="C245" t="str">
            <v>New Godown near scrap yard</v>
          </cell>
          <cell r="D245" t="str">
            <v>Capex-17 &amp; 17A</v>
          </cell>
          <cell r="E245" t="str">
            <v>Building</v>
          </cell>
          <cell r="F245">
            <v>0</v>
          </cell>
          <cell r="G245">
            <v>0</v>
          </cell>
          <cell r="H245" t="str">
            <v>INR</v>
          </cell>
          <cell r="I245">
            <v>53820</v>
          </cell>
          <cell r="J245">
            <v>86112</v>
          </cell>
        </row>
        <row r="246">
          <cell r="A246">
            <v>810160</v>
          </cell>
          <cell r="B246">
            <v>0</v>
          </cell>
          <cell r="C246" t="str">
            <v>Trainning Hall</v>
          </cell>
          <cell r="D246" t="str">
            <v>Capex-26</v>
          </cell>
          <cell r="E246" t="str">
            <v>Furniture &amp; Fixture</v>
          </cell>
          <cell r="F246">
            <v>0</v>
          </cell>
          <cell r="G246">
            <v>0</v>
          </cell>
          <cell r="H246" t="str">
            <v>NRS</v>
          </cell>
          <cell r="I246">
            <v>31618</v>
          </cell>
          <cell r="J246">
            <v>31618</v>
          </cell>
        </row>
        <row r="247">
          <cell r="A247">
            <v>810162</v>
          </cell>
          <cell r="B247">
            <v>0</v>
          </cell>
          <cell r="C247" t="str">
            <v>Baan Installation</v>
          </cell>
          <cell r="D247" t="str">
            <v>Capex-32</v>
          </cell>
          <cell r="E247" t="str">
            <v>Office Equipment</v>
          </cell>
          <cell r="F247">
            <v>0</v>
          </cell>
          <cell r="G247">
            <v>0</v>
          </cell>
          <cell r="H247" t="str">
            <v>NRS</v>
          </cell>
          <cell r="I247">
            <v>502425</v>
          </cell>
          <cell r="J247">
            <v>502425</v>
          </cell>
        </row>
        <row r="248">
          <cell r="A248">
            <v>810163</v>
          </cell>
          <cell r="B248">
            <v>0</v>
          </cell>
          <cell r="C248" t="str">
            <v>Baan Installation</v>
          </cell>
          <cell r="D248" t="str">
            <v>Capex-32</v>
          </cell>
          <cell r="E248" t="str">
            <v>Office Equipment</v>
          </cell>
          <cell r="F248">
            <v>0</v>
          </cell>
          <cell r="G248">
            <v>0</v>
          </cell>
          <cell r="H248" t="str">
            <v>NRS</v>
          </cell>
          <cell r="I248">
            <v>62502</v>
          </cell>
          <cell r="J248">
            <v>62502</v>
          </cell>
        </row>
        <row r="249">
          <cell r="A249">
            <v>810164</v>
          </cell>
          <cell r="B249">
            <v>0</v>
          </cell>
          <cell r="C249" t="str">
            <v>Lemoneze Plant</v>
          </cell>
          <cell r="D249" t="str">
            <v>Capex-31</v>
          </cell>
          <cell r="E249" t="str">
            <v>Building</v>
          </cell>
          <cell r="F249">
            <v>0</v>
          </cell>
          <cell r="G249">
            <v>0</v>
          </cell>
          <cell r="H249" t="str">
            <v>NRS</v>
          </cell>
          <cell r="I249">
            <v>30770</v>
          </cell>
          <cell r="J249">
            <v>30770</v>
          </cell>
        </row>
        <row r="250">
          <cell r="A250">
            <v>810166</v>
          </cell>
          <cell r="B250">
            <v>0</v>
          </cell>
          <cell r="C250" t="str">
            <v>Litchi Plant</v>
          </cell>
          <cell r="D250" t="str">
            <v>(Capex - 03-03-04)</v>
          </cell>
          <cell r="E250" t="str">
            <v>Plant &amp; Machinery (Installation)</v>
          </cell>
          <cell r="F250">
            <v>0</v>
          </cell>
          <cell r="G250">
            <v>0</v>
          </cell>
          <cell r="H250" t="str">
            <v>NRS</v>
          </cell>
          <cell r="I250">
            <v>23925</v>
          </cell>
          <cell r="J250">
            <v>23925</v>
          </cell>
        </row>
        <row r="251">
          <cell r="A251">
            <v>810167</v>
          </cell>
          <cell r="B251">
            <v>0</v>
          </cell>
          <cell r="C251" t="str">
            <v>Fruit Juice Expansion</v>
          </cell>
          <cell r="D251" t="str">
            <v>(Capex - 04-03-04)</v>
          </cell>
          <cell r="E251" t="str">
            <v>Plant &amp; Machinery (Installation)</v>
          </cell>
          <cell r="F251">
            <v>0</v>
          </cell>
          <cell r="G251">
            <v>0</v>
          </cell>
          <cell r="H251" t="str">
            <v>INR</v>
          </cell>
          <cell r="I251">
            <v>18128.75</v>
          </cell>
          <cell r="J251">
            <v>29006</v>
          </cell>
        </row>
        <row r="252">
          <cell r="A252">
            <v>810168</v>
          </cell>
          <cell r="B252">
            <v>0</v>
          </cell>
          <cell r="C252" t="str">
            <v>Trainning Hall</v>
          </cell>
          <cell r="D252" t="str">
            <v>Capex-26</v>
          </cell>
          <cell r="E252" t="str">
            <v>Furniture &amp; Fixture</v>
          </cell>
          <cell r="F252">
            <v>0</v>
          </cell>
          <cell r="G252">
            <v>0</v>
          </cell>
          <cell r="H252" t="str">
            <v>NRS</v>
          </cell>
          <cell r="I252">
            <v>22550</v>
          </cell>
          <cell r="J252">
            <v>22550</v>
          </cell>
        </row>
        <row r="253">
          <cell r="A253">
            <v>810169</v>
          </cell>
          <cell r="B253">
            <v>0</v>
          </cell>
          <cell r="C253" t="str">
            <v>Fruit Juice Expansion</v>
          </cell>
          <cell r="D253" t="str">
            <v>(Capex - 04-03-04)</v>
          </cell>
          <cell r="E253" t="str">
            <v>Plant &amp; Machinery (Installation)</v>
          </cell>
          <cell r="F253" t="str">
            <v>Inventory</v>
          </cell>
          <cell r="G253">
            <v>0</v>
          </cell>
          <cell r="H253" t="str">
            <v>NRS</v>
          </cell>
          <cell r="I253">
            <v>6710</v>
          </cell>
          <cell r="J253">
            <v>6710</v>
          </cell>
        </row>
        <row r="254">
          <cell r="A254">
            <v>810170</v>
          </cell>
          <cell r="B254">
            <v>0</v>
          </cell>
          <cell r="C254" t="str">
            <v>Fruit Juice Expansion</v>
          </cell>
          <cell r="D254" t="str">
            <v>No-Capex</v>
          </cell>
          <cell r="E254" t="str">
            <v>Plant &amp; Machinery</v>
          </cell>
          <cell r="F254">
            <v>0</v>
          </cell>
          <cell r="G254">
            <v>0</v>
          </cell>
          <cell r="H254" t="str">
            <v>INR</v>
          </cell>
          <cell r="I254">
            <v>3300</v>
          </cell>
          <cell r="J254">
            <v>5280</v>
          </cell>
        </row>
        <row r="255">
          <cell r="A255">
            <v>810171</v>
          </cell>
          <cell r="B255">
            <v>0</v>
          </cell>
          <cell r="C255" t="str">
            <v>Boundary Wall</v>
          </cell>
          <cell r="D255" t="str">
            <v>(Capex - 06-03-04)</v>
          </cell>
          <cell r="E255" t="str">
            <v>Building</v>
          </cell>
          <cell r="F255">
            <v>0</v>
          </cell>
          <cell r="G255">
            <v>0</v>
          </cell>
          <cell r="H255" t="str">
            <v>NRS</v>
          </cell>
          <cell r="I255">
            <v>168600</v>
          </cell>
          <cell r="J255">
            <v>168600</v>
          </cell>
        </row>
        <row r="256">
          <cell r="A256">
            <v>810172</v>
          </cell>
          <cell r="B256">
            <v>0</v>
          </cell>
          <cell r="C256" t="str">
            <v>Fruit Juice Expansion</v>
          </cell>
          <cell r="D256" t="str">
            <v>(Capex - 04-03-04)</v>
          </cell>
          <cell r="E256" t="str">
            <v>Building</v>
          </cell>
          <cell r="F256">
            <v>0</v>
          </cell>
          <cell r="G256">
            <v>0</v>
          </cell>
          <cell r="H256" t="str">
            <v>NRS</v>
          </cell>
          <cell r="I256">
            <v>6780</v>
          </cell>
          <cell r="J256">
            <v>6780</v>
          </cell>
        </row>
        <row r="257">
          <cell r="A257">
            <v>810173</v>
          </cell>
          <cell r="B257">
            <v>0</v>
          </cell>
          <cell r="C257" t="str">
            <v>Boundary Wall</v>
          </cell>
          <cell r="D257" t="str">
            <v>(Capex - 06-03-04)</v>
          </cell>
          <cell r="E257" t="str">
            <v>Building</v>
          </cell>
          <cell r="F257">
            <v>0</v>
          </cell>
          <cell r="G257">
            <v>0</v>
          </cell>
          <cell r="H257" t="str">
            <v>NRS</v>
          </cell>
          <cell r="I257">
            <v>196877.5</v>
          </cell>
          <cell r="J257">
            <v>196877.5</v>
          </cell>
        </row>
        <row r="258">
          <cell r="A258">
            <v>810174</v>
          </cell>
          <cell r="B258">
            <v>0</v>
          </cell>
          <cell r="C258" t="str">
            <v>Boundary Wall</v>
          </cell>
          <cell r="D258" t="str">
            <v>(Capex - 06-03-04)</v>
          </cell>
          <cell r="E258" t="str">
            <v>Building</v>
          </cell>
          <cell r="F258">
            <v>0</v>
          </cell>
          <cell r="G258">
            <v>0</v>
          </cell>
          <cell r="H258" t="str">
            <v>NRS</v>
          </cell>
          <cell r="I258">
            <v>36480</v>
          </cell>
          <cell r="J258">
            <v>36480</v>
          </cell>
        </row>
        <row r="259">
          <cell r="A259">
            <v>810175</v>
          </cell>
          <cell r="B259">
            <v>0</v>
          </cell>
          <cell r="C259" t="str">
            <v>Fruit Juice Expansion</v>
          </cell>
          <cell r="D259" t="str">
            <v>(Capex - 04-03-04)</v>
          </cell>
          <cell r="E259" t="str">
            <v>Building</v>
          </cell>
          <cell r="F259">
            <v>0</v>
          </cell>
          <cell r="G259">
            <v>0</v>
          </cell>
          <cell r="H259" t="str">
            <v>NRS</v>
          </cell>
          <cell r="I259">
            <v>18513.849999999999</v>
          </cell>
          <cell r="J259">
            <v>18513.849999999999</v>
          </cell>
        </row>
        <row r="260">
          <cell r="A260">
            <v>810176</v>
          </cell>
          <cell r="B260">
            <v>0</v>
          </cell>
          <cell r="C260" t="str">
            <v>Litchi Plant</v>
          </cell>
          <cell r="D260" t="str">
            <v>(Capex - 03-03-04)</v>
          </cell>
          <cell r="E260" t="str">
            <v>Building</v>
          </cell>
          <cell r="F260">
            <v>0</v>
          </cell>
          <cell r="G260">
            <v>0</v>
          </cell>
          <cell r="H260" t="str">
            <v>NRS</v>
          </cell>
          <cell r="I260">
            <v>23441.599999999999</v>
          </cell>
          <cell r="J260">
            <v>23441.599999999999</v>
          </cell>
        </row>
        <row r="261">
          <cell r="A261">
            <v>810177</v>
          </cell>
          <cell r="B261">
            <v>0</v>
          </cell>
          <cell r="C261" t="str">
            <v>Litchi Plant</v>
          </cell>
          <cell r="D261" t="str">
            <v>(Capex - 03-03-04)</v>
          </cell>
          <cell r="E261" t="str">
            <v>Building</v>
          </cell>
          <cell r="F261">
            <v>0</v>
          </cell>
          <cell r="G261">
            <v>0</v>
          </cell>
          <cell r="H261" t="str">
            <v>INR</v>
          </cell>
          <cell r="I261">
            <v>820</v>
          </cell>
          <cell r="J261">
            <v>1312</v>
          </cell>
        </row>
        <row r="262">
          <cell r="A262">
            <v>810178</v>
          </cell>
          <cell r="B262">
            <v>0</v>
          </cell>
          <cell r="C262" t="str">
            <v>Litchi Plant</v>
          </cell>
          <cell r="D262" t="str">
            <v>(Capex - 03-03-04)</v>
          </cell>
          <cell r="E262" t="str">
            <v>Plant &amp; Machinery (Installation)</v>
          </cell>
          <cell r="F262">
            <v>0</v>
          </cell>
          <cell r="G262">
            <v>0</v>
          </cell>
          <cell r="H262" t="str">
            <v>INR</v>
          </cell>
          <cell r="I262">
            <v>522</v>
          </cell>
          <cell r="J262">
            <v>835.2</v>
          </cell>
        </row>
        <row r="263">
          <cell r="A263">
            <v>810179</v>
          </cell>
          <cell r="B263">
            <v>0</v>
          </cell>
          <cell r="C263" t="str">
            <v>Fruit Juice Expansion</v>
          </cell>
          <cell r="D263" t="str">
            <v>(Capex - 04-03-04)</v>
          </cell>
          <cell r="E263" t="str">
            <v>Building</v>
          </cell>
          <cell r="F263">
            <v>0</v>
          </cell>
          <cell r="G263">
            <v>0</v>
          </cell>
          <cell r="H263" t="str">
            <v>NRS</v>
          </cell>
          <cell r="I263">
            <v>3330</v>
          </cell>
          <cell r="J263">
            <v>3330</v>
          </cell>
        </row>
        <row r="264">
          <cell r="A264">
            <v>810180</v>
          </cell>
          <cell r="B264">
            <v>0</v>
          </cell>
          <cell r="C264" t="str">
            <v>Common Utility</v>
          </cell>
          <cell r="D264" t="str">
            <v>(Capex - 07-03-04)</v>
          </cell>
          <cell r="E264" t="str">
            <v>Plant &amp; Machinery</v>
          </cell>
          <cell r="F264">
            <v>0</v>
          </cell>
          <cell r="G264">
            <v>0</v>
          </cell>
          <cell r="H264" t="str">
            <v>USD</v>
          </cell>
          <cell r="I264">
            <v>8000</v>
          </cell>
          <cell r="J264">
            <v>592000</v>
          </cell>
        </row>
        <row r="265">
          <cell r="A265">
            <v>810181</v>
          </cell>
          <cell r="B265">
            <v>0</v>
          </cell>
          <cell r="C265" t="str">
            <v>Boundary Wall</v>
          </cell>
          <cell r="D265" t="str">
            <v>(Capex - 06-03-04)</v>
          </cell>
          <cell r="E265" t="str">
            <v>Building</v>
          </cell>
          <cell r="F265">
            <v>0</v>
          </cell>
          <cell r="G265">
            <v>0</v>
          </cell>
          <cell r="H265" t="str">
            <v>NRS</v>
          </cell>
          <cell r="I265">
            <v>69250</v>
          </cell>
          <cell r="J265">
            <v>69250</v>
          </cell>
        </row>
        <row r="266">
          <cell r="A266">
            <v>810182</v>
          </cell>
          <cell r="B266">
            <v>0</v>
          </cell>
          <cell r="C266" t="str">
            <v xml:space="preserve">Video Camera Accessories       </v>
          </cell>
          <cell r="D266" t="str">
            <v>(Capex - 14-03-04)</v>
          </cell>
          <cell r="E266" t="str">
            <v>Office Equipment</v>
          </cell>
          <cell r="F266">
            <v>0</v>
          </cell>
          <cell r="G266">
            <v>0</v>
          </cell>
          <cell r="H266" t="str">
            <v>NRS</v>
          </cell>
          <cell r="I266">
            <v>112459.5</v>
          </cell>
          <cell r="J266">
            <v>112459.5</v>
          </cell>
        </row>
        <row r="267">
          <cell r="A267">
            <v>810183</v>
          </cell>
          <cell r="B267">
            <v>0</v>
          </cell>
          <cell r="C267" t="str">
            <v xml:space="preserve">Video Camera Accessories       </v>
          </cell>
          <cell r="D267" t="str">
            <v>(Capex - 14-03-04)</v>
          </cell>
          <cell r="E267" t="str">
            <v>Office Equipment</v>
          </cell>
          <cell r="F267">
            <v>0</v>
          </cell>
          <cell r="G267">
            <v>0</v>
          </cell>
          <cell r="H267" t="str">
            <v>USD</v>
          </cell>
          <cell r="I267">
            <v>6314.8</v>
          </cell>
          <cell r="J267">
            <v>467295.2</v>
          </cell>
        </row>
        <row r="268">
          <cell r="A268">
            <v>810184</v>
          </cell>
          <cell r="B268">
            <v>0</v>
          </cell>
          <cell r="C268" t="str">
            <v>Fruit Juice Expansion</v>
          </cell>
          <cell r="D268" t="str">
            <v>(Capex - 04-03-04)</v>
          </cell>
          <cell r="E268" t="str">
            <v>Plant &amp; Machinery (Installation)</v>
          </cell>
          <cell r="F268">
            <v>0</v>
          </cell>
          <cell r="G268">
            <v>0</v>
          </cell>
          <cell r="H268" t="str">
            <v>NRS</v>
          </cell>
          <cell r="I268">
            <v>500</v>
          </cell>
          <cell r="J268">
            <v>500</v>
          </cell>
        </row>
        <row r="269">
          <cell r="A269">
            <v>810185</v>
          </cell>
          <cell r="B269">
            <v>0</v>
          </cell>
          <cell r="C269" t="str">
            <v xml:space="preserve">Vatika Hair Oil Container </v>
          </cell>
          <cell r="D269" t="str">
            <v>(Capex - 13-03-04)</v>
          </cell>
          <cell r="E269" t="str">
            <v>Plant &amp; Machinery</v>
          </cell>
          <cell r="F269">
            <v>0</v>
          </cell>
          <cell r="G269">
            <v>0</v>
          </cell>
          <cell r="H269" t="str">
            <v>NRS</v>
          </cell>
          <cell r="I269">
            <v>37500</v>
          </cell>
          <cell r="J269">
            <v>37500</v>
          </cell>
        </row>
        <row r="270">
          <cell r="A270">
            <v>810186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  <cell r="F270">
            <v>0</v>
          </cell>
          <cell r="G270">
            <v>0</v>
          </cell>
          <cell r="H270" t="str">
            <v>INR</v>
          </cell>
          <cell r="I270">
            <v>21782</v>
          </cell>
          <cell r="J270">
            <v>34851.200000000004</v>
          </cell>
        </row>
        <row r="271">
          <cell r="A271">
            <v>810187</v>
          </cell>
          <cell r="B271">
            <v>0</v>
          </cell>
          <cell r="C271" t="str">
            <v>Fruit Juice Expansion-125 ML</v>
          </cell>
          <cell r="D271" t="str">
            <v>(Capex - 15-03-04)</v>
          </cell>
          <cell r="E271" t="str">
            <v>Plant &amp; Machinery - 125 ML</v>
          </cell>
          <cell r="F271">
            <v>0</v>
          </cell>
          <cell r="G271">
            <v>0</v>
          </cell>
          <cell r="H271" t="str">
            <v>USD</v>
          </cell>
          <cell r="I271">
            <v>77079</v>
          </cell>
          <cell r="J271">
            <v>5703846</v>
          </cell>
        </row>
        <row r="272">
          <cell r="A272">
            <v>810188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</v>
          </cell>
          <cell r="F272">
            <v>0</v>
          </cell>
          <cell r="G272">
            <v>0</v>
          </cell>
          <cell r="H272" t="str">
            <v>USD</v>
          </cell>
          <cell r="I272">
            <v>18800</v>
          </cell>
          <cell r="J272">
            <v>1391200</v>
          </cell>
        </row>
        <row r="273">
          <cell r="A273">
            <v>810189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 (Installation)</v>
          </cell>
          <cell r="F273">
            <v>0</v>
          </cell>
          <cell r="G273">
            <v>0</v>
          </cell>
          <cell r="H273" t="str">
            <v>NRS</v>
          </cell>
          <cell r="I273">
            <v>101045</v>
          </cell>
          <cell r="J273">
            <v>101045</v>
          </cell>
        </row>
        <row r="274">
          <cell r="A274">
            <v>810190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  <cell r="F274">
            <v>0</v>
          </cell>
          <cell r="G274">
            <v>0</v>
          </cell>
          <cell r="H274" t="str">
            <v>NRS</v>
          </cell>
          <cell r="I274">
            <v>31464</v>
          </cell>
          <cell r="J274">
            <v>31464</v>
          </cell>
        </row>
        <row r="275">
          <cell r="A275">
            <v>810191</v>
          </cell>
          <cell r="B275">
            <v>0</v>
          </cell>
          <cell r="C275" t="str">
            <v>Fruit Juice Expansion</v>
          </cell>
          <cell r="D275" t="str">
            <v>(Capex - 15-03-04)</v>
          </cell>
          <cell r="E275" t="str">
            <v>Electrical Installation</v>
          </cell>
          <cell r="F275">
            <v>0</v>
          </cell>
          <cell r="G275">
            <v>0</v>
          </cell>
          <cell r="H275" t="str">
            <v>NRS</v>
          </cell>
          <cell r="I275">
            <v>23200</v>
          </cell>
          <cell r="J275">
            <v>23200</v>
          </cell>
        </row>
        <row r="276">
          <cell r="A276">
            <v>810192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</v>
          </cell>
          <cell r="F276">
            <v>0</v>
          </cell>
          <cell r="G276">
            <v>0</v>
          </cell>
          <cell r="H276" t="str">
            <v>INR</v>
          </cell>
          <cell r="I276">
            <v>1404000</v>
          </cell>
          <cell r="J276">
            <v>2246400</v>
          </cell>
        </row>
        <row r="277">
          <cell r="A277">
            <v>810193</v>
          </cell>
          <cell r="B277">
            <v>0</v>
          </cell>
          <cell r="C277" t="str">
            <v>Fruit Juice Expansion-125 ML</v>
          </cell>
          <cell r="D277" t="str">
            <v>(Capex - 15-03-04)</v>
          </cell>
          <cell r="E277" t="str">
            <v>Plant &amp; Machinery - 125 ML</v>
          </cell>
          <cell r="F277" t="str">
            <v>Inventory</v>
          </cell>
          <cell r="G277">
            <v>0</v>
          </cell>
          <cell r="H277" t="str">
            <v>EURO</v>
          </cell>
          <cell r="I277">
            <v>8300</v>
          </cell>
          <cell r="J277">
            <v>1079000</v>
          </cell>
        </row>
        <row r="278">
          <cell r="A278">
            <v>810194</v>
          </cell>
          <cell r="B278">
            <v>0</v>
          </cell>
          <cell r="C278" t="str">
            <v>Fruit Juice Expansion-125 ML</v>
          </cell>
          <cell r="D278" t="str">
            <v>(Capex - 15-03-04)</v>
          </cell>
          <cell r="E278" t="str">
            <v>Plant &amp; Machinery - 125 ML</v>
          </cell>
          <cell r="F278">
            <v>0</v>
          </cell>
          <cell r="G278">
            <v>0</v>
          </cell>
          <cell r="H278" t="str">
            <v>USD</v>
          </cell>
          <cell r="I278">
            <v>233400</v>
          </cell>
          <cell r="J278">
            <v>17271600</v>
          </cell>
        </row>
        <row r="279">
          <cell r="A279">
            <v>810195</v>
          </cell>
          <cell r="B279">
            <v>0</v>
          </cell>
          <cell r="C279" t="str">
            <v>Fruit Juice Expansion</v>
          </cell>
          <cell r="D279" t="str">
            <v>(Capex - 15-03-04)</v>
          </cell>
          <cell r="E279" t="str">
            <v>Electrical Installation</v>
          </cell>
          <cell r="F279">
            <v>0</v>
          </cell>
          <cell r="G279">
            <v>0</v>
          </cell>
          <cell r="H279" t="str">
            <v>NRS</v>
          </cell>
          <cell r="I279">
            <v>2043</v>
          </cell>
          <cell r="J279">
            <v>2043</v>
          </cell>
        </row>
        <row r="280">
          <cell r="A280">
            <v>810196</v>
          </cell>
          <cell r="B280">
            <v>0</v>
          </cell>
          <cell r="C280" t="str">
            <v>Fruit Juice Expansion</v>
          </cell>
          <cell r="D280" t="str">
            <v>(Capex - 15-03-04)</v>
          </cell>
          <cell r="E280" t="str">
            <v>Plant &amp; Machinery (Installation)</v>
          </cell>
          <cell r="F280">
            <v>0</v>
          </cell>
          <cell r="G280">
            <v>0</v>
          </cell>
          <cell r="H280" t="str">
            <v>NRS</v>
          </cell>
          <cell r="I280">
            <v>166911</v>
          </cell>
          <cell r="J280">
            <v>166911</v>
          </cell>
        </row>
        <row r="281">
          <cell r="A281">
            <v>810197</v>
          </cell>
          <cell r="B281">
            <v>0</v>
          </cell>
          <cell r="C281" t="str">
            <v>Fruit Juice Expansion</v>
          </cell>
          <cell r="D281" t="str">
            <v>(Capex - 15-03-04)</v>
          </cell>
          <cell r="E281" t="str">
            <v>Plant &amp; Machinery (Installation)</v>
          </cell>
          <cell r="F281">
            <v>0</v>
          </cell>
          <cell r="G281">
            <v>0</v>
          </cell>
          <cell r="H281" t="str">
            <v>INR</v>
          </cell>
          <cell r="I281">
            <v>271076</v>
          </cell>
          <cell r="J281">
            <v>433721.60000000003</v>
          </cell>
        </row>
        <row r="282">
          <cell r="A282">
            <v>810198</v>
          </cell>
          <cell r="B282">
            <v>0</v>
          </cell>
          <cell r="C282" t="str">
            <v>Fruit Juice Expansion</v>
          </cell>
          <cell r="D282" t="str">
            <v>(Capex - 15-03-04)</v>
          </cell>
          <cell r="E282" t="str">
            <v>Plant &amp; Machinery (Installation)</v>
          </cell>
          <cell r="F282">
            <v>0</v>
          </cell>
          <cell r="G282">
            <v>0</v>
          </cell>
          <cell r="H282" t="str">
            <v>INR</v>
          </cell>
          <cell r="I282">
            <v>64485</v>
          </cell>
          <cell r="J282">
            <v>103176</v>
          </cell>
        </row>
        <row r="283">
          <cell r="A283">
            <v>810199</v>
          </cell>
          <cell r="B283">
            <v>0</v>
          </cell>
          <cell r="C283" t="str">
            <v>Fruit Juice Expansion</v>
          </cell>
          <cell r="D283" t="str">
            <v>(Capex - 15-03-04)</v>
          </cell>
          <cell r="E283" t="str">
            <v>Plant &amp; Machinery (Installation)</v>
          </cell>
          <cell r="F283">
            <v>0</v>
          </cell>
          <cell r="G283">
            <v>0</v>
          </cell>
          <cell r="H283" t="str">
            <v>INR</v>
          </cell>
          <cell r="I283">
            <v>34084.9</v>
          </cell>
          <cell r="J283">
            <v>54535.840000000004</v>
          </cell>
        </row>
        <row r="284">
          <cell r="A284">
            <v>810200</v>
          </cell>
          <cell r="B284">
            <v>0</v>
          </cell>
          <cell r="C284" t="str">
            <v>Fruit Juice Expansion</v>
          </cell>
          <cell r="D284" t="str">
            <v>(Capex - 15-03-04)</v>
          </cell>
          <cell r="E284" t="str">
            <v>Plant &amp; Machinery (Installation)</v>
          </cell>
          <cell r="F284">
            <v>0</v>
          </cell>
          <cell r="G284">
            <v>0</v>
          </cell>
          <cell r="H284" t="str">
            <v>INR</v>
          </cell>
          <cell r="I284">
            <v>997000</v>
          </cell>
          <cell r="J284">
            <v>1595200</v>
          </cell>
        </row>
        <row r="285">
          <cell r="A285">
            <v>810201</v>
          </cell>
          <cell r="B285">
            <v>0</v>
          </cell>
          <cell r="C285" t="str">
            <v>Fruit Juice Expansion</v>
          </cell>
          <cell r="D285" t="str">
            <v>(Capex - 15-03-04)</v>
          </cell>
          <cell r="E285" t="str">
            <v>Plant &amp; Machinery (Installation)</v>
          </cell>
          <cell r="F285">
            <v>0</v>
          </cell>
          <cell r="G285">
            <v>0</v>
          </cell>
          <cell r="H285" t="str">
            <v>INR</v>
          </cell>
          <cell r="I285">
            <v>1640</v>
          </cell>
          <cell r="J285">
            <v>2624</v>
          </cell>
        </row>
        <row r="286">
          <cell r="A286">
            <v>810202</v>
          </cell>
          <cell r="B286">
            <v>0</v>
          </cell>
          <cell r="C286" t="str">
            <v>Fruit Juice Expansion</v>
          </cell>
          <cell r="D286" t="str">
            <v>(Capex - 15-03-04)</v>
          </cell>
          <cell r="E286" t="str">
            <v>Plant &amp; Machinery (Installation)</v>
          </cell>
          <cell r="F286">
            <v>0</v>
          </cell>
          <cell r="G286">
            <v>0</v>
          </cell>
          <cell r="H286" t="str">
            <v>NRS</v>
          </cell>
          <cell r="I286">
            <v>29000</v>
          </cell>
          <cell r="J286">
            <v>29000</v>
          </cell>
        </row>
        <row r="287">
          <cell r="A287">
            <v>810203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  <cell r="F287">
            <v>0</v>
          </cell>
          <cell r="G287">
            <v>0</v>
          </cell>
          <cell r="H287" t="str">
            <v>NRS</v>
          </cell>
          <cell r="I287">
            <v>5993.75</v>
          </cell>
          <cell r="J287">
            <v>5993.75</v>
          </cell>
        </row>
        <row r="288">
          <cell r="A288">
            <v>810204</v>
          </cell>
          <cell r="B288">
            <v>0</v>
          </cell>
          <cell r="C288" t="str">
            <v>Fruit Juice Expansion</v>
          </cell>
          <cell r="D288" t="str">
            <v>(Capex - 15-03-04)</v>
          </cell>
          <cell r="E288" t="str">
            <v>Electrical Installation</v>
          </cell>
          <cell r="F288">
            <v>0</v>
          </cell>
          <cell r="G288">
            <v>0</v>
          </cell>
          <cell r="H288" t="str">
            <v>INR</v>
          </cell>
          <cell r="I288">
            <v>192780</v>
          </cell>
          <cell r="J288">
            <v>308448</v>
          </cell>
        </row>
        <row r="289">
          <cell r="A289">
            <v>810205</v>
          </cell>
          <cell r="B289">
            <v>0</v>
          </cell>
          <cell r="C289" t="str">
            <v>Fruit Juice Expansion</v>
          </cell>
          <cell r="D289" t="str">
            <v>(Capex - 15-03-04)</v>
          </cell>
          <cell r="E289" t="str">
            <v>Plant &amp; Machinery (Installation)</v>
          </cell>
          <cell r="F289">
            <v>0</v>
          </cell>
          <cell r="G289">
            <v>0</v>
          </cell>
          <cell r="H289" t="str">
            <v>NRS</v>
          </cell>
          <cell r="I289">
            <v>9090</v>
          </cell>
          <cell r="J289">
            <v>9090</v>
          </cell>
        </row>
        <row r="290">
          <cell r="A290">
            <v>810206</v>
          </cell>
          <cell r="B290">
            <v>0</v>
          </cell>
          <cell r="C290" t="str">
            <v>Fruit Juice Expansion</v>
          </cell>
          <cell r="D290" t="str">
            <v>(Capex - 15-03-04)</v>
          </cell>
          <cell r="E290" t="str">
            <v>Plant &amp; Machinery (Installation)</v>
          </cell>
          <cell r="F290">
            <v>0</v>
          </cell>
          <cell r="G290">
            <v>0</v>
          </cell>
          <cell r="H290" t="str">
            <v>NRS</v>
          </cell>
          <cell r="I290">
            <v>7740</v>
          </cell>
          <cell r="J290">
            <v>7740</v>
          </cell>
        </row>
        <row r="291">
          <cell r="A291">
            <v>810207</v>
          </cell>
          <cell r="B291">
            <v>0</v>
          </cell>
          <cell r="C291" t="str">
            <v xml:space="preserve">Kennel House </v>
          </cell>
          <cell r="D291" t="str">
            <v>(Capex - 18-03-04)</v>
          </cell>
          <cell r="E291" t="str">
            <v>Building</v>
          </cell>
          <cell r="F291">
            <v>0</v>
          </cell>
          <cell r="G291">
            <v>0</v>
          </cell>
          <cell r="H291" t="str">
            <v>NRS</v>
          </cell>
          <cell r="I291">
            <v>22842</v>
          </cell>
          <cell r="J291">
            <v>22842</v>
          </cell>
        </row>
        <row r="292">
          <cell r="A292">
            <v>810208</v>
          </cell>
          <cell r="B292">
            <v>0</v>
          </cell>
          <cell r="C292" t="str">
            <v>Fruit Juice Expansion</v>
          </cell>
          <cell r="D292" t="str">
            <v>(Capex - 15-03-04)</v>
          </cell>
          <cell r="E292" t="str">
            <v>Plant &amp; Machinery (Installation)</v>
          </cell>
          <cell r="F292">
            <v>0</v>
          </cell>
          <cell r="G292">
            <v>0</v>
          </cell>
          <cell r="H292" t="str">
            <v>NRS</v>
          </cell>
          <cell r="I292">
            <v>35000</v>
          </cell>
          <cell r="J292">
            <v>35000</v>
          </cell>
        </row>
        <row r="293">
          <cell r="A293">
            <v>810209</v>
          </cell>
          <cell r="B293">
            <v>0</v>
          </cell>
          <cell r="C293" t="str">
            <v>Fruit Juice Expansion</v>
          </cell>
          <cell r="D293" t="str">
            <v>(Capex - 15-03-04)</v>
          </cell>
          <cell r="E293" t="str">
            <v>Plant &amp; Machinery (Installation)</v>
          </cell>
          <cell r="F293">
            <v>0</v>
          </cell>
          <cell r="G293">
            <v>0</v>
          </cell>
          <cell r="H293" t="str">
            <v>NRS</v>
          </cell>
          <cell r="I293">
            <v>66578.960000000006</v>
          </cell>
          <cell r="J293">
            <v>66578.960000000006</v>
          </cell>
        </row>
        <row r="294">
          <cell r="A294">
            <v>810210</v>
          </cell>
          <cell r="B294">
            <v>0</v>
          </cell>
          <cell r="C294" t="str">
            <v>Fruit Juice Expansion</v>
          </cell>
          <cell r="D294" t="str">
            <v>(Capex - 15-03-04)</v>
          </cell>
          <cell r="E294" t="str">
            <v>Plant &amp; Machinery (Installation)</v>
          </cell>
          <cell r="F294">
            <v>0</v>
          </cell>
          <cell r="G294">
            <v>0</v>
          </cell>
          <cell r="H294" t="str">
            <v>NRS</v>
          </cell>
          <cell r="I294">
            <v>7290</v>
          </cell>
          <cell r="J294">
            <v>7290</v>
          </cell>
        </row>
        <row r="295">
          <cell r="A295">
            <v>810211</v>
          </cell>
          <cell r="B295">
            <v>0</v>
          </cell>
          <cell r="C295" t="str">
            <v>Fruit Juice Expansion</v>
          </cell>
          <cell r="D295" t="str">
            <v>(Capex - 15-03-04)</v>
          </cell>
          <cell r="E295" t="str">
            <v>Electrical Installation</v>
          </cell>
          <cell r="F295">
            <v>0</v>
          </cell>
          <cell r="G295">
            <v>0</v>
          </cell>
          <cell r="H295" t="str">
            <v>NRS</v>
          </cell>
          <cell r="I295">
            <v>245000</v>
          </cell>
          <cell r="J295">
            <v>245000</v>
          </cell>
        </row>
        <row r="296">
          <cell r="A296">
            <v>810212</v>
          </cell>
          <cell r="B296">
            <v>0</v>
          </cell>
          <cell r="C296" t="str">
            <v>Fruit Juice Expansion</v>
          </cell>
          <cell r="D296" t="str">
            <v>(Capex - 15-03-04)</v>
          </cell>
          <cell r="E296" t="str">
            <v>Plant &amp; Machinery (Installation)</v>
          </cell>
          <cell r="F296">
            <v>0</v>
          </cell>
          <cell r="G296">
            <v>0</v>
          </cell>
          <cell r="H296" t="str">
            <v>NRS</v>
          </cell>
          <cell r="I296">
            <v>27409.05</v>
          </cell>
          <cell r="J296">
            <v>27409.05</v>
          </cell>
        </row>
        <row r="297">
          <cell r="A297">
            <v>810213</v>
          </cell>
          <cell r="B297">
            <v>0</v>
          </cell>
          <cell r="C297" t="str">
            <v>Fruit Juice Expansion</v>
          </cell>
          <cell r="D297" t="str">
            <v>(Capex - 15-03-04)</v>
          </cell>
          <cell r="E297" t="str">
            <v>Plant &amp; Machinery</v>
          </cell>
          <cell r="F297">
            <v>0</v>
          </cell>
          <cell r="G297">
            <v>0</v>
          </cell>
          <cell r="H297" t="str">
            <v>INR</v>
          </cell>
          <cell r="I297">
            <v>42325</v>
          </cell>
          <cell r="J297">
            <v>67720</v>
          </cell>
        </row>
        <row r="298">
          <cell r="A298">
            <v>810214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Electrical Installation</v>
          </cell>
          <cell r="F298">
            <v>0</v>
          </cell>
          <cell r="G298">
            <v>0</v>
          </cell>
          <cell r="H298" t="str">
            <v>NRS</v>
          </cell>
          <cell r="I298">
            <v>491398.33</v>
          </cell>
          <cell r="J298">
            <v>491398.33</v>
          </cell>
        </row>
        <row r="299">
          <cell r="A299">
            <v>810215</v>
          </cell>
          <cell r="B299">
            <v>0</v>
          </cell>
          <cell r="C299" t="str">
            <v xml:space="preserve">Vatika Hair Oil Container </v>
          </cell>
          <cell r="D299" t="str">
            <v>(Capex - 13-03-04)</v>
          </cell>
          <cell r="E299" t="str">
            <v>Plant &amp; Machinery</v>
          </cell>
          <cell r="F299">
            <v>0</v>
          </cell>
          <cell r="G299">
            <v>0</v>
          </cell>
          <cell r="H299" t="str">
            <v>NRS</v>
          </cell>
          <cell r="I299">
            <v>7500</v>
          </cell>
          <cell r="J299">
            <v>7500</v>
          </cell>
        </row>
        <row r="300">
          <cell r="A300">
            <v>810216</v>
          </cell>
          <cell r="B300">
            <v>0</v>
          </cell>
          <cell r="C300" t="str">
            <v>Fruit Juice Expansion</v>
          </cell>
          <cell r="D300" t="str">
            <v>(Capex - 15-03-04)</v>
          </cell>
          <cell r="E300" t="str">
            <v>Plant &amp; Machinery (Installation)</v>
          </cell>
          <cell r="F300">
            <v>0</v>
          </cell>
          <cell r="G300">
            <v>0</v>
          </cell>
          <cell r="H300" t="str">
            <v>NRS</v>
          </cell>
          <cell r="I300">
            <v>10335.6</v>
          </cell>
          <cell r="J300">
            <v>10335.6</v>
          </cell>
        </row>
        <row r="301">
          <cell r="A301">
            <v>810217</v>
          </cell>
          <cell r="B301">
            <v>0</v>
          </cell>
          <cell r="C301" t="str">
            <v xml:space="preserve">Kennel House </v>
          </cell>
          <cell r="D301" t="str">
            <v>(Capex - 18-03-04)</v>
          </cell>
          <cell r="E301" t="str">
            <v>Building</v>
          </cell>
          <cell r="F301">
            <v>0</v>
          </cell>
          <cell r="G301">
            <v>0</v>
          </cell>
          <cell r="H301" t="str">
            <v>NRS</v>
          </cell>
          <cell r="I301">
            <v>7065</v>
          </cell>
          <cell r="J301">
            <v>7065</v>
          </cell>
        </row>
        <row r="302">
          <cell r="A302">
            <v>810218</v>
          </cell>
          <cell r="B302">
            <v>0</v>
          </cell>
          <cell r="C302" t="str">
            <v xml:space="preserve">Vatika Hair Oil Container </v>
          </cell>
          <cell r="D302" t="str">
            <v>(Capex - 13-03-04)</v>
          </cell>
          <cell r="E302" t="str">
            <v>Plant &amp; Machinery</v>
          </cell>
          <cell r="F302">
            <v>0</v>
          </cell>
          <cell r="G302">
            <v>0</v>
          </cell>
          <cell r="H302" t="str">
            <v>NRS</v>
          </cell>
          <cell r="I302">
            <v>19200</v>
          </cell>
          <cell r="J302">
            <v>19200</v>
          </cell>
        </row>
        <row r="303">
          <cell r="A303">
            <v>810219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  <cell r="F303">
            <v>0</v>
          </cell>
          <cell r="G303">
            <v>0</v>
          </cell>
          <cell r="H303" t="str">
            <v>NRS</v>
          </cell>
          <cell r="I303">
            <v>5130</v>
          </cell>
          <cell r="J303">
            <v>5130</v>
          </cell>
        </row>
        <row r="304">
          <cell r="A304">
            <v>810220</v>
          </cell>
          <cell r="B304">
            <v>0</v>
          </cell>
          <cell r="C304" t="str">
            <v xml:space="preserve">Kennel House </v>
          </cell>
          <cell r="D304" t="str">
            <v>(Capex - 18-03-04)</v>
          </cell>
          <cell r="E304" t="str">
            <v>Building</v>
          </cell>
          <cell r="F304">
            <v>0</v>
          </cell>
          <cell r="G304">
            <v>0</v>
          </cell>
          <cell r="H304" t="str">
            <v>NRS</v>
          </cell>
          <cell r="I304">
            <v>950</v>
          </cell>
          <cell r="J304">
            <v>950</v>
          </cell>
        </row>
        <row r="305">
          <cell r="A305">
            <v>810221</v>
          </cell>
          <cell r="B305">
            <v>0</v>
          </cell>
          <cell r="C305" t="str">
            <v xml:space="preserve">Kennel House </v>
          </cell>
          <cell r="D305" t="str">
            <v>(Capex - 18-03-04)</v>
          </cell>
          <cell r="E305" t="str">
            <v>Building</v>
          </cell>
          <cell r="F305">
            <v>0</v>
          </cell>
          <cell r="G305">
            <v>0</v>
          </cell>
          <cell r="H305" t="str">
            <v>NRS</v>
          </cell>
          <cell r="I305">
            <v>1081.5999999999999</v>
          </cell>
          <cell r="J305">
            <v>1081.5999999999999</v>
          </cell>
        </row>
        <row r="306">
          <cell r="A306">
            <v>810222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  <cell r="F306">
            <v>0</v>
          </cell>
          <cell r="G306">
            <v>0</v>
          </cell>
          <cell r="H306" t="str">
            <v>NRS</v>
          </cell>
          <cell r="I306">
            <v>15910</v>
          </cell>
          <cell r="J306">
            <v>15910</v>
          </cell>
        </row>
        <row r="307">
          <cell r="A307">
            <v>810223</v>
          </cell>
          <cell r="B307">
            <v>0</v>
          </cell>
          <cell r="C307" t="str">
            <v>Litchi Plant</v>
          </cell>
          <cell r="D307" t="str">
            <v>(Capex - 03-03-04)</v>
          </cell>
          <cell r="E307" t="str">
            <v>Plant &amp; Machinery (Installation)</v>
          </cell>
          <cell r="F307">
            <v>0</v>
          </cell>
          <cell r="G307">
            <v>0</v>
          </cell>
          <cell r="H307" t="str">
            <v>NRS</v>
          </cell>
          <cell r="I307">
            <v>9270</v>
          </cell>
          <cell r="J307">
            <v>9270</v>
          </cell>
        </row>
        <row r="308">
          <cell r="A308">
            <v>810224</v>
          </cell>
          <cell r="B308">
            <v>0</v>
          </cell>
          <cell r="C308" t="str">
            <v>Litchi Plant</v>
          </cell>
          <cell r="D308" t="str">
            <v>(Capex - 03-03-04)</v>
          </cell>
          <cell r="E308" t="str">
            <v>Plant &amp; Machinery (Installation)</v>
          </cell>
          <cell r="F308">
            <v>0</v>
          </cell>
          <cell r="G308">
            <v>0</v>
          </cell>
          <cell r="H308" t="str">
            <v>NRS</v>
          </cell>
          <cell r="I308">
            <v>1600</v>
          </cell>
          <cell r="J308">
            <v>1600</v>
          </cell>
        </row>
        <row r="309">
          <cell r="A309">
            <v>810225</v>
          </cell>
          <cell r="B309">
            <v>0</v>
          </cell>
          <cell r="C309" t="str">
            <v>Litchi Plant</v>
          </cell>
          <cell r="D309" t="str">
            <v>(Capex - 03-03-04)</v>
          </cell>
          <cell r="E309" t="str">
            <v>Plant &amp; Machinery (Installation)</v>
          </cell>
          <cell r="F309">
            <v>0</v>
          </cell>
          <cell r="G309">
            <v>0</v>
          </cell>
          <cell r="H309" t="str">
            <v>NRS</v>
          </cell>
          <cell r="I309">
            <v>3033</v>
          </cell>
          <cell r="J309">
            <v>3033</v>
          </cell>
        </row>
        <row r="310">
          <cell r="A310">
            <v>810226</v>
          </cell>
          <cell r="B310">
            <v>0</v>
          </cell>
          <cell r="C310" t="str">
            <v>Litchi Plant</v>
          </cell>
          <cell r="D310" t="str">
            <v>(Capex - 03-03-04)</v>
          </cell>
          <cell r="E310" t="str">
            <v>Plant &amp; Machinery (Installation)</v>
          </cell>
          <cell r="F310">
            <v>0</v>
          </cell>
          <cell r="G310">
            <v>0</v>
          </cell>
          <cell r="H310" t="str">
            <v>NRS</v>
          </cell>
          <cell r="I310">
            <v>22487</v>
          </cell>
          <cell r="J310">
            <v>22487</v>
          </cell>
        </row>
        <row r="311">
          <cell r="A311">
            <v>810227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  <cell r="F311">
            <v>0</v>
          </cell>
          <cell r="G311">
            <v>0</v>
          </cell>
          <cell r="H311" t="str">
            <v>INR</v>
          </cell>
          <cell r="I311">
            <v>172000</v>
          </cell>
          <cell r="J311">
            <v>275200</v>
          </cell>
        </row>
        <row r="312">
          <cell r="A312">
            <v>810228</v>
          </cell>
          <cell r="B312">
            <v>0</v>
          </cell>
          <cell r="C312" t="str">
            <v>Litchi Plant</v>
          </cell>
          <cell r="D312" t="str">
            <v>(Capex - 03-03-04)</v>
          </cell>
          <cell r="E312" t="str">
            <v>Plant &amp; Machinery (Installation)</v>
          </cell>
          <cell r="F312">
            <v>0</v>
          </cell>
          <cell r="G312">
            <v>0</v>
          </cell>
          <cell r="H312" t="str">
            <v>NRS</v>
          </cell>
          <cell r="I312">
            <v>45213</v>
          </cell>
          <cell r="J312">
            <v>45213</v>
          </cell>
        </row>
        <row r="313">
          <cell r="A313">
            <v>810229</v>
          </cell>
          <cell r="B313">
            <v>0</v>
          </cell>
          <cell r="C313" t="str">
            <v xml:space="preserve">Kennel House </v>
          </cell>
          <cell r="D313" t="str">
            <v>(Capex - 18-03-04)</v>
          </cell>
          <cell r="E313" t="str">
            <v>Building</v>
          </cell>
          <cell r="F313">
            <v>0</v>
          </cell>
          <cell r="G313">
            <v>0</v>
          </cell>
          <cell r="H313" t="str">
            <v>NRS</v>
          </cell>
          <cell r="I313">
            <v>5816.5</v>
          </cell>
          <cell r="J313">
            <v>5816.5</v>
          </cell>
        </row>
        <row r="314">
          <cell r="A314">
            <v>810230</v>
          </cell>
          <cell r="B314">
            <v>0</v>
          </cell>
          <cell r="C314" t="str">
            <v xml:space="preserve">Kennel House </v>
          </cell>
          <cell r="D314" t="str">
            <v>(Capex - 18-03-04)</v>
          </cell>
          <cell r="E314" t="str">
            <v>Building</v>
          </cell>
          <cell r="F314">
            <v>0</v>
          </cell>
          <cell r="G314">
            <v>0</v>
          </cell>
          <cell r="H314" t="str">
            <v>NRS</v>
          </cell>
          <cell r="I314">
            <v>4314.72</v>
          </cell>
          <cell r="J314">
            <v>4314.72</v>
          </cell>
        </row>
        <row r="315">
          <cell r="A315">
            <v>810231</v>
          </cell>
          <cell r="B315">
            <v>0</v>
          </cell>
          <cell r="C315" t="str">
            <v>Fruit Juice Expansion</v>
          </cell>
          <cell r="D315" t="str">
            <v>(Capex - 15-03-04)</v>
          </cell>
          <cell r="E315" t="str">
            <v>Plant &amp; Machinery (Installation)</v>
          </cell>
          <cell r="F315">
            <v>0</v>
          </cell>
          <cell r="G315">
            <v>0</v>
          </cell>
          <cell r="H315" t="str">
            <v>USD</v>
          </cell>
          <cell r="I315">
            <v>1769.52</v>
          </cell>
          <cell r="J315">
            <v>130944.48</v>
          </cell>
        </row>
        <row r="316">
          <cell r="A316">
            <v>810232</v>
          </cell>
          <cell r="B316">
            <v>0</v>
          </cell>
          <cell r="C316" t="str">
            <v xml:space="preserve">Kennel House </v>
          </cell>
          <cell r="D316" t="str">
            <v>(Capex - 18-03-04)</v>
          </cell>
          <cell r="E316" t="str">
            <v>Building</v>
          </cell>
          <cell r="F316">
            <v>0</v>
          </cell>
          <cell r="G316">
            <v>0</v>
          </cell>
          <cell r="H316" t="str">
            <v>NRS</v>
          </cell>
          <cell r="I316">
            <v>25800</v>
          </cell>
          <cell r="J316">
            <v>25800</v>
          </cell>
        </row>
        <row r="317">
          <cell r="A317">
            <v>810233</v>
          </cell>
          <cell r="B317">
            <v>0</v>
          </cell>
          <cell r="C317" t="str">
            <v xml:space="preserve">Kennel House </v>
          </cell>
          <cell r="D317" t="str">
            <v>(Capex - 18-03-04)</v>
          </cell>
          <cell r="E317" t="str">
            <v>Building</v>
          </cell>
          <cell r="F317">
            <v>0</v>
          </cell>
          <cell r="G317">
            <v>0</v>
          </cell>
          <cell r="H317" t="str">
            <v>NRS</v>
          </cell>
          <cell r="I317">
            <v>2640</v>
          </cell>
          <cell r="J317">
            <v>2640</v>
          </cell>
        </row>
        <row r="318">
          <cell r="A318">
            <v>810234</v>
          </cell>
          <cell r="B318">
            <v>0</v>
          </cell>
          <cell r="C318" t="str">
            <v xml:space="preserve">Kennel House </v>
          </cell>
          <cell r="D318" t="str">
            <v>(Capex - 18-03-04)</v>
          </cell>
          <cell r="E318" t="str">
            <v>Building</v>
          </cell>
          <cell r="F318">
            <v>0</v>
          </cell>
          <cell r="G318">
            <v>0</v>
          </cell>
          <cell r="H318" t="str">
            <v>NRS</v>
          </cell>
          <cell r="I318">
            <v>779760</v>
          </cell>
          <cell r="J318">
            <v>779760</v>
          </cell>
        </row>
        <row r="319">
          <cell r="A319">
            <v>810235</v>
          </cell>
          <cell r="B319">
            <v>0</v>
          </cell>
          <cell r="C319" t="str">
            <v>Roads &amp; Bridges</v>
          </cell>
          <cell r="D319" t="str">
            <v>(Capex - 21-02-03)</v>
          </cell>
          <cell r="E319" t="str">
            <v>Building</v>
          </cell>
          <cell r="F319">
            <v>0</v>
          </cell>
          <cell r="G319">
            <v>0</v>
          </cell>
          <cell r="H319" t="str">
            <v>NRS</v>
          </cell>
          <cell r="I319">
            <v>465290</v>
          </cell>
          <cell r="J319">
            <v>465290</v>
          </cell>
        </row>
        <row r="320">
          <cell r="A320">
            <v>810236</v>
          </cell>
          <cell r="B320">
            <v>0</v>
          </cell>
          <cell r="C320">
            <v>0</v>
          </cell>
          <cell r="D320">
            <v>0</v>
          </cell>
          <cell r="E320" t="str">
            <v>Electrical Installation</v>
          </cell>
          <cell r="F320">
            <v>0</v>
          </cell>
          <cell r="G320">
            <v>0</v>
          </cell>
          <cell r="H320" t="str">
            <v>NRS</v>
          </cell>
          <cell r="I320">
            <v>174108.75</v>
          </cell>
          <cell r="J320">
            <v>174108.75</v>
          </cell>
        </row>
        <row r="321">
          <cell r="A321">
            <v>810237</v>
          </cell>
          <cell r="B321">
            <v>0</v>
          </cell>
          <cell r="C321" t="str">
            <v>Boundary Wall</v>
          </cell>
          <cell r="D321" t="str">
            <v>(Capex - 11-03-04)</v>
          </cell>
          <cell r="E321" t="str">
            <v>Building</v>
          </cell>
          <cell r="F321">
            <v>0</v>
          </cell>
          <cell r="G321">
            <v>0</v>
          </cell>
          <cell r="H321" t="str">
            <v>NRS</v>
          </cell>
          <cell r="I321">
            <v>349753</v>
          </cell>
          <cell r="J321">
            <v>349753</v>
          </cell>
        </row>
        <row r="322">
          <cell r="A322">
            <v>810238</v>
          </cell>
          <cell r="B322">
            <v>0</v>
          </cell>
          <cell r="C322" t="str">
            <v>Fruit Juice Expansion</v>
          </cell>
          <cell r="D322" t="str">
            <v>(Capex - 15-03-04)</v>
          </cell>
          <cell r="E322" t="str">
            <v>Plant &amp; Machinery (Installation)</v>
          </cell>
          <cell r="F322">
            <v>0</v>
          </cell>
          <cell r="G322">
            <v>0</v>
          </cell>
          <cell r="H322" t="str">
            <v>NRS</v>
          </cell>
          <cell r="I322">
            <v>8000</v>
          </cell>
          <cell r="J322">
            <v>8000</v>
          </cell>
        </row>
        <row r="323">
          <cell r="A323">
            <v>810239</v>
          </cell>
          <cell r="B323">
            <v>0</v>
          </cell>
          <cell r="C323" t="str">
            <v>Taxol Section</v>
          </cell>
          <cell r="D323" t="str">
            <v>(Capex - 22-03-04)</v>
          </cell>
          <cell r="E323" t="str">
            <v>Plant &amp; Machinery (Installation) CWIP</v>
          </cell>
          <cell r="F323">
            <v>0</v>
          </cell>
          <cell r="G323">
            <v>0</v>
          </cell>
          <cell r="H323" t="str">
            <v>NRS</v>
          </cell>
          <cell r="I323">
            <v>8800</v>
          </cell>
          <cell r="J323">
            <v>8800</v>
          </cell>
        </row>
        <row r="324">
          <cell r="A324">
            <v>810240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 CWIP</v>
          </cell>
          <cell r="F324">
            <v>0</v>
          </cell>
          <cell r="G324">
            <v>0</v>
          </cell>
          <cell r="H324" t="str">
            <v>NRS</v>
          </cell>
          <cell r="I324">
            <v>4923</v>
          </cell>
          <cell r="J324">
            <v>4923</v>
          </cell>
        </row>
        <row r="325">
          <cell r="A325">
            <v>810241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 CWIP</v>
          </cell>
          <cell r="F325">
            <v>0</v>
          </cell>
          <cell r="G325">
            <v>0</v>
          </cell>
          <cell r="H325" t="str">
            <v>NRS</v>
          </cell>
          <cell r="I325">
            <v>48894.48</v>
          </cell>
          <cell r="J325">
            <v>48894.48</v>
          </cell>
        </row>
        <row r="326">
          <cell r="A326">
            <v>810242</v>
          </cell>
          <cell r="B326">
            <v>0</v>
          </cell>
          <cell r="C326" t="str">
            <v>Fruit Juice Expansion</v>
          </cell>
          <cell r="D326" t="str">
            <v>(Capex - 15-03-04)</v>
          </cell>
          <cell r="E326" t="str">
            <v>Plant &amp; Machinery (Installation)</v>
          </cell>
          <cell r="F326">
            <v>0</v>
          </cell>
          <cell r="G326">
            <v>0</v>
          </cell>
          <cell r="H326" t="str">
            <v>NRS</v>
          </cell>
          <cell r="I326">
            <v>255714</v>
          </cell>
          <cell r="J326">
            <v>255714</v>
          </cell>
        </row>
        <row r="327">
          <cell r="A327">
            <v>810243</v>
          </cell>
          <cell r="B327">
            <v>0</v>
          </cell>
          <cell r="C327" t="str">
            <v xml:space="preserve">Kennel House </v>
          </cell>
          <cell r="D327" t="str">
            <v>(Capex - 18-03-04)</v>
          </cell>
          <cell r="E327" t="str">
            <v>Building</v>
          </cell>
          <cell r="F327">
            <v>0</v>
          </cell>
          <cell r="G327">
            <v>0</v>
          </cell>
          <cell r="H327" t="str">
            <v>NRS</v>
          </cell>
          <cell r="I327">
            <v>77921.2</v>
          </cell>
          <cell r="J327">
            <v>77921.2</v>
          </cell>
        </row>
        <row r="328">
          <cell r="A328">
            <v>810244</v>
          </cell>
          <cell r="B328">
            <v>0</v>
          </cell>
          <cell r="C328" t="str">
            <v>Taxol Section</v>
          </cell>
          <cell r="D328" t="str">
            <v>(Capex - 22-03-04)</v>
          </cell>
          <cell r="E328" t="str">
            <v xml:space="preserve">Plant &amp; Machinery </v>
          </cell>
          <cell r="F328">
            <v>0</v>
          </cell>
          <cell r="G328">
            <v>0</v>
          </cell>
          <cell r="H328" t="str">
            <v>NRS</v>
          </cell>
          <cell r="I328">
            <v>10640</v>
          </cell>
          <cell r="J328">
            <v>10640</v>
          </cell>
        </row>
        <row r="329">
          <cell r="A329">
            <v>810245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 xml:space="preserve">Plant &amp; Machinery (Installation) </v>
          </cell>
          <cell r="F329">
            <v>0</v>
          </cell>
          <cell r="G329">
            <v>0</v>
          </cell>
          <cell r="H329" t="str">
            <v>NRS</v>
          </cell>
          <cell r="I329">
            <v>35610</v>
          </cell>
          <cell r="J329">
            <v>35610</v>
          </cell>
        </row>
        <row r="330">
          <cell r="A330">
            <v>810246</v>
          </cell>
          <cell r="B330">
            <v>0</v>
          </cell>
          <cell r="C330" t="str">
            <v xml:space="preserve">Kennel House </v>
          </cell>
          <cell r="D330" t="str">
            <v>(Capex - 18-03-04)</v>
          </cell>
          <cell r="E330" t="str">
            <v>Building</v>
          </cell>
          <cell r="F330">
            <v>0</v>
          </cell>
          <cell r="G330">
            <v>0</v>
          </cell>
          <cell r="H330" t="str">
            <v>NRS</v>
          </cell>
          <cell r="I330">
            <v>3010</v>
          </cell>
          <cell r="J330">
            <v>3010</v>
          </cell>
        </row>
        <row r="331">
          <cell r="A331">
            <v>810247</v>
          </cell>
          <cell r="B331">
            <v>0</v>
          </cell>
          <cell r="C331" t="str">
            <v>Taxol Section</v>
          </cell>
          <cell r="D331" t="str">
            <v>(Capex - 22-03-04)</v>
          </cell>
          <cell r="E331" t="str">
            <v xml:space="preserve">Plant &amp; Machinery (Installation) </v>
          </cell>
          <cell r="F331">
            <v>0</v>
          </cell>
          <cell r="G331">
            <v>0</v>
          </cell>
          <cell r="H331" t="str">
            <v>NRS</v>
          </cell>
          <cell r="I331">
            <v>59700</v>
          </cell>
          <cell r="J331">
            <v>59700</v>
          </cell>
        </row>
        <row r="332">
          <cell r="A332">
            <v>810248</v>
          </cell>
          <cell r="B332">
            <v>0</v>
          </cell>
          <cell r="C332" t="str">
            <v>Taxol Section</v>
          </cell>
          <cell r="D332" t="str">
            <v>(Capex - 22-03-04)</v>
          </cell>
          <cell r="E332" t="str">
            <v xml:space="preserve">Plant &amp; Machinery (Installation) </v>
          </cell>
          <cell r="F332">
            <v>0</v>
          </cell>
          <cell r="G332">
            <v>0</v>
          </cell>
          <cell r="H332" t="str">
            <v>NRS</v>
          </cell>
          <cell r="I332">
            <v>3800</v>
          </cell>
          <cell r="J332">
            <v>3800</v>
          </cell>
        </row>
        <row r="333">
          <cell r="A333">
            <v>810249</v>
          </cell>
          <cell r="B333">
            <v>0</v>
          </cell>
          <cell r="C333" t="str">
            <v>Boundary Wall</v>
          </cell>
          <cell r="D333" t="str">
            <v>(Capex - 15-03-04)</v>
          </cell>
          <cell r="E333" t="str">
            <v xml:space="preserve">Building </v>
          </cell>
          <cell r="F333">
            <v>0</v>
          </cell>
          <cell r="G333">
            <v>0</v>
          </cell>
          <cell r="H333" t="str">
            <v>NRS</v>
          </cell>
          <cell r="I333">
            <v>18074.2</v>
          </cell>
          <cell r="J333">
            <v>18074.2</v>
          </cell>
        </row>
        <row r="334">
          <cell r="A334">
            <v>810250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  <cell r="F334">
            <v>0</v>
          </cell>
          <cell r="G334">
            <v>0</v>
          </cell>
          <cell r="H334" t="str">
            <v>INR</v>
          </cell>
          <cell r="I334">
            <v>206400</v>
          </cell>
          <cell r="J334">
            <v>330240</v>
          </cell>
        </row>
        <row r="335">
          <cell r="A335">
            <v>810251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  <cell r="F335">
            <v>0</v>
          </cell>
          <cell r="G335">
            <v>0</v>
          </cell>
          <cell r="H335" t="str">
            <v>NRS</v>
          </cell>
          <cell r="I335">
            <v>8600</v>
          </cell>
          <cell r="J335">
            <v>8600</v>
          </cell>
        </row>
        <row r="336">
          <cell r="A336">
            <v>810252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  <cell r="F336">
            <v>0</v>
          </cell>
          <cell r="G336">
            <v>0</v>
          </cell>
          <cell r="H336" t="str">
            <v>INR</v>
          </cell>
          <cell r="I336">
            <v>107406</v>
          </cell>
          <cell r="J336">
            <v>171849.60000000001</v>
          </cell>
        </row>
        <row r="337">
          <cell r="A337">
            <v>810253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Plant &amp; Machinery (Installation)</v>
          </cell>
          <cell r="F337">
            <v>0</v>
          </cell>
          <cell r="G337">
            <v>0</v>
          </cell>
          <cell r="H337" t="str">
            <v>NRS</v>
          </cell>
          <cell r="I337">
            <v>2210</v>
          </cell>
          <cell r="J337">
            <v>2210</v>
          </cell>
        </row>
        <row r="338">
          <cell r="A338">
            <v>810254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  <cell r="F338">
            <v>0</v>
          </cell>
          <cell r="G338">
            <v>0</v>
          </cell>
          <cell r="H338" t="str">
            <v>NRS</v>
          </cell>
          <cell r="I338">
            <v>12200</v>
          </cell>
          <cell r="J338">
            <v>12200</v>
          </cell>
        </row>
        <row r="339">
          <cell r="A339">
            <v>810255</v>
          </cell>
          <cell r="B339">
            <v>0</v>
          </cell>
          <cell r="C339" t="str">
            <v>Taxol Section</v>
          </cell>
          <cell r="D339" t="str">
            <v>(Capex - 22-03-04)</v>
          </cell>
          <cell r="E339" t="str">
            <v>Electrical Installation</v>
          </cell>
          <cell r="F339">
            <v>0</v>
          </cell>
          <cell r="G339">
            <v>0</v>
          </cell>
          <cell r="H339" t="str">
            <v>NRS</v>
          </cell>
          <cell r="I339">
            <v>200047.08</v>
          </cell>
          <cell r="J339">
            <v>200047.08</v>
          </cell>
        </row>
        <row r="340">
          <cell r="A340">
            <v>810256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Building</v>
          </cell>
          <cell r="F340">
            <v>0</v>
          </cell>
          <cell r="G340">
            <v>0</v>
          </cell>
          <cell r="H340" t="str">
            <v>NRS</v>
          </cell>
          <cell r="I340">
            <v>51450</v>
          </cell>
          <cell r="J340">
            <v>51450</v>
          </cell>
        </row>
        <row r="341">
          <cell r="A341">
            <v>810257</v>
          </cell>
          <cell r="B341">
            <v>0</v>
          </cell>
          <cell r="C341" t="str">
            <v>Taxol Section</v>
          </cell>
          <cell r="D341" t="str">
            <v>(Capex - 22-03-04)</v>
          </cell>
          <cell r="E341" t="str">
            <v>Electrical Installation</v>
          </cell>
          <cell r="F341">
            <v>0</v>
          </cell>
          <cell r="G341">
            <v>0</v>
          </cell>
          <cell r="H341" t="str">
            <v>INR</v>
          </cell>
          <cell r="I341">
            <v>50688</v>
          </cell>
          <cell r="J341">
            <v>81100.800000000003</v>
          </cell>
        </row>
        <row r="342">
          <cell r="A342">
            <v>810258</v>
          </cell>
          <cell r="B342">
            <v>0</v>
          </cell>
          <cell r="C342" t="str">
            <v>Fruit Juice Expansion</v>
          </cell>
          <cell r="D342" t="str">
            <v>(Capex - 15-03-04)</v>
          </cell>
          <cell r="E342" t="str">
            <v>Plant &amp; Machinery (Installation)</v>
          </cell>
          <cell r="F342">
            <v>0</v>
          </cell>
          <cell r="G342">
            <v>0</v>
          </cell>
          <cell r="H342" t="str">
            <v>NRS</v>
          </cell>
          <cell r="I342">
            <v>54560</v>
          </cell>
          <cell r="J342">
            <v>54560</v>
          </cell>
        </row>
        <row r="343">
          <cell r="A343">
            <v>810259</v>
          </cell>
          <cell r="B343">
            <v>0</v>
          </cell>
          <cell r="C343" t="str">
            <v>Taxol Section</v>
          </cell>
          <cell r="D343" t="str">
            <v>(Capex - 22-03-04)</v>
          </cell>
          <cell r="E343" t="str">
            <v xml:space="preserve">Plant &amp; Machinery (Installation) </v>
          </cell>
          <cell r="F343">
            <v>0</v>
          </cell>
          <cell r="G343">
            <v>0</v>
          </cell>
          <cell r="H343" t="str">
            <v>NRS</v>
          </cell>
          <cell r="I343">
            <v>21500</v>
          </cell>
          <cell r="J343">
            <v>21500</v>
          </cell>
        </row>
        <row r="344">
          <cell r="A344">
            <v>810260</v>
          </cell>
          <cell r="B344">
            <v>0</v>
          </cell>
          <cell r="C344" t="str">
            <v>Taxol Section</v>
          </cell>
          <cell r="D344" t="str">
            <v>(Capex - 22-03-04)</v>
          </cell>
          <cell r="E344" t="str">
            <v xml:space="preserve">Plant &amp; Machinery (Installation) </v>
          </cell>
          <cell r="F344">
            <v>0</v>
          </cell>
          <cell r="G344">
            <v>0</v>
          </cell>
          <cell r="H344" t="str">
            <v>NRS</v>
          </cell>
          <cell r="I344">
            <v>42240</v>
          </cell>
          <cell r="J344">
            <v>42240</v>
          </cell>
        </row>
        <row r="345">
          <cell r="A345">
            <v>810261</v>
          </cell>
          <cell r="B345">
            <v>0</v>
          </cell>
          <cell r="C345" t="str">
            <v>Taxol Section</v>
          </cell>
          <cell r="D345" t="str">
            <v>(Capex - 22-03-04)</v>
          </cell>
          <cell r="E345" t="str">
            <v xml:space="preserve">Plant &amp; Machinery </v>
          </cell>
          <cell r="F345">
            <v>0</v>
          </cell>
          <cell r="G345">
            <v>0</v>
          </cell>
          <cell r="H345" t="str">
            <v>INR</v>
          </cell>
          <cell r="I345">
            <v>51030</v>
          </cell>
          <cell r="J345">
            <v>81648</v>
          </cell>
        </row>
        <row r="346">
          <cell r="A346">
            <v>810262</v>
          </cell>
          <cell r="B346">
            <v>0</v>
          </cell>
          <cell r="C346" t="str">
            <v>Taxol Section</v>
          </cell>
          <cell r="D346" t="str">
            <v>(Capex - 22-03-04)</v>
          </cell>
          <cell r="E346" t="str">
            <v xml:space="preserve">Plant &amp; Machinery </v>
          </cell>
          <cell r="F346">
            <v>0</v>
          </cell>
          <cell r="G346">
            <v>0</v>
          </cell>
          <cell r="H346" t="str">
            <v>USD</v>
          </cell>
          <cell r="I346">
            <v>2950</v>
          </cell>
          <cell r="J346">
            <v>218300</v>
          </cell>
        </row>
        <row r="347">
          <cell r="A347">
            <v>810263</v>
          </cell>
          <cell r="B347">
            <v>0</v>
          </cell>
          <cell r="C347" t="str">
            <v>Fruit Juice Expansion</v>
          </cell>
          <cell r="D347" t="str">
            <v>(Capex - 15-03-04)</v>
          </cell>
          <cell r="E347" t="str">
            <v>Plant &amp; Machinery (Installation)</v>
          </cell>
          <cell r="F347">
            <v>0</v>
          </cell>
          <cell r="G347">
            <v>0</v>
          </cell>
          <cell r="H347" t="str">
            <v>INR</v>
          </cell>
          <cell r="I347">
            <v>16800</v>
          </cell>
          <cell r="J347">
            <v>26880</v>
          </cell>
        </row>
        <row r="348">
          <cell r="A348">
            <v>810264</v>
          </cell>
          <cell r="B348">
            <v>0</v>
          </cell>
          <cell r="C348" t="str">
            <v>Taxol Section</v>
          </cell>
          <cell r="D348" t="str">
            <v>(Capex - 22-03-04)</v>
          </cell>
          <cell r="E348" t="str">
            <v xml:space="preserve">Plant &amp; Machinery (Installation) </v>
          </cell>
          <cell r="F348">
            <v>0</v>
          </cell>
          <cell r="G348">
            <v>0</v>
          </cell>
          <cell r="H348" t="str">
            <v>INR</v>
          </cell>
          <cell r="I348">
            <v>7200</v>
          </cell>
          <cell r="J348">
            <v>11520</v>
          </cell>
        </row>
        <row r="349">
          <cell r="A349">
            <v>810265</v>
          </cell>
          <cell r="B349">
            <v>0</v>
          </cell>
          <cell r="C349" t="str">
            <v>Taxol Section</v>
          </cell>
          <cell r="D349" t="str">
            <v>(Capex - 22-03-04)</v>
          </cell>
          <cell r="E349" t="str">
            <v>Plant &amp; Machinery (Installation)</v>
          </cell>
          <cell r="F349">
            <v>0</v>
          </cell>
          <cell r="G349">
            <v>0</v>
          </cell>
          <cell r="H349" t="str">
            <v>NRS</v>
          </cell>
          <cell r="I349">
            <v>7825</v>
          </cell>
          <cell r="J349">
            <v>7825</v>
          </cell>
        </row>
        <row r="350">
          <cell r="A350" t="str">
            <v>810266-</v>
          </cell>
          <cell r="B350">
            <v>0</v>
          </cell>
          <cell r="C350" t="str">
            <v xml:space="preserve">Gate No. 2 </v>
          </cell>
          <cell r="D350" t="str">
            <v>(Capex -18-03-04)</v>
          </cell>
          <cell r="E350" t="str">
            <v>Building</v>
          </cell>
        </row>
        <row r="351">
          <cell r="A351">
            <v>810266</v>
          </cell>
          <cell r="B351">
            <v>0</v>
          </cell>
          <cell r="C351" t="str">
            <v>Boundary Wall</v>
          </cell>
          <cell r="D351" t="str">
            <v>(Capex - 06-03-04)</v>
          </cell>
          <cell r="E351" t="str">
            <v>Building</v>
          </cell>
          <cell r="F351">
            <v>0</v>
          </cell>
          <cell r="G351">
            <v>0</v>
          </cell>
          <cell r="H351" t="str">
            <v>INR</v>
          </cell>
          <cell r="I351">
            <v>52688</v>
          </cell>
          <cell r="J351">
            <v>84300.800000000003</v>
          </cell>
        </row>
        <row r="352">
          <cell r="A352">
            <v>810267</v>
          </cell>
          <cell r="B352">
            <v>0</v>
          </cell>
          <cell r="C352" t="str">
            <v xml:space="preserve">Video Camera Accessories       </v>
          </cell>
          <cell r="D352" t="str">
            <v>(Capex - 14-03-04)</v>
          </cell>
          <cell r="E352" t="str">
            <v>Office Equipment</v>
          </cell>
          <cell r="F352">
            <v>0</v>
          </cell>
          <cell r="G352">
            <v>0</v>
          </cell>
          <cell r="H352" t="str">
            <v>NRS</v>
          </cell>
          <cell r="I352">
            <v>23600</v>
          </cell>
          <cell r="J352">
            <v>23600</v>
          </cell>
        </row>
        <row r="353">
          <cell r="A353">
            <v>810268</v>
          </cell>
          <cell r="B353">
            <v>0</v>
          </cell>
          <cell r="C353" t="str">
            <v>Taxol Section</v>
          </cell>
          <cell r="D353" t="str">
            <v>(Capex - 22-03-04)</v>
          </cell>
          <cell r="E353" t="str">
            <v>Plant &amp; Machinery (Installation) CWIP</v>
          </cell>
          <cell r="F353">
            <v>0</v>
          </cell>
          <cell r="G353">
            <v>0</v>
          </cell>
          <cell r="H353" t="str">
            <v>NRS</v>
          </cell>
          <cell r="I353">
            <v>2015</v>
          </cell>
          <cell r="J353">
            <v>2015</v>
          </cell>
        </row>
        <row r="354">
          <cell r="A354">
            <v>810269</v>
          </cell>
          <cell r="B354">
            <v>0</v>
          </cell>
          <cell r="C354" t="str">
            <v>Fruit Juice Expansion</v>
          </cell>
          <cell r="D354" t="str">
            <v>(Capex - 15-03-04)</v>
          </cell>
          <cell r="E354" t="str">
            <v>Plant &amp; Machinery (Installation)</v>
          </cell>
          <cell r="F354">
            <v>0</v>
          </cell>
          <cell r="G354">
            <v>0</v>
          </cell>
          <cell r="H354" t="str">
            <v>NRS</v>
          </cell>
          <cell r="I354">
            <v>1140</v>
          </cell>
          <cell r="J354">
            <v>1140</v>
          </cell>
        </row>
        <row r="355">
          <cell r="A355">
            <v>810270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Tools &amp; Implements</v>
          </cell>
          <cell r="F355">
            <v>0</v>
          </cell>
          <cell r="G355">
            <v>0</v>
          </cell>
          <cell r="H355" t="str">
            <v>NRS</v>
          </cell>
          <cell r="I355">
            <v>3840</v>
          </cell>
          <cell r="J355">
            <v>3840</v>
          </cell>
        </row>
        <row r="356">
          <cell r="A356">
            <v>810271</v>
          </cell>
          <cell r="B356">
            <v>0</v>
          </cell>
          <cell r="C356" t="str">
            <v xml:space="preserve">Video Camera Accessories       </v>
          </cell>
          <cell r="D356" t="str">
            <v>(Capex - 14-03-04)</v>
          </cell>
          <cell r="E356" t="str">
            <v>Office Equipment</v>
          </cell>
          <cell r="F356">
            <v>0</v>
          </cell>
          <cell r="G356">
            <v>0</v>
          </cell>
          <cell r="H356" t="str">
            <v>NRS</v>
          </cell>
          <cell r="I356">
            <v>4048</v>
          </cell>
          <cell r="J356">
            <v>4048</v>
          </cell>
        </row>
        <row r="357">
          <cell r="A357">
            <v>810272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Plant &amp; Machinery (Installation)</v>
          </cell>
          <cell r="F357">
            <v>0</v>
          </cell>
          <cell r="G357">
            <v>0</v>
          </cell>
          <cell r="H357" t="str">
            <v>NRS</v>
          </cell>
          <cell r="I357">
            <v>1800</v>
          </cell>
          <cell r="J357">
            <v>1800</v>
          </cell>
        </row>
        <row r="358">
          <cell r="A358">
            <v>810273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  <cell r="F358">
            <v>0</v>
          </cell>
          <cell r="G358">
            <v>0</v>
          </cell>
          <cell r="H358" t="str">
            <v>NRS</v>
          </cell>
          <cell r="I358">
            <v>23445</v>
          </cell>
          <cell r="J358">
            <v>23445</v>
          </cell>
        </row>
        <row r="359">
          <cell r="A359">
            <v>810274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  <cell r="F359">
            <v>0</v>
          </cell>
          <cell r="G359">
            <v>0</v>
          </cell>
          <cell r="H359" t="str">
            <v>NRS</v>
          </cell>
          <cell r="I359">
            <v>12200</v>
          </cell>
          <cell r="J359">
            <v>12200</v>
          </cell>
        </row>
        <row r="360">
          <cell r="A360">
            <v>810275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  <cell r="F360">
            <v>0</v>
          </cell>
          <cell r="G360">
            <v>0</v>
          </cell>
          <cell r="H360" t="str">
            <v>INR</v>
          </cell>
          <cell r="I360">
            <v>12160</v>
          </cell>
          <cell r="J360">
            <v>19456</v>
          </cell>
        </row>
        <row r="361">
          <cell r="A361">
            <v>810276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Tools &amp; Implements</v>
          </cell>
          <cell r="F361">
            <v>0</v>
          </cell>
          <cell r="G361">
            <v>0</v>
          </cell>
          <cell r="H361" t="str">
            <v>NRS</v>
          </cell>
          <cell r="I361">
            <v>63000</v>
          </cell>
          <cell r="J361">
            <v>63000</v>
          </cell>
        </row>
        <row r="362">
          <cell r="A362">
            <v>810277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  <cell r="F362">
            <v>0</v>
          </cell>
          <cell r="G362">
            <v>0</v>
          </cell>
          <cell r="H362" t="str">
            <v>NRS</v>
          </cell>
          <cell r="I362">
            <v>128800</v>
          </cell>
          <cell r="J362">
            <v>128800</v>
          </cell>
        </row>
        <row r="363">
          <cell r="A363">
            <v>810278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Plant &amp; Machinery (Installation)</v>
          </cell>
          <cell r="F363">
            <v>0</v>
          </cell>
          <cell r="G363">
            <v>0</v>
          </cell>
          <cell r="H363" t="str">
            <v>NRS</v>
          </cell>
          <cell r="I363">
            <v>9360</v>
          </cell>
          <cell r="J363">
            <v>9360</v>
          </cell>
        </row>
        <row r="364">
          <cell r="A364">
            <v>810279</v>
          </cell>
          <cell r="B364">
            <v>0</v>
          </cell>
          <cell r="C364" t="str">
            <v>Fruit Juice Expansion</v>
          </cell>
          <cell r="D364" t="str">
            <v>(Capex - 15-03-04)</v>
          </cell>
          <cell r="E364" t="str">
            <v>Plant &amp; Machinery (Installation)</v>
          </cell>
          <cell r="F364">
            <v>0</v>
          </cell>
          <cell r="G364">
            <v>0</v>
          </cell>
          <cell r="H364" t="str">
            <v>NRS</v>
          </cell>
          <cell r="I364">
            <v>4960</v>
          </cell>
          <cell r="J364">
            <v>4960</v>
          </cell>
        </row>
        <row r="365">
          <cell r="A365">
            <v>810281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Tools &amp; Implements</v>
          </cell>
          <cell r="F365">
            <v>0</v>
          </cell>
          <cell r="G365">
            <v>0</v>
          </cell>
          <cell r="H365" t="str">
            <v>INR</v>
          </cell>
          <cell r="I365">
            <v>11080</v>
          </cell>
          <cell r="J365">
            <v>17728</v>
          </cell>
        </row>
        <row r="366">
          <cell r="A366">
            <v>810282</v>
          </cell>
          <cell r="B366">
            <v>0</v>
          </cell>
          <cell r="C366">
            <v>0</v>
          </cell>
          <cell r="D366">
            <v>0</v>
          </cell>
          <cell r="E366" t="str">
            <v xml:space="preserve">Maintenance </v>
          </cell>
          <cell r="F366">
            <v>0</v>
          </cell>
          <cell r="G366">
            <v>0</v>
          </cell>
          <cell r="H366" t="str">
            <v>NRS</v>
          </cell>
          <cell r="I366">
            <v>6559</v>
          </cell>
          <cell r="J366">
            <v>6559</v>
          </cell>
        </row>
        <row r="367">
          <cell r="A367">
            <v>810283</v>
          </cell>
          <cell r="B367">
            <v>0</v>
          </cell>
          <cell r="C367" t="str">
            <v>Kennel House</v>
          </cell>
          <cell r="D367" t="str">
            <v>(Capex - 18-03-04)</v>
          </cell>
          <cell r="E367" t="str">
            <v>Electrical Installation</v>
          </cell>
          <cell r="F367">
            <v>0</v>
          </cell>
          <cell r="G367">
            <v>0</v>
          </cell>
          <cell r="H367" t="str">
            <v>NRS</v>
          </cell>
          <cell r="I367">
            <v>2318.8000000000002</v>
          </cell>
          <cell r="J367">
            <v>2318.8000000000002</v>
          </cell>
        </row>
        <row r="368">
          <cell r="A368">
            <v>810284</v>
          </cell>
          <cell r="B368">
            <v>0</v>
          </cell>
          <cell r="C368" t="str">
            <v>Fruit Juice Expansion</v>
          </cell>
          <cell r="D368" t="str">
            <v>(Capex - 15-03-04)</v>
          </cell>
          <cell r="E368" t="str">
            <v>Tools &amp; Implements</v>
          </cell>
          <cell r="F368">
            <v>0</v>
          </cell>
          <cell r="G368">
            <v>0</v>
          </cell>
          <cell r="H368" t="str">
            <v>NRS</v>
          </cell>
          <cell r="I368">
            <v>7680</v>
          </cell>
          <cell r="J368">
            <v>7680</v>
          </cell>
        </row>
        <row r="369">
          <cell r="A369">
            <v>810285</v>
          </cell>
          <cell r="B369">
            <v>0</v>
          </cell>
          <cell r="C369" t="str">
            <v>Fruit Juice Expansion</v>
          </cell>
          <cell r="D369" t="str">
            <v>(Capex - 15-03-04)</v>
          </cell>
          <cell r="E369" t="str">
            <v>Building</v>
          </cell>
          <cell r="F369">
            <v>0</v>
          </cell>
          <cell r="G369">
            <v>0</v>
          </cell>
          <cell r="H369" t="str">
            <v>NRS</v>
          </cell>
          <cell r="I369">
            <v>1665</v>
          </cell>
          <cell r="J369">
            <v>1665</v>
          </cell>
        </row>
        <row r="370">
          <cell r="A370">
            <v>810286</v>
          </cell>
          <cell r="B370">
            <v>0</v>
          </cell>
          <cell r="C370" t="str">
            <v>Fruit Juice Expansion</v>
          </cell>
          <cell r="D370" t="str">
            <v>(Capex - 15-03-04)</v>
          </cell>
          <cell r="E370" t="str">
            <v>Building</v>
          </cell>
          <cell r="F370">
            <v>0</v>
          </cell>
          <cell r="G370">
            <v>0</v>
          </cell>
          <cell r="H370" t="str">
            <v>NRS</v>
          </cell>
          <cell r="I370">
            <v>7200</v>
          </cell>
          <cell r="J370">
            <v>7200</v>
          </cell>
        </row>
        <row r="371">
          <cell r="A371">
            <v>810287</v>
          </cell>
          <cell r="B371">
            <v>0</v>
          </cell>
          <cell r="C371" t="str">
            <v>Kennel House</v>
          </cell>
          <cell r="D371" t="str">
            <v>(Capex - 18-03-04)</v>
          </cell>
          <cell r="E371" t="str">
            <v>Electrical Installation</v>
          </cell>
          <cell r="F371">
            <v>0</v>
          </cell>
          <cell r="G371">
            <v>0</v>
          </cell>
          <cell r="H371" t="str">
            <v>NRS</v>
          </cell>
          <cell r="I371">
            <v>6399</v>
          </cell>
          <cell r="J371">
            <v>6399</v>
          </cell>
        </row>
        <row r="372">
          <cell r="A372">
            <v>810288</v>
          </cell>
          <cell r="B372">
            <v>0</v>
          </cell>
          <cell r="C372" t="str">
            <v>Euro Guard - SoniKapoor</v>
          </cell>
          <cell r="D372" t="str">
            <v>(Capex - 23-03-04)</v>
          </cell>
          <cell r="E372" t="str">
            <v>Furniture &amp; Fixture</v>
          </cell>
          <cell r="F372">
            <v>0</v>
          </cell>
          <cell r="G372">
            <v>0</v>
          </cell>
          <cell r="H372" t="str">
            <v>NRS</v>
          </cell>
          <cell r="I372">
            <v>11500</v>
          </cell>
          <cell r="J372">
            <v>11500</v>
          </cell>
        </row>
        <row r="373">
          <cell r="A373">
            <v>810289</v>
          </cell>
          <cell r="B373">
            <v>0</v>
          </cell>
          <cell r="C373">
            <v>0</v>
          </cell>
          <cell r="D373">
            <v>0</v>
          </cell>
          <cell r="E373" t="str">
            <v xml:space="preserve">Maintenance </v>
          </cell>
          <cell r="F373">
            <v>0</v>
          </cell>
          <cell r="G373">
            <v>0</v>
          </cell>
          <cell r="H373" t="str">
            <v>NRS</v>
          </cell>
          <cell r="I373">
            <v>9272.5</v>
          </cell>
          <cell r="J373">
            <v>9272.5</v>
          </cell>
        </row>
        <row r="374">
          <cell r="A374">
            <v>810290</v>
          </cell>
          <cell r="B374">
            <v>0</v>
          </cell>
          <cell r="C374">
            <v>0</v>
          </cell>
          <cell r="D374">
            <v>0</v>
          </cell>
          <cell r="E374" t="str">
            <v xml:space="preserve">Maintenance </v>
          </cell>
          <cell r="F374">
            <v>0</v>
          </cell>
          <cell r="G374">
            <v>0</v>
          </cell>
          <cell r="H374" t="str">
            <v>NRS</v>
          </cell>
          <cell r="I374">
            <v>8153</v>
          </cell>
          <cell r="J374">
            <v>8153</v>
          </cell>
        </row>
        <row r="375">
          <cell r="A375">
            <v>810291</v>
          </cell>
          <cell r="B375">
            <v>0</v>
          </cell>
          <cell r="C375">
            <v>0</v>
          </cell>
          <cell r="D375">
            <v>0</v>
          </cell>
          <cell r="E375" t="str">
            <v xml:space="preserve">Maintenance </v>
          </cell>
          <cell r="F375">
            <v>0</v>
          </cell>
          <cell r="G375">
            <v>0</v>
          </cell>
          <cell r="H375" t="str">
            <v>NRS</v>
          </cell>
          <cell r="I375">
            <v>2492</v>
          </cell>
          <cell r="J375">
            <v>2492</v>
          </cell>
        </row>
        <row r="376">
          <cell r="A376">
            <v>810292</v>
          </cell>
          <cell r="B376">
            <v>0</v>
          </cell>
          <cell r="C376" t="str">
            <v>Boundary wall</v>
          </cell>
          <cell r="D376" t="str">
            <v>(Capex - 06-03-04)</v>
          </cell>
          <cell r="E376" t="str">
            <v>Building</v>
          </cell>
          <cell r="F376">
            <v>0</v>
          </cell>
          <cell r="G376">
            <v>0</v>
          </cell>
          <cell r="H376" t="str">
            <v>NRS</v>
          </cell>
          <cell r="I376">
            <v>48692</v>
          </cell>
          <cell r="J376">
            <v>48692</v>
          </cell>
        </row>
        <row r="377">
          <cell r="A377">
            <v>810293</v>
          </cell>
          <cell r="B377">
            <v>0</v>
          </cell>
          <cell r="C377" t="str">
            <v>Fruit Juice Expansion</v>
          </cell>
          <cell r="D377" t="str">
            <v>(Capex - 15-03-04)</v>
          </cell>
          <cell r="E377" t="str">
            <v>Building</v>
          </cell>
          <cell r="F377">
            <v>0</v>
          </cell>
          <cell r="G377">
            <v>0</v>
          </cell>
          <cell r="H377" t="str">
            <v>NRS</v>
          </cell>
          <cell r="I377">
            <v>23800</v>
          </cell>
          <cell r="J377">
            <v>23800</v>
          </cell>
        </row>
        <row r="378">
          <cell r="A378">
            <v>810294</v>
          </cell>
          <cell r="B378">
            <v>0</v>
          </cell>
          <cell r="C378" t="str">
            <v>Kennel House</v>
          </cell>
          <cell r="D378" t="str">
            <v>(Capex - 18-03-04)</v>
          </cell>
          <cell r="E378" t="str">
            <v>Building</v>
          </cell>
          <cell r="F378">
            <v>0</v>
          </cell>
          <cell r="G378">
            <v>0</v>
          </cell>
          <cell r="H378" t="str">
            <v>NRS</v>
          </cell>
          <cell r="I378">
            <v>269157.5</v>
          </cell>
          <cell r="J378">
            <v>269157.5</v>
          </cell>
        </row>
        <row r="379">
          <cell r="A379">
            <v>810295</v>
          </cell>
          <cell r="B379">
            <v>0</v>
          </cell>
          <cell r="C379" t="str">
            <v>Fruit Juice Expansion</v>
          </cell>
          <cell r="D379" t="str">
            <v>(Capex - 15-03-04)</v>
          </cell>
          <cell r="E379" t="str">
            <v>Plant &amp; Machinery (Installation)</v>
          </cell>
          <cell r="F379">
            <v>0</v>
          </cell>
          <cell r="G379">
            <v>0</v>
          </cell>
          <cell r="H379" t="str">
            <v>INR</v>
          </cell>
          <cell r="I379">
            <v>149698.20000000001</v>
          </cell>
          <cell r="J379">
            <v>239517.12000000002</v>
          </cell>
        </row>
        <row r="380">
          <cell r="A380">
            <v>810296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 xml:space="preserve">Plant &amp; Machinery (Installation) </v>
          </cell>
          <cell r="F380">
            <v>0</v>
          </cell>
          <cell r="G380">
            <v>0</v>
          </cell>
          <cell r="H380" t="str">
            <v>INR</v>
          </cell>
          <cell r="I380">
            <v>170526</v>
          </cell>
          <cell r="J380">
            <v>272841.60000000003</v>
          </cell>
        </row>
        <row r="381">
          <cell r="A381">
            <v>810297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Building</v>
          </cell>
          <cell r="F381">
            <v>0</v>
          </cell>
          <cell r="G381">
            <v>0</v>
          </cell>
          <cell r="H381" t="str">
            <v>NRS</v>
          </cell>
          <cell r="I381">
            <v>8277.1200000000008</v>
          </cell>
          <cell r="J381">
            <v>8277.1200000000008</v>
          </cell>
        </row>
        <row r="382">
          <cell r="A382">
            <v>810298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  <cell r="F382">
            <v>0</v>
          </cell>
          <cell r="G382">
            <v>0</v>
          </cell>
          <cell r="H382" t="str">
            <v>NRS</v>
          </cell>
          <cell r="I382">
            <v>13500</v>
          </cell>
          <cell r="J382">
            <v>13500</v>
          </cell>
        </row>
        <row r="383">
          <cell r="A383">
            <v>810299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  <cell r="F383">
            <v>0</v>
          </cell>
          <cell r="G383">
            <v>0</v>
          </cell>
          <cell r="H383" t="str">
            <v>INR</v>
          </cell>
          <cell r="I383">
            <v>166788.20000000001</v>
          </cell>
          <cell r="J383">
            <v>266861.12000000005</v>
          </cell>
        </row>
        <row r="384">
          <cell r="A384">
            <v>810300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Plant &amp; Machinery (Installation)</v>
          </cell>
          <cell r="F384">
            <v>0</v>
          </cell>
          <cell r="G384">
            <v>0</v>
          </cell>
          <cell r="H384" t="str">
            <v>INR</v>
          </cell>
          <cell r="I384">
            <v>37303.800000000003</v>
          </cell>
          <cell r="J384">
            <v>59686.080000000009</v>
          </cell>
        </row>
        <row r="385">
          <cell r="A385">
            <v>810301</v>
          </cell>
          <cell r="B385">
            <v>0</v>
          </cell>
          <cell r="C385" t="str">
            <v>Fruit Juice Expansion</v>
          </cell>
          <cell r="D385" t="str">
            <v>(Capex - 15-03-04)</v>
          </cell>
          <cell r="E385" t="str">
            <v>Plant &amp; Machinery (Installation)</v>
          </cell>
          <cell r="F385">
            <v>0</v>
          </cell>
          <cell r="G385">
            <v>0</v>
          </cell>
          <cell r="H385" t="str">
            <v>INR</v>
          </cell>
          <cell r="I385">
            <v>162252.12</v>
          </cell>
          <cell r="J385">
            <v>259603.39199999999</v>
          </cell>
        </row>
        <row r="386">
          <cell r="A386">
            <v>810302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Plant &amp; Machinery (Installation)</v>
          </cell>
          <cell r="F386">
            <v>0</v>
          </cell>
          <cell r="G386">
            <v>0</v>
          </cell>
          <cell r="H386" t="str">
            <v>INR</v>
          </cell>
          <cell r="I386">
            <v>52632</v>
          </cell>
          <cell r="J386">
            <v>84211.200000000012</v>
          </cell>
        </row>
        <row r="387">
          <cell r="A387">
            <v>810303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  <cell r="F387">
            <v>0</v>
          </cell>
          <cell r="G387">
            <v>0</v>
          </cell>
          <cell r="H387" t="str">
            <v>NRS</v>
          </cell>
          <cell r="I387">
            <v>25500</v>
          </cell>
          <cell r="J387">
            <v>25500</v>
          </cell>
        </row>
        <row r="388">
          <cell r="A388">
            <v>810305</v>
          </cell>
          <cell r="B388">
            <v>0</v>
          </cell>
          <cell r="C388" t="str">
            <v>Furniture &amp; Fixture</v>
          </cell>
          <cell r="D388" t="str">
            <v>(Capex - 16-03-04)</v>
          </cell>
          <cell r="E388" t="str">
            <v>Furniture &amp; Fixture</v>
          </cell>
          <cell r="F388">
            <v>0</v>
          </cell>
          <cell r="G388">
            <v>0</v>
          </cell>
          <cell r="H388" t="str">
            <v>NRS</v>
          </cell>
          <cell r="I388">
            <v>30909.08</v>
          </cell>
          <cell r="J388">
            <v>30909.08</v>
          </cell>
        </row>
        <row r="389">
          <cell r="A389">
            <v>810306</v>
          </cell>
          <cell r="B389">
            <v>0</v>
          </cell>
          <cell r="C389" t="str">
            <v>Fruit Juice Expansion</v>
          </cell>
          <cell r="D389" t="str">
            <v>(Capex - 15-03-04)</v>
          </cell>
          <cell r="E389" t="str">
            <v>Plant &amp; Machinery (Installation)</v>
          </cell>
          <cell r="F389">
            <v>0</v>
          </cell>
          <cell r="G389">
            <v>0</v>
          </cell>
          <cell r="H389" t="str">
            <v>NRS</v>
          </cell>
          <cell r="I389">
            <v>104500</v>
          </cell>
          <cell r="J389">
            <v>104500</v>
          </cell>
        </row>
        <row r="390">
          <cell r="A390">
            <v>810307</v>
          </cell>
          <cell r="B390">
            <v>0</v>
          </cell>
          <cell r="C390" t="str">
            <v>Vatika Hair Oil- Container</v>
          </cell>
          <cell r="D390" t="str">
            <v>(Capex - 13-03-04)</v>
          </cell>
          <cell r="E390" t="str">
            <v>Plant &amp; Machinery</v>
          </cell>
          <cell r="F390">
            <v>0</v>
          </cell>
          <cell r="G390">
            <v>0</v>
          </cell>
          <cell r="H390" t="str">
            <v>NRS</v>
          </cell>
          <cell r="I390">
            <v>14400</v>
          </cell>
          <cell r="J390">
            <v>14400</v>
          </cell>
        </row>
        <row r="391">
          <cell r="A391">
            <v>810308</v>
          </cell>
          <cell r="B391">
            <v>0</v>
          </cell>
          <cell r="C391" t="str">
            <v>Fruit Juice Expansion</v>
          </cell>
          <cell r="D391" t="str">
            <v>(Capex - 15-03-04)</v>
          </cell>
          <cell r="E391" t="str">
            <v>Electrical Installation</v>
          </cell>
          <cell r="F391">
            <v>0</v>
          </cell>
          <cell r="G391">
            <v>0</v>
          </cell>
          <cell r="H391" t="str">
            <v>NRS</v>
          </cell>
          <cell r="I391">
            <v>92224</v>
          </cell>
          <cell r="J391">
            <v>92224</v>
          </cell>
        </row>
        <row r="392">
          <cell r="A392">
            <v>810309</v>
          </cell>
          <cell r="B392">
            <v>0</v>
          </cell>
          <cell r="C392" t="str">
            <v>LDM Section</v>
          </cell>
          <cell r="D392" t="str">
            <v>(Capex - 02-04-05)</v>
          </cell>
          <cell r="E392" t="str">
            <v>Tools &amp; Implements</v>
          </cell>
          <cell r="F392">
            <v>0</v>
          </cell>
          <cell r="G392">
            <v>0</v>
          </cell>
          <cell r="H392" t="str">
            <v>NRS</v>
          </cell>
          <cell r="I392">
            <v>112000</v>
          </cell>
          <cell r="J392">
            <v>112000</v>
          </cell>
        </row>
        <row r="393">
          <cell r="A393">
            <v>810309</v>
          </cell>
          <cell r="B393">
            <v>0</v>
          </cell>
          <cell r="C393" t="str">
            <v>Hajmola tablet</v>
          </cell>
          <cell r="D393" t="str">
            <v>(Capex - 02-04-05)</v>
          </cell>
          <cell r="E393" t="str">
            <v>Tools &amp; Implements</v>
          </cell>
          <cell r="F393">
            <v>0</v>
          </cell>
          <cell r="G393">
            <v>0</v>
          </cell>
          <cell r="H393" t="str">
            <v>NRS</v>
          </cell>
          <cell r="I393">
            <v>60000</v>
          </cell>
          <cell r="J393">
            <v>60000</v>
          </cell>
        </row>
        <row r="394">
          <cell r="A394">
            <v>810312</v>
          </cell>
          <cell r="B394">
            <v>0</v>
          </cell>
          <cell r="C394">
            <v>0</v>
          </cell>
          <cell r="D394">
            <v>0</v>
          </cell>
          <cell r="E394" t="str">
            <v xml:space="preserve">Maintenance </v>
          </cell>
          <cell r="F394">
            <v>0</v>
          </cell>
          <cell r="G394">
            <v>0</v>
          </cell>
          <cell r="H394" t="str">
            <v>NRS</v>
          </cell>
          <cell r="I394">
            <v>97795</v>
          </cell>
          <cell r="J394">
            <v>97795</v>
          </cell>
        </row>
        <row r="395">
          <cell r="A395">
            <v>810313</v>
          </cell>
          <cell r="B395">
            <v>0</v>
          </cell>
          <cell r="C395" t="str">
            <v>Kennel House</v>
          </cell>
          <cell r="D395" t="str">
            <v>(Capex - 18-03-04)</v>
          </cell>
          <cell r="E395" t="str">
            <v>Building</v>
          </cell>
          <cell r="F395">
            <v>0</v>
          </cell>
          <cell r="G395">
            <v>0</v>
          </cell>
          <cell r="H395" t="str">
            <v>NRS</v>
          </cell>
          <cell r="I395">
            <v>1544</v>
          </cell>
          <cell r="J395">
            <v>1544</v>
          </cell>
        </row>
        <row r="396">
          <cell r="A396">
            <v>810314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  <cell r="F396">
            <v>0</v>
          </cell>
          <cell r="G396">
            <v>0</v>
          </cell>
          <cell r="H396" t="str">
            <v>NRS</v>
          </cell>
          <cell r="I396">
            <v>63750</v>
          </cell>
          <cell r="J396">
            <v>63750</v>
          </cell>
        </row>
        <row r="397">
          <cell r="A397">
            <v>810315</v>
          </cell>
          <cell r="B397">
            <v>0</v>
          </cell>
          <cell r="C397" t="str">
            <v xml:space="preserve">Kennel House </v>
          </cell>
          <cell r="D397" t="str">
            <v>(Capex - 18-03-04)</v>
          </cell>
          <cell r="E397" t="str">
            <v>Building</v>
          </cell>
          <cell r="F397">
            <v>0</v>
          </cell>
          <cell r="G397">
            <v>0</v>
          </cell>
          <cell r="H397" t="str">
            <v>NRS</v>
          </cell>
          <cell r="I397">
            <v>45477.599999999999</v>
          </cell>
          <cell r="J397">
            <v>45477.599999999999</v>
          </cell>
        </row>
        <row r="398">
          <cell r="A398">
            <v>810316</v>
          </cell>
          <cell r="B398">
            <v>0</v>
          </cell>
          <cell r="C398" t="str">
            <v>Fruit Juice Expansion</v>
          </cell>
          <cell r="D398" t="str">
            <v>(Capex - 15-03-04)</v>
          </cell>
          <cell r="E398" t="str">
            <v>Plant &amp; Machinery (Installation)</v>
          </cell>
          <cell r="F398">
            <v>0</v>
          </cell>
          <cell r="G398">
            <v>0</v>
          </cell>
          <cell r="H398" t="str">
            <v>NRS</v>
          </cell>
          <cell r="I398">
            <v>18300</v>
          </cell>
          <cell r="J398">
            <v>18300</v>
          </cell>
        </row>
        <row r="399">
          <cell r="A399">
            <v>810317</v>
          </cell>
          <cell r="B399">
            <v>0</v>
          </cell>
          <cell r="C399" t="str">
            <v>Fruit Juice Expansion</v>
          </cell>
          <cell r="D399" t="str">
            <v>(Capex - 15-03-04)</v>
          </cell>
          <cell r="E399" t="str">
            <v>Electrical Installation</v>
          </cell>
          <cell r="F399">
            <v>0</v>
          </cell>
          <cell r="G399">
            <v>0</v>
          </cell>
          <cell r="H399" t="str">
            <v>NRS</v>
          </cell>
          <cell r="I399">
            <v>6464</v>
          </cell>
          <cell r="J399">
            <v>6464</v>
          </cell>
        </row>
        <row r="400">
          <cell r="A400">
            <v>810318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  <cell r="F400">
            <v>0</v>
          </cell>
          <cell r="G400">
            <v>0</v>
          </cell>
          <cell r="H400" t="str">
            <v>INR</v>
          </cell>
          <cell r="I400">
            <v>38630.25</v>
          </cell>
          <cell r="J400">
            <v>61808.4</v>
          </cell>
        </row>
        <row r="401">
          <cell r="A401">
            <v>810319</v>
          </cell>
          <cell r="B401">
            <v>0</v>
          </cell>
          <cell r="C401" t="str">
            <v>Fruit Juice Expansion</v>
          </cell>
          <cell r="D401" t="str">
            <v>(Capex - 15-03-04)</v>
          </cell>
          <cell r="E401" t="str">
            <v>Plant &amp; Machinery (Installation)</v>
          </cell>
        </row>
        <row r="402">
          <cell r="A402">
            <v>810320</v>
          </cell>
          <cell r="B402">
            <v>0</v>
          </cell>
          <cell r="C402" t="str">
            <v>Tomato Ketchap</v>
          </cell>
          <cell r="D402" t="str">
            <v>(Capex - 01-04-05)</v>
          </cell>
          <cell r="E402" t="str">
            <v xml:space="preserve">Plant &amp; Machinery </v>
          </cell>
          <cell r="F402">
            <v>0</v>
          </cell>
          <cell r="G402">
            <v>0</v>
          </cell>
          <cell r="H402" t="str">
            <v>INR</v>
          </cell>
          <cell r="I402">
            <v>31000</v>
          </cell>
          <cell r="J402">
            <v>49600</v>
          </cell>
        </row>
        <row r="403">
          <cell r="A403">
            <v>810321</v>
          </cell>
          <cell r="B403">
            <v>0</v>
          </cell>
          <cell r="C403" t="str">
            <v>Filtration System -DM Plant</v>
          </cell>
          <cell r="D403" t="str">
            <v>(Capex - 05-04-05)</v>
          </cell>
          <cell r="E403" t="str">
            <v xml:space="preserve">Plant &amp; Machinery </v>
          </cell>
          <cell r="F403">
            <v>0</v>
          </cell>
          <cell r="G403">
            <v>0</v>
          </cell>
          <cell r="H403" t="str">
            <v>USD</v>
          </cell>
          <cell r="I403">
            <v>5900</v>
          </cell>
          <cell r="J403">
            <v>436600</v>
          </cell>
        </row>
        <row r="404">
          <cell r="A404">
            <v>810322</v>
          </cell>
          <cell r="B404">
            <v>0</v>
          </cell>
          <cell r="C404" t="str">
            <v>Taxol Section</v>
          </cell>
          <cell r="D404" t="str">
            <v>(Capex - 22-03-04)</v>
          </cell>
          <cell r="E404" t="str">
            <v>Electrical Installation</v>
          </cell>
          <cell r="F404">
            <v>0</v>
          </cell>
          <cell r="G404">
            <v>0</v>
          </cell>
          <cell r="H404" t="str">
            <v>NRS</v>
          </cell>
          <cell r="I404">
            <v>215000</v>
          </cell>
          <cell r="J404">
            <v>215000</v>
          </cell>
        </row>
        <row r="405">
          <cell r="A405">
            <v>810323</v>
          </cell>
          <cell r="B405">
            <v>0</v>
          </cell>
          <cell r="C405" t="str">
            <v>Fruit Juice Expansion</v>
          </cell>
          <cell r="D405" t="str">
            <v>(Capex - 15-03-04)</v>
          </cell>
          <cell r="E405" t="str">
            <v>Electrical Installation</v>
          </cell>
          <cell r="F405">
            <v>0</v>
          </cell>
          <cell r="G405">
            <v>0</v>
          </cell>
          <cell r="H405" t="str">
            <v>INR</v>
          </cell>
          <cell r="I405">
            <v>4200</v>
          </cell>
          <cell r="J405">
            <v>6720</v>
          </cell>
        </row>
        <row r="406">
          <cell r="A406">
            <v>810324</v>
          </cell>
          <cell r="B406">
            <v>0</v>
          </cell>
          <cell r="C406" t="str">
            <v>Fruit Juice Expansion</v>
          </cell>
          <cell r="D406" t="str">
            <v>(Capex - 15-03-04)</v>
          </cell>
          <cell r="E406" t="str">
            <v>Plant &amp; Machinery (Installation)</v>
          </cell>
          <cell r="F406">
            <v>0</v>
          </cell>
          <cell r="G406">
            <v>0</v>
          </cell>
          <cell r="H406" t="str">
            <v>NRS</v>
          </cell>
          <cell r="I406">
            <v>29568</v>
          </cell>
          <cell r="J406">
            <v>29568</v>
          </cell>
        </row>
        <row r="407">
          <cell r="A407">
            <v>810325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Plant &amp; Machinery (Installation)</v>
          </cell>
          <cell r="F407">
            <v>0</v>
          </cell>
          <cell r="G407">
            <v>0</v>
          </cell>
          <cell r="H407" t="str">
            <v>NRS</v>
          </cell>
          <cell r="I407">
            <v>10665</v>
          </cell>
          <cell r="J407">
            <v>10665</v>
          </cell>
        </row>
        <row r="408">
          <cell r="A408">
            <v>810326</v>
          </cell>
          <cell r="B408">
            <v>0</v>
          </cell>
          <cell r="C408" t="str">
            <v>Fruit Juice Expansion</v>
          </cell>
          <cell r="D408" t="str">
            <v>(Capex - 15-03-04)</v>
          </cell>
          <cell r="E408" t="str">
            <v>Building</v>
          </cell>
          <cell r="F408">
            <v>0</v>
          </cell>
          <cell r="G408">
            <v>0</v>
          </cell>
          <cell r="H408" t="str">
            <v>NRS</v>
          </cell>
          <cell r="I408">
            <v>49020</v>
          </cell>
          <cell r="J408">
            <v>49020</v>
          </cell>
        </row>
        <row r="409">
          <cell r="A409">
            <v>810327</v>
          </cell>
          <cell r="B409">
            <v>0</v>
          </cell>
          <cell r="C409" t="str">
            <v>Boundary Wall</v>
          </cell>
          <cell r="D409" t="str">
            <v>(Capex - 06-03-04)</v>
          </cell>
          <cell r="E409" t="str">
            <v>Building</v>
          </cell>
          <cell r="F409">
            <v>0</v>
          </cell>
          <cell r="G409">
            <v>0</v>
          </cell>
          <cell r="H409" t="str">
            <v>NRS</v>
          </cell>
          <cell r="I409">
            <v>57414.5</v>
          </cell>
          <cell r="J409">
            <v>57414.5</v>
          </cell>
        </row>
        <row r="410">
          <cell r="A410">
            <v>810328</v>
          </cell>
          <cell r="B410">
            <v>0</v>
          </cell>
          <cell r="C410" t="str">
            <v>Fruit Juice Expansion</v>
          </cell>
          <cell r="D410" t="str">
            <v>(Capex - 15-03-04)</v>
          </cell>
          <cell r="E410" t="str">
            <v>Building</v>
          </cell>
          <cell r="F410">
            <v>0</v>
          </cell>
          <cell r="G410">
            <v>0</v>
          </cell>
          <cell r="H410" t="str">
            <v>NRS</v>
          </cell>
          <cell r="I410">
            <v>400815</v>
          </cell>
          <cell r="J410">
            <v>400815</v>
          </cell>
        </row>
        <row r="411">
          <cell r="A411">
            <v>810329</v>
          </cell>
          <cell r="B411">
            <v>0</v>
          </cell>
          <cell r="C411" t="str">
            <v>Fruit Juice Expansion</v>
          </cell>
          <cell r="D411" t="str">
            <v>(Capex - 15-03-04)</v>
          </cell>
          <cell r="E411" t="str">
            <v>Building</v>
          </cell>
          <cell r="F411">
            <v>0</v>
          </cell>
          <cell r="G411">
            <v>0</v>
          </cell>
          <cell r="H411" t="str">
            <v>INR</v>
          </cell>
          <cell r="I411">
            <v>50500</v>
          </cell>
          <cell r="J411">
            <v>80800</v>
          </cell>
        </row>
        <row r="412">
          <cell r="A412">
            <v>810330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 xml:space="preserve">Plant &amp; Machinery (Installation) </v>
          </cell>
          <cell r="F412">
            <v>0</v>
          </cell>
          <cell r="G412">
            <v>0</v>
          </cell>
          <cell r="H412" t="str">
            <v>NRS</v>
          </cell>
          <cell r="I412">
            <v>8810</v>
          </cell>
          <cell r="J412">
            <v>8810</v>
          </cell>
        </row>
        <row r="413">
          <cell r="A413">
            <v>810331</v>
          </cell>
          <cell r="B413">
            <v>0</v>
          </cell>
          <cell r="C413" t="str">
            <v>Taxol Section</v>
          </cell>
          <cell r="D413" t="str">
            <v>(Capex - 22-03-04)</v>
          </cell>
          <cell r="E413" t="str">
            <v>Plant &amp; Machinery (Installation) CWIP</v>
          </cell>
          <cell r="F413">
            <v>0</v>
          </cell>
          <cell r="G413">
            <v>0</v>
          </cell>
          <cell r="H413" t="str">
            <v>INR</v>
          </cell>
          <cell r="I413">
            <v>61249.98</v>
          </cell>
          <cell r="J413">
            <v>97999.968000000008</v>
          </cell>
        </row>
        <row r="414">
          <cell r="A414">
            <v>810332</v>
          </cell>
          <cell r="B414">
            <v>0</v>
          </cell>
          <cell r="C414" t="str">
            <v>Fruit Juice Expansion</v>
          </cell>
          <cell r="D414" t="str">
            <v>(Capex - 15-03-04)</v>
          </cell>
          <cell r="E414" t="str">
            <v>Plant &amp; Machinery (Installation)</v>
          </cell>
          <cell r="F414">
            <v>0</v>
          </cell>
          <cell r="G414">
            <v>0</v>
          </cell>
          <cell r="H414" t="str">
            <v>NRS</v>
          </cell>
          <cell r="I414">
            <v>4906.8</v>
          </cell>
          <cell r="J414">
            <v>4906.8</v>
          </cell>
        </row>
        <row r="415">
          <cell r="A415">
            <v>810333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 xml:space="preserve">Plant &amp; Machinery (Installation) </v>
          </cell>
          <cell r="F415">
            <v>0</v>
          </cell>
          <cell r="G415">
            <v>0</v>
          </cell>
          <cell r="H415" t="str">
            <v>NRS</v>
          </cell>
          <cell r="I415">
            <v>114264</v>
          </cell>
          <cell r="J415">
            <v>114264</v>
          </cell>
        </row>
        <row r="416">
          <cell r="A416">
            <v>810334</v>
          </cell>
          <cell r="B416">
            <v>0</v>
          </cell>
          <cell r="C416" t="str">
            <v>Fruit Juice Expansion</v>
          </cell>
          <cell r="D416" t="str">
            <v>(Capex - 15-03-04)</v>
          </cell>
          <cell r="E416" t="str">
            <v>Plant &amp; Machinery</v>
          </cell>
          <cell r="F416">
            <v>0</v>
          </cell>
          <cell r="G416">
            <v>0</v>
          </cell>
          <cell r="H416" t="str">
            <v>NRS</v>
          </cell>
          <cell r="I416">
            <v>114354</v>
          </cell>
          <cell r="J416">
            <v>114354</v>
          </cell>
        </row>
        <row r="417">
          <cell r="A417">
            <v>810335</v>
          </cell>
          <cell r="B417">
            <v>0</v>
          </cell>
          <cell r="C417" t="str">
            <v>Fruit Juice Expansion</v>
          </cell>
          <cell r="D417" t="str">
            <v>(Capex - 15-03-04)</v>
          </cell>
          <cell r="E417" t="str">
            <v>Plant &amp; Machinery (Installation)</v>
          </cell>
          <cell r="F417">
            <v>0</v>
          </cell>
          <cell r="G417">
            <v>0</v>
          </cell>
          <cell r="H417" t="str">
            <v>INR</v>
          </cell>
          <cell r="I417">
            <v>24875</v>
          </cell>
          <cell r="J417">
            <v>39800</v>
          </cell>
        </row>
        <row r="418">
          <cell r="A418">
            <v>810336</v>
          </cell>
          <cell r="B418">
            <v>0</v>
          </cell>
          <cell r="C418" t="str">
            <v>Fruit Juice Expansion</v>
          </cell>
          <cell r="D418" t="str">
            <v>(Capex - 05-04-05)</v>
          </cell>
          <cell r="E418" t="str">
            <v>Plant &amp; Machinery (Installation)</v>
          </cell>
          <cell r="F418">
            <v>0</v>
          </cell>
          <cell r="G418">
            <v>0</v>
          </cell>
          <cell r="H418" t="str">
            <v>INR</v>
          </cell>
          <cell r="I418">
            <v>24500</v>
          </cell>
          <cell r="J418">
            <v>39200</v>
          </cell>
        </row>
        <row r="419">
          <cell r="A419">
            <v>810337</v>
          </cell>
          <cell r="B419">
            <v>0</v>
          </cell>
          <cell r="C419" t="str">
            <v>Fruit Juice Expansion</v>
          </cell>
          <cell r="D419" t="str">
            <v>(Capex - 05-04-05)</v>
          </cell>
          <cell r="E419" t="str">
            <v>Plant &amp; Machinery (Installation)</v>
          </cell>
          <cell r="F419">
            <v>0</v>
          </cell>
          <cell r="G419">
            <v>0</v>
          </cell>
          <cell r="H419" t="str">
            <v>INR</v>
          </cell>
          <cell r="I419">
            <v>43620</v>
          </cell>
          <cell r="J419">
            <v>69792</v>
          </cell>
        </row>
        <row r="420">
          <cell r="A420">
            <v>810338</v>
          </cell>
          <cell r="B420">
            <v>0</v>
          </cell>
          <cell r="C420" t="str">
            <v>Taxol Section</v>
          </cell>
          <cell r="D420" t="str">
            <v>(Capex - 22-03-04)</v>
          </cell>
          <cell r="E420" t="str">
            <v xml:space="preserve">Plant &amp; Machinery </v>
          </cell>
          <cell r="F420">
            <v>0</v>
          </cell>
          <cell r="G420">
            <v>0</v>
          </cell>
          <cell r="H420" t="str">
            <v>INR</v>
          </cell>
          <cell r="I420">
            <v>35700</v>
          </cell>
          <cell r="J420">
            <v>57120</v>
          </cell>
        </row>
        <row r="421">
          <cell r="A421">
            <v>810339</v>
          </cell>
          <cell r="B421">
            <v>0</v>
          </cell>
          <cell r="C421" t="str">
            <v>Fruit Juice Expansion</v>
          </cell>
          <cell r="D421" t="str">
            <v>(Capex - 15-03-04)</v>
          </cell>
          <cell r="E421" t="str">
            <v>Building</v>
          </cell>
          <cell r="F421">
            <v>0</v>
          </cell>
          <cell r="G421">
            <v>0</v>
          </cell>
          <cell r="H421" t="str">
            <v>NRS</v>
          </cell>
          <cell r="I421">
            <v>76715</v>
          </cell>
          <cell r="J421">
            <v>76715</v>
          </cell>
        </row>
        <row r="422">
          <cell r="A422">
            <v>810340</v>
          </cell>
          <cell r="B422">
            <v>0</v>
          </cell>
          <cell r="C422" t="str">
            <v>Taxol Section</v>
          </cell>
          <cell r="D422" t="str">
            <v>(Capex - 22-03-04)</v>
          </cell>
          <cell r="E422" t="str">
            <v xml:space="preserve">Plant &amp; Machinery (Installation) </v>
          </cell>
          <cell r="F422">
            <v>0</v>
          </cell>
          <cell r="G422">
            <v>0</v>
          </cell>
          <cell r="H422" t="str">
            <v>INR</v>
          </cell>
          <cell r="I422">
            <v>16155</v>
          </cell>
          <cell r="J422">
            <v>25848</v>
          </cell>
        </row>
        <row r="423">
          <cell r="A423">
            <v>810341</v>
          </cell>
          <cell r="B423">
            <v>0</v>
          </cell>
          <cell r="C423" t="str">
            <v>Taxol Section</v>
          </cell>
          <cell r="D423" t="str">
            <v>(Capex - 22-03-04)</v>
          </cell>
          <cell r="E423" t="str">
            <v>Plant &amp; Machinery (Installation) CWIP</v>
          </cell>
          <cell r="F423">
            <v>0</v>
          </cell>
          <cell r="G423">
            <v>0</v>
          </cell>
          <cell r="H423" t="str">
            <v>INR</v>
          </cell>
          <cell r="I423">
            <v>68880</v>
          </cell>
          <cell r="J423">
            <v>110208</v>
          </cell>
        </row>
        <row r="424">
          <cell r="A424">
            <v>810342</v>
          </cell>
          <cell r="B424">
            <v>0</v>
          </cell>
          <cell r="C424" t="str">
            <v>Taxol Section</v>
          </cell>
          <cell r="D424" t="str">
            <v>(Capex - 22-03-04)</v>
          </cell>
          <cell r="E424" t="str">
            <v xml:space="preserve">Plant &amp; Machinery (Installation) </v>
          </cell>
          <cell r="F424">
            <v>0</v>
          </cell>
          <cell r="G424">
            <v>0</v>
          </cell>
          <cell r="H424" t="str">
            <v>INR</v>
          </cell>
          <cell r="I424">
            <v>32256</v>
          </cell>
          <cell r="J424">
            <v>51609.600000000006</v>
          </cell>
        </row>
        <row r="425">
          <cell r="A425">
            <v>810343</v>
          </cell>
          <cell r="B425">
            <v>0</v>
          </cell>
          <cell r="C425" t="str">
            <v>Fruit Juice Expansion</v>
          </cell>
          <cell r="D425" t="str">
            <v>(Capex - 15-03-04)</v>
          </cell>
          <cell r="E425" t="str">
            <v>Plant &amp; Machinery (Installation)</v>
          </cell>
          <cell r="F425">
            <v>0</v>
          </cell>
          <cell r="G425">
            <v>0</v>
          </cell>
          <cell r="H425" t="str">
            <v>INR</v>
          </cell>
          <cell r="I425">
            <v>142990</v>
          </cell>
          <cell r="J425">
            <v>228784</v>
          </cell>
        </row>
        <row r="426">
          <cell r="A426">
            <v>810344</v>
          </cell>
          <cell r="B426">
            <v>0</v>
          </cell>
          <cell r="C426" t="str">
            <v>Taxol Section</v>
          </cell>
          <cell r="D426" t="str">
            <v>(Capex - 22-03-04)</v>
          </cell>
          <cell r="E426" t="str">
            <v>Plant &amp; Machinery (Installation)</v>
          </cell>
          <cell r="F426">
            <v>0</v>
          </cell>
          <cell r="G426">
            <v>0</v>
          </cell>
          <cell r="H426" t="str">
            <v>INR</v>
          </cell>
          <cell r="I426">
            <v>71792</v>
          </cell>
          <cell r="J426">
            <v>114867.20000000001</v>
          </cell>
        </row>
        <row r="427">
          <cell r="A427">
            <v>810345</v>
          </cell>
          <cell r="B427">
            <v>0</v>
          </cell>
          <cell r="C427" t="str">
            <v>Kennel House</v>
          </cell>
          <cell r="D427" t="str">
            <v>(Capex - 18-03-04)</v>
          </cell>
          <cell r="E427" t="str">
            <v>Building</v>
          </cell>
          <cell r="F427">
            <v>0</v>
          </cell>
          <cell r="G427">
            <v>0</v>
          </cell>
          <cell r="H427" t="str">
            <v>INR</v>
          </cell>
          <cell r="I427">
            <v>68850</v>
          </cell>
          <cell r="J427">
            <v>110160</v>
          </cell>
        </row>
        <row r="428">
          <cell r="A428">
            <v>810346</v>
          </cell>
          <cell r="B428">
            <v>0</v>
          </cell>
          <cell r="C428" t="str">
            <v>Taxol Section</v>
          </cell>
          <cell r="D428" t="str">
            <v>(Capex - 22-03-04)</v>
          </cell>
          <cell r="E428" t="str">
            <v>Plant &amp; Machinery (Installation) CWIP</v>
          </cell>
          <cell r="F428">
            <v>0</v>
          </cell>
          <cell r="G428">
            <v>0</v>
          </cell>
          <cell r="H428" t="str">
            <v>INR</v>
          </cell>
          <cell r="I428">
            <v>105000</v>
          </cell>
          <cell r="J428">
            <v>168000</v>
          </cell>
        </row>
        <row r="429">
          <cell r="A429">
            <v>810347</v>
          </cell>
          <cell r="B429">
            <v>0</v>
          </cell>
          <cell r="C429" t="str">
            <v>Fruit Juice Expansion</v>
          </cell>
          <cell r="D429" t="str">
            <v>(Capex - 21-04-05)</v>
          </cell>
          <cell r="E429" t="str">
            <v xml:space="preserve">Plant &amp; Machinery </v>
          </cell>
          <cell r="F429">
            <v>0</v>
          </cell>
          <cell r="G429">
            <v>0</v>
          </cell>
          <cell r="H429" t="str">
            <v>USD</v>
          </cell>
          <cell r="I429">
            <v>61765</v>
          </cell>
          <cell r="J429">
            <v>4570610</v>
          </cell>
        </row>
        <row r="430">
          <cell r="A430">
            <v>810348</v>
          </cell>
          <cell r="B430">
            <v>0</v>
          </cell>
          <cell r="C430" t="str">
            <v>Taxol Section</v>
          </cell>
          <cell r="D430" t="str">
            <v>(Capex - 22-03-04)</v>
          </cell>
          <cell r="E430" t="str">
            <v>Plant &amp; Machinery (Installation) CWIP</v>
          </cell>
          <cell r="F430">
            <v>0</v>
          </cell>
          <cell r="G430">
            <v>0</v>
          </cell>
          <cell r="H430" t="str">
            <v>INR</v>
          </cell>
          <cell r="I430">
            <v>74785.210000000006</v>
          </cell>
          <cell r="J430">
            <v>119656.33600000001</v>
          </cell>
        </row>
        <row r="431">
          <cell r="A431">
            <v>810349</v>
          </cell>
          <cell r="B431">
            <v>0</v>
          </cell>
          <cell r="C431" t="str">
            <v>Fruit Juice Expansion</v>
          </cell>
          <cell r="D431" t="str">
            <v>(Capex - 12-04-05)</v>
          </cell>
          <cell r="E431" t="str">
            <v>Building</v>
          </cell>
          <cell r="F431">
            <v>0</v>
          </cell>
          <cell r="G431">
            <v>0</v>
          </cell>
          <cell r="H431" t="str">
            <v>NRS</v>
          </cell>
          <cell r="I431">
            <v>442745</v>
          </cell>
          <cell r="J431">
            <v>442745</v>
          </cell>
        </row>
        <row r="432">
          <cell r="A432">
            <v>810350</v>
          </cell>
          <cell r="B432">
            <v>0</v>
          </cell>
          <cell r="C432" t="str">
            <v>Taxol Section</v>
          </cell>
          <cell r="D432" t="str">
            <v>(Capex - 22-03-04)</v>
          </cell>
          <cell r="E432" t="str">
            <v xml:space="preserve">Plant &amp; Machinery (Installation) </v>
          </cell>
          <cell r="F432">
            <v>0</v>
          </cell>
          <cell r="G432">
            <v>0</v>
          </cell>
          <cell r="H432" t="str">
            <v>NRS</v>
          </cell>
          <cell r="I432">
            <v>22000</v>
          </cell>
          <cell r="J432">
            <v>22000</v>
          </cell>
        </row>
        <row r="433">
          <cell r="A433">
            <v>810351</v>
          </cell>
          <cell r="B433">
            <v>0</v>
          </cell>
          <cell r="C433" t="str">
            <v>Fruit Juice Expansion</v>
          </cell>
          <cell r="D433" t="str">
            <v>(Capex - 15-03-04)</v>
          </cell>
          <cell r="E433" t="str">
            <v>Building</v>
          </cell>
          <cell r="F433">
            <v>0</v>
          </cell>
          <cell r="G433">
            <v>0</v>
          </cell>
          <cell r="H433" t="str">
            <v>NRS</v>
          </cell>
          <cell r="I433">
            <v>155981.95000000001</v>
          </cell>
          <cell r="J433">
            <v>155981.95000000001</v>
          </cell>
        </row>
        <row r="434">
          <cell r="A434">
            <v>810352</v>
          </cell>
          <cell r="B434">
            <v>0</v>
          </cell>
          <cell r="C434" t="str">
            <v>Kennel House</v>
          </cell>
          <cell r="D434" t="str">
            <v>(Capex - 18-03-04)</v>
          </cell>
          <cell r="E434" t="str">
            <v>Building</v>
          </cell>
          <cell r="F434">
            <v>0</v>
          </cell>
          <cell r="G434">
            <v>0</v>
          </cell>
          <cell r="H434" t="str">
            <v>NRS</v>
          </cell>
          <cell r="I434">
            <v>4017</v>
          </cell>
          <cell r="J434">
            <v>4017</v>
          </cell>
        </row>
        <row r="435">
          <cell r="A435">
            <v>810354</v>
          </cell>
          <cell r="B435">
            <v>0</v>
          </cell>
          <cell r="C435" t="str">
            <v>Fruit Juice Expansion</v>
          </cell>
          <cell r="D435" t="str">
            <v>(Capex - 13-04-05)</v>
          </cell>
          <cell r="E435" t="str">
            <v>Building</v>
          </cell>
          <cell r="F435">
            <v>0</v>
          </cell>
          <cell r="G435">
            <v>0</v>
          </cell>
          <cell r="H435" t="str">
            <v>INR</v>
          </cell>
          <cell r="I435">
            <v>90000</v>
          </cell>
          <cell r="J435">
            <v>144000</v>
          </cell>
        </row>
        <row r="436">
          <cell r="A436">
            <v>810355</v>
          </cell>
          <cell r="B436">
            <v>0</v>
          </cell>
          <cell r="C436" t="str">
            <v>Taxol Section</v>
          </cell>
          <cell r="D436" t="str">
            <v>(Capex - 22-03-04)</v>
          </cell>
          <cell r="E436" t="str">
            <v xml:space="preserve">Plant &amp; Machinery (Installation) </v>
          </cell>
          <cell r="F436">
            <v>0</v>
          </cell>
          <cell r="G436">
            <v>0</v>
          </cell>
          <cell r="H436" t="str">
            <v>NRS</v>
          </cell>
          <cell r="I436">
            <v>11000</v>
          </cell>
          <cell r="J436">
            <v>11000</v>
          </cell>
        </row>
        <row r="437">
          <cell r="A437">
            <v>810356</v>
          </cell>
          <cell r="B437">
            <v>0</v>
          </cell>
          <cell r="C437" t="str">
            <v>Fruit Juice Expansion</v>
          </cell>
          <cell r="D437" t="str">
            <v>(Capex - 21-04-05)</v>
          </cell>
          <cell r="E437" t="str">
            <v>Plant &amp; Machinery (Installation)</v>
          </cell>
          <cell r="F437">
            <v>0</v>
          </cell>
          <cell r="G437">
            <v>0</v>
          </cell>
          <cell r="H437" t="str">
            <v>NRS</v>
          </cell>
          <cell r="I437">
            <v>84787.5</v>
          </cell>
          <cell r="J437">
            <v>84787.5</v>
          </cell>
        </row>
        <row r="438">
          <cell r="A438">
            <v>810357</v>
          </cell>
          <cell r="B438">
            <v>0</v>
          </cell>
          <cell r="C438" t="str">
            <v>Taxol Section</v>
          </cell>
          <cell r="D438" t="str">
            <v>(Capex - 22-03-04)</v>
          </cell>
          <cell r="E438" t="str">
            <v xml:space="preserve">Plant &amp; Machinery (Installation) </v>
          </cell>
          <cell r="F438">
            <v>0</v>
          </cell>
          <cell r="G438">
            <v>0</v>
          </cell>
          <cell r="H438" t="str">
            <v>NRS</v>
          </cell>
          <cell r="I438">
            <v>42700</v>
          </cell>
          <cell r="J438">
            <v>42700</v>
          </cell>
        </row>
        <row r="439">
          <cell r="A439">
            <v>810358</v>
          </cell>
          <cell r="B439">
            <v>0</v>
          </cell>
          <cell r="C439" t="str">
            <v>Fruit Juice Expansion</v>
          </cell>
          <cell r="D439" t="str">
            <v>(Capex - 15-03-04)</v>
          </cell>
          <cell r="E439" t="str">
            <v>Plant &amp; Machinery (Installation)</v>
          </cell>
          <cell r="F439">
            <v>0</v>
          </cell>
          <cell r="G439">
            <v>0</v>
          </cell>
          <cell r="H439" t="str">
            <v>INR</v>
          </cell>
          <cell r="I439">
            <v>38512</v>
          </cell>
          <cell r="J439">
            <v>61619.200000000004</v>
          </cell>
        </row>
        <row r="440">
          <cell r="A440">
            <v>810359</v>
          </cell>
          <cell r="B440">
            <v>0</v>
          </cell>
          <cell r="C440" t="str">
            <v>Photo Copy machine</v>
          </cell>
          <cell r="D440" t="str">
            <v>(Capex - 21-03-04)</v>
          </cell>
          <cell r="E440" t="str">
            <v>Office Equipment</v>
          </cell>
          <cell r="F440">
            <v>0</v>
          </cell>
          <cell r="G440">
            <v>0</v>
          </cell>
          <cell r="H440" t="str">
            <v>NRS</v>
          </cell>
          <cell r="I440">
            <v>390000</v>
          </cell>
          <cell r="J440">
            <v>390000</v>
          </cell>
        </row>
        <row r="441">
          <cell r="A441">
            <v>810360</v>
          </cell>
          <cell r="B441">
            <v>0</v>
          </cell>
          <cell r="C441" t="str">
            <v>Taxol Section</v>
          </cell>
          <cell r="D441" t="str">
            <v>(Capex - 22-03-04)</v>
          </cell>
          <cell r="E441" t="str">
            <v xml:space="preserve">Plant &amp; Machinery (Installation) </v>
          </cell>
          <cell r="F441">
            <v>0</v>
          </cell>
          <cell r="G441">
            <v>0</v>
          </cell>
          <cell r="H441" t="str">
            <v>NRS</v>
          </cell>
          <cell r="I441">
            <v>6600</v>
          </cell>
          <cell r="J441">
            <v>6600</v>
          </cell>
        </row>
        <row r="442">
          <cell r="A442">
            <v>810361</v>
          </cell>
          <cell r="B442">
            <v>0</v>
          </cell>
          <cell r="C442" t="str">
            <v>Boundary Wall</v>
          </cell>
          <cell r="D442" t="str">
            <v>(Capex - 06-03-04)</v>
          </cell>
          <cell r="E442" t="str">
            <v>Building</v>
          </cell>
          <cell r="F442">
            <v>0</v>
          </cell>
          <cell r="G442">
            <v>0</v>
          </cell>
          <cell r="H442" t="str">
            <v>NRS</v>
          </cell>
          <cell r="I442">
            <v>34100</v>
          </cell>
          <cell r="J442">
            <v>34100</v>
          </cell>
        </row>
        <row r="443">
          <cell r="A443">
            <v>810362</v>
          </cell>
          <cell r="B443">
            <v>0</v>
          </cell>
          <cell r="C443" t="str">
            <v>Fruit Juice Expansion</v>
          </cell>
          <cell r="D443" t="str">
            <v>(Capex - 12-04-05)</v>
          </cell>
          <cell r="E443" t="str">
            <v>Building</v>
          </cell>
          <cell r="F443">
            <v>0</v>
          </cell>
          <cell r="G443">
            <v>0</v>
          </cell>
          <cell r="H443" t="str">
            <v>NRS</v>
          </cell>
          <cell r="I443">
            <v>236802.5</v>
          </cell>
          <cell r="J443">
            <v>236802.5</v>
          </cell>
        </row>
        <row r="444">
          <cell r="A444">
            <v>810363</v>
          </cell>
          <cell r="B444">
            <v>0</v>
          </cell>
          <cell r="C444" t="str">
            <v>Taxol Section</v>
          </cell>
          <cell r="D444" t="str">
            <v>(Capex - 22-03-04)</v>
          </cell>
          <cell r="E444" t="str">
            <v xml:space="preserve">Plant &amp; Machinery (Installation) </v>
          </cell>
          <cell r="F444">
            <v>0</v>
          </cell>
          <cell r="G444">
            <v>0</v>
          </cell>
          <cell r="H444" t="str">
            <v>INR</v>
          </cell>
          <cell r="I444">
            <v>9875</v>
          </cell>
          <cell r="J444">
            <v>15800</v>
          </cell>
        </row>
        <row r="445">
          <cell r="A445">
            <v>810364</v>
          </cell>
          <cell r="B445">
            <v>0</v>
          </cell>
          <cell r="C445" t="str">
            <v>Taxol Section</v>
          </cell>
          <cell r="D445" t="str">
            <v>(Capex - 22-03-04)</v>
          </cell>
          <cell r="E445" t="str">
            <v>Plant &amp; Machinery (Installation) CWIP</v>
          </cell>
        </row>
        <row r="446">
          <cell r="A446">
            <v>810365</v>
          </cell>
          <cell r="B446">
            <v>0</v>
          </cell>
          <cell r="C446" t="str">
            <v>Taxol Section</v>
          </cell>
          <cell r="D446" t="str">
            <v>(Capex - 22-03-04)</v>
          </cell>
          <cell r="E446" t="str">
            <v>Plant &amp; Machinery (Installation) CWIP</v>
          </cell>
        </row>
        <row r="447">
          <cell r="A447">
            <v>810366</v>
          </cell>
          <cell r="B447">
            <v>0</v>
          </cell>
          <cell r="C447" t="str">
            <v>Taxol Section</v>
          </cell>
          <cell r="D447" t="str">
            <v>(Capex - 22-03-04)</v>
          </cell>
          <cell r="E447" t="str">
            <v xml:space="preserve">Plant &amp; Machinery (Installation) </v>
          </cell>
        </row>
        <row r="448">
          <cell r="A448">
            <v>810367</v>
          </cell>
          <cell r="B448">
            <v>0</v>
          </cell>
          <cell r="C448" t="str">
            <v>Fruit Juice Expansion</v>
          </cell>
          <cell r="D448" t="str">
            <v>(Capex - 12-04-05)</v>
          </cell>
          <cell r="E448" t="str">
            <v>Plant &amp; Machinery (Installation)</v>
          </cell>
        </row>
        <row r="449">
          <cell r="A449">
            <v>810368</v>
          </cell>
          <cell r="B449">
            <v>0</v>
          </cell>
          <cell r="C449" t="str">
            <v>Fruit Juice Expansion</v>
          </cell>
          <cell r="D449" t="str">
            <v>(Capex - 15-03-04)</v>
          </cell>
          <cell r="E449" t="str">
            <v>Plant &amp; Machinery (Installation)</v>
          </cell>
        </row>
        <row r="450">
          <cell r="A450">
            <v>810369</v>
          </cell>
          <cell r="B450">
            <v>0</v>
          </cell>
          <cell r="C450" t="str">
            <v>Taxol Section</v>
          </cell>
          <cell r="D450" t="str">
            <v>(Capex - 22-03-04)</v>
          </cell>
          <cell r="E450" t="str">
            <v>Plant &amp; Machinery (Installation) CWIP</v>
          </cell>
        </row>
        <row r="451">
          <cell r="A451">
            <v>810370</v>
          </cell>
          <cell r="B451">
            <v>0</v>
          </cell>
          <cell r="C451" t="str">
            <v>LDM Section</v>
          </cell>
          <cell r="D451" t="str">
            <v>(Capex - 08-04-05)</v>
          </cell>
          <cell r="E451" t="str">
            <v xml:space="preserve">Plant &amp; Machinery </v>
          </cell>
        </row>
        <row r="452">
          <cell r="A452">
            <v>810371</v>
          </cell>
          <cell r="B452">
            <v>0</v>
          </cell>
          <cell r="C452" t="str">
            <v>Fruit Juice Expansion</v>
          </cell>
          <cell r="D452" t="str">
            <v>(Capex - 15-03-04)</v>
          </cell>
          <cell r="E452" t="str">
            <v>Building</v>
          </cell>
        </row>
        <row r="453">
          <cell r="A453">
            <v>810372</v>
          </cell>
          <cell r="B453">
            <v>0</v>
          </cell>
          <cell r="C453" t="str">
            <v>Fruit Juice Expansion</v>
          </cell>
          <cell r="D453" t="str">
            <v>(Capex - 09-04-05)</v>
          </cell>
          <cell r="E453" t="str">
            <v>Building</v>
          </cell>
        </row>
        <row r="454">
          <cell r="A454">
            <v>810373</v>
          </cell>
          <cell r="B454">
            <v>0</v>
          </cell>
          <cell r="C454" t="str">
            <v>LDM Section</v>
          </cell>
          <cell r="D454" t="str">
            <v>(Capex - 07-04-05)</v>
          </cell>
          <cell r="E454" t="str">
            <v>Building</v>
          </cell>
        </row>
        <row r="455">
          <cell r="A455">
            <v>810374</v>
          </cell>
          <cell r="B455">
            <v>0</v>
          </cell>
          <cell r="C455" t="str">
            <v>Fruit Juice Expansion</v>
          </cell>
          <cell r="D455" t="str">
            <v>(Capex - 04-04-05)</v>
          </cell>
          <cell r="E455" t="str">
            <v xml:space="preserve">Plant &amp; Machinery </v>
          </cell>
        </row>
        <row r="456">
          <cell r="A456">
            <v>810375</v>
          </cell>
          <cell r="B456">
            <v>0</v>
          </cell>
          <cell r="C456" t="str">
            <v>Fruit Juice Expansion</v>
          </cell>
          <cell r="D456" t="str">
            <v>(Capex - 04-04-05)</v>
          </cell>
          <cell r="E456" t="str">
            <v xml:space="preserve">Plant &amp; Machinery </v>
          </cell>
        </row>
        <row r="457">
          <cell r="A457">
            <v>810376</v>
          </cell>
          <cell r="B457">
            <v>0</v>
          </cell>
          <cell r="C457" t="str">
            <v>Fruit Juice Expansion</v>
          </cell>
          <cell r="D457" t="str">
            <v>(Capex - 04-04-05)</v>
          </cell>
          <cell r="E457" t="str">
            <v xml:space="preserve">Plant &amp; Machinery </v>
          </cell>
        </row>
        <row r="458">
          <cell r="A458">
            <v>810378</v>
          </cell>
          <cell r="B458">
            <v>0</v>
          </cell>
          <cell r="C458" t="str">
            <v>Fruit Juice Expansion</v>
          </cell>
          <cell r="D458" t="str">
            <v>(Capex - 12-04-05)</v>
          </cell>
          <cell r="E458" t="str">
            <v>Building</v>
          </cell>
        </row>
        <row r="459">
          <cell r="A459">
            <v>810379</v>
          </cell>
          <cell r="B459">
            <v>0</v>
          </cell>
          <cell r="C459" t="str">
            <v>Taxol Section</v>
          </cell>
          <cell r="D459" t="str">
            <v>(Capex - 22-03-04)</v>
          </cell>
          <cell r="E459" t="str">
            <v>Electrical Installation</v>
          </cell>
        </row>
        <row r="460">
          <cell r="A460">
            <v>810380</v>
          </cell>
          <cell r="B460">
            <v>0</v>
          </cell>
          <cell r="C460" t="str">
            <v>Tomato Ketchup</v>
          </cell>
          <cell r="D460" t="str">
            <v>(Capex - 13-04-05)</v>
          </cell>
          <cell r="E460" t="str">
            <v>Building</v>
          </cell>
        </row>
        <row r="461">
          <cell r="A461">
            <v>810381</v>
          </cell>
          <cell r="B461">
            <v>0</v>
          </cell>
          <cell r="C461" t="str">
            <v>BSB Super Crown Corking Machine- Juice</v>
          </cell>
          <cell r="D461" t="str">
            <v>(Capex - 13-04-05)</v>
          </cell>
          <cell r="E461" t="str">
            <v xml:space="preserve">Plant &amp; Machinery </v>
          </cell>
        </row>
        <row r="462">
          <cell r="A462">
            <v>810382</v>
          </cell>
          <cell r="B462">
            <v>0</v>
          </cell>
          <cell r="C462" t="str">
            <v>Fabrication Work-Ketchup Plant</v>
          </cell>
          <cell r="D462" t="str">
            <v>(Capex - 15-03-04)</v>
          </cell>
          <cell r="E462" t="str">
            <v xml:space="preserve">Plant &amp; Machinery </v>
          </cell>
        </row>
        <row r="463">
          <cell r="A463">
            <v>810383</v>
          </cell>
          <cell r="B463">
            <v>0</v>
          </cell>
          <cell r="C463" t="str">
            <v>Fruit Juice Expansion</v>
          </cell>
          <cell r="D463" t="str">
            <v>(Capex - 12-04-05)</v>
          </cell>
          <cell r="E463" t="str">
            <v>Building</v>
          </cell>
        </row>
        <row r="464">
          <cell r="A464">
            <v>810384</v>
          </cell>
          <cell r="B464">
            <v>0</v>
          </cell>
          <cell r="C464" t="str">
            <v>Fruit Juice Expansion</v>
          </cell>
          <cell r="D464" t="str">
            <v>(Capex - 12-04-05)</v>
          </cell>
          <cell r="E464" t="str">
            <v>Plant &amp; Machinery (Installation)</v>
          </cell>
        </row>
        <row r="465">
          <cell r="A465">
            <v>810387</v>
          </cell>
          <cell r="B465">
            <v>0</v>
          </cell>
          <cell r="C465" t="str">
            <v>Lemoneez &amp; Tomato Ketchup</v>
          </cell>
          <cell r="D465" t="str">
            <v>(Capex - 13-04-05)</v>
          </cell>
          <cell r="E465" t="str">
            <v>Building</v>
          </cell>
        </row>
        <row r="466">
          <cell r="A466">
            <v>810388</v>
          </cell>
          <cell r="B466">
            <v>0</v>
          </cell>
          <cell r="C466" t="str">
            <v>New Cold Storage</v>
          </cell>
        </row>
        <row r="467">
          <cell r="A467">
            <v>810389</v>
          </cell>
          <cell r="B467">
            <v>0</v>
          </cell>
          <cell r="C467" t="str">
            <v>Insulation Work Taxol</v>
          </cell>
          <cell r="D467" t="str">
            <v>(Capex - 22-03-04)</v>
          </cell>
          <cell r="E467" t="str">
            <v>Plant &amp; Machinery (Installation)</v>
          </cell>
        </row>
        <row r="468">
          <cell r="A468">
            <v>810390</v>
          </cell>
          <cell r="B468">
            <v>0</v>
          </cell>
          <cell r="C468" t="str">
            <v>Fruit Juice Expansion</v>
          </cell>
          <cell r="D468" t="str">
            <v>(Capex - 15-03-04)</v>
          </cell>
          <cell r="E468" t="str">
            <v>Plant &amp; Machinery (Installation)</v>
          </cell>
        </row>
        <row r="469">
          <cell r="A469">
            <v>810391</v>
          </cell>
          <cell r="B469">
            <v>0</v>
          </cell>
          <cell r="C469" t="str">
            <v>Fruit Juice Expansion</v>
          </cell>
          <cell r="D469" t="str">
            <v>(Capex - 15-03-04)</v>
          </cell>
          <cell r="E469" t="str">
            <v>Plant &amp; Machinery (Installation)</v>
          </cell>
        </row>
        <row r="470">
          <cell r="A470">
            <v>810392</v>
          </cell>
          <cell r="B470">
            <v>0</v>
          </cell>
          <cell r="C470" t="str">
            <v xml:space="preserve">Fabrication In Taxol </v>
          </cell>
          <cell r="D470" t="str">
            <v>(Capex - 22-03-04)</v>
          </cell>
          <cell r="E470" t="str">
            <v>Plant &amp; Machinery (Installation)</v>
          </cell>
        </row>
        <row r="471">
          <cell r="A471">
            <v>810394</v>
          </cell>
          <cell r="B471">
            <v>0</v>
          </cell>
          <cell r="C471" t="str">
            <v>Godrej Filling System-Record Room</v>
          </cell>
          <cell r="D471" t="str">
            <v>(Capex - 25-04-05)</v>
          </cell>
          <cell r="E471" t="str">
            <v>Furniture &amp; Fixture</v>
          </cell>
        </row>
        <row r="472">
          <cell r="A472">
            <v>810395</v>
          </cell>
          <cell r="B472">
            <v>0</v>
          </cell>
          <cell r="C472" t="str">
            <v>Electrical Installation- Fruit Juice</v>
          </cell>
          <cell r="D472" t="str">
            <v>(Capex - 12-04-05)</v>
          </cell>
          <cell r="E472" t="str">
            <v>Electrical Installation</v>
          </cell>
        </row>
        <row r="473">
          <cell r="A473">
            <v>810396</v>
          </cell>
          <cell r="B473">
            <v>0</v>
          </cell>
          <cell r="C473" t="str">
            <v>Nursery Birganj - Expansion</v>
          </cell>
          <cell r="D473" t="str">
            <v>(Capex - 23-04-05)</v>
          </cell>
          <cell r="E473" t="str">
            <v>Building</v>
          </cell>
        </row>
        <row r="474">
          <cell r="A474">
            <v>810397</v>
          </cell>
          <cell r="B474">
            <v>0</v>
          </cell>
          <cell r="C474" t="str">
            <v>Nursery Birganj - Expansion</v>
          </cell>
          <cell r="D474" t="str">
            <v>(Capex - 23-04-05)</v>
          </cell>
          <cell r="E474" t="str">
            <v>Building</v>
          </cell>
        </row>
        <row r="475">
          <cell r="A475">
            <v>810400</v>
          </cell>
          <cell r="B475">
            <v>0</v>
          </cell>
          <cell r="C475" t="str">
            <v>Condenstate Rocovery Statement-</v>
          </cell>
          <cell r="D475" t="str">
            <v>(Capex - 14-04-05)</v>
          </cell>
          <cell r="E475" t="str">
            <v>Boiler Section</v>
          </cell>
        </row>
        <row r="476">
          <cell r="A476">
            <v>830028</v>
          </cell>
          <cell r="B476">
            <v>0</v>
          </cell>
          <cell r="C476" t="str">
            <v>Honey Section</v>
          </cell>
          <cell r="D476" t="str">
            <v>No-Capex</v>
          </cell>
          <cell r="E476" t="str">
            <v>Building</v>
          </cell>
        </row>
        <row r="477">
          <cell r="A477">
            <v>830637</v>
          </cell>
          <cell r="B477">
            <v>0</v>
          </cell>
          <cell r="C477" t="str">
            <v>Shampoo Section</v>
          </cell>
          <cell r="D477" t="str">
            <v>(Capex - 20-03-04)</v>
          </cell>
          <cell r="E477" t="str">
            <v xml:space="preserve">Plant &amp; Machinery </v>
          </cell>
        </row>
        <row r="478">
          <cell r="A478">
            <v>830701</v>
          </cell>
          <cell r="B478">
            <v>0</v>
          </cell>
          <cell r="C478" t="str">
            <v>Fabrication</v>
          </cell>
          <cell r="D478" t="str">
            <v>No-Capex</v>
          </cell>
          <cell r="E478" t="str">
            <v>Repair &amp; maintenance Plant &amp; Mach</v>
          </cell>
        </row>
        <row r="479">
          <cell r="A479">
            <v>830740</v>
          </cell>
          <cell r="B479">
            <v>0</v>
          </cell>
          <cell r="C479" t="str">
            <v>Kennel House</v>
          </cell>
          <cell r="D479" t="str">
            <v>(Capex - 06-04-05)</v>
          </cell>
          <cell r="E479" t="str">
            <v>Building</v>
          </cell>
          <cell r="F479">
            <v>0</v>
          </cell>
          <cell r="G479">
            <v>0</v>
          </cell>
          <cell r="H479" t="str">
            <v>NRS</v>
          </cell>
          <cell r="I479">
            <v>30743.5</v>
          </cell>
          <cell r="J479">
            <v>30743.5</v>
          </cell>
        </row>
        <row r="480">
          <cell r="A480">
            <v>830744</v>
          </cell>
          <cell r="B480">
            <v>0</v>
          </cell>
          <cell r="C480" t="str">
            <v>LDM Section</v>
          </cell>
          <cell r="D480" t="str">
            <v>Maintenance Work</v>
          </cell>
          <cell r="E480" t="str">
            <v>Repair &amp; maintenance Others</v>
          </cell>
        </row>
        <row r="481">
          <cell r="A481">
            <v>830809</v>
          </cell>
          <cell r="B481">
            <v>0</v>
          </cell>
          <cell r="C481" t="str">
            <v>Fruit Juice Expansion</v>
          </cell>
          <cell r="D481" t="str">
            <v>(Capex - 15-03-04)</v>
          </cell>
          <cell r="E481" t="str">
            <v>Plant &amp; Machinery (Installation)</v>
          </cell>
          <cell r="F481">
            <v>0</v>
          </cell>
          <cell r="G481">
            <v>0</v>
          </cell>
          <cell r="H481" t="str">
            <v>USD</v>
          </cell>
          <cell r="I481">
            <v>205.14</v>
          </cell>
          <cell r="J481">
            <v>15180.359999999999</v>
          </cell>
        </row>
        <row r="482">
          <cell r="A482">
            <v>830940</v>
          </cell>
          <cell r="B482">
            <v>0</v>
          </cell>
          <cell r="C482" t="str">
            <v>UPS For Domino &amp; Office</v>
          </cell>
          <cell r="D482" t="str">
            <v>No-Capex</v>
          </cell>
          <cell r="E482" t="str">
            <v>Office Equipment</v>
          </cell>
          <cell r="F482">
            <v>0</v>
          </cell>
          <cell r="G482">
            <v>0</v>
          </cell>
          <cell r="H482" t="str">
            <v>NRS</v>
          </cell>
          <cell r="I482">
            <v>56436</v>
          </cell>
          <cell r="J482">
            <v>56436</v>
          </cell>
        </row>
        <row r="483">
          <cell r="A483">
            <v>850012</v>
          </cell>
          <cell r="B483">
            <v>0</v>
          </cell>
          <cell r="C483" t="str">
            <v xml:space="preserve">Kakani Nursery </v>
          </cell>
          <cell r="D483" t="str">
            <v>No-Capex</v>
          </cell>
          <cell r="E483" t="str">
            <v>Plant &amp; Machinery</v>
          </cell>
          <cell r="F483">
            <v>0</v>
          </cell>
          <cell r="G483">
            <v>0</v>
          </cell>
          <cell r="H483" t="str">
            <v>NRS</v>
          </cell>
          <cell r="I483">
            <v>13360</v>
          </cell>
          <cell r="J483">
            <v>13360</v>
          </cell>
        </row>
        <row r="484">
          <cell r="A484">
            <v>850082</v>
          </cell>
          <cell r="B484">
            <v>0</v>
          </cell>
          <cell r="C484" t="str">
            <v>Pipe Fittings-Nursery</v>
          </cell>
          <cell r="D484" t="str">
            <v>No-Capex</v>
          </cell>
          <cell r="E484" t="str">
            <v>Building - Nursery</v>
          </cell>
        </row>
        <row r="485">
          <cell r="A485">
            <v>870001</v>
          </cell>
          <cell r="B485">
            <v>0</v>
          </cell>
          <cell r="C485" t="str">
            <v>Cordless Phone-Manish</v>
          </cell>
          <cell r="D485" t="str">
            <v>No-Capex</v>
          </cell>
          <cell r="E485" t="str">
            <v>Furniture &amp; Fixture</v>
          </cell>
          <cell r="F485">
            <v>0</v>
          </cell>
          <cell r="G485">
            <v>0</v>
          </cell>
          <cell r="H485" t="str">
            <v>NRS</v>
          </cell>
          <cell r="I485">
            <v>6200</v>
          </cell>
          <cell r="J485">
            <v>6200</v>
          </cell>
        </row>
        <row r="486">
          <cell r="A486">
            <v>870007</v>
          </cell>
          <cell r="B486">
            <v>0</v>
          </cell>
          <cell r="C486" t="str">
            <v>Ceiling Fan-3 Pcs</v>
          </cell>
          <cell r="D486" t="str">
            <v>No-Capex</v>
          </cell>
          <cell r="E486" t="str">
            <v>Furniture &amp; Fixture</v>
          </cell>
          <cell r="F486">
            <v>0</v>
          </cell>
          <cell r="G486">
            <v>0</v>
          </cell>
          <cell r="H486" t="str">
            <v>NRS</v>
          </cell>
          <cell r="I486">
            <v>5280</v>
          </cell>
          <cell r="J486">
            <v>5280</v>
          </cell>
        </row>
        <row r="487">
          <cell r="A487">
            <v>870012</v>
          </cell>
          <cell r="B487">
            <v>0</v>
          </cell>
          <cell r="C487" t="str">
            <v>Refrigerator-Bibek Agarwal</v>
          </cell>
          <cell r="D487" t="str">
            <v>No-Capex</v>
          </cell>
          <cell r="E487" t="str">
            <v>Furniture &amp; Fixture</v>
          </cell>
          <cell r="F487">
            <v>0</v>
          </cell>
          <cell r="G487">
            <v>0</v>
          </cell>
          <cell r="H487" t="str">
            <v>NRS</v>
          </cell>
          <cell r="I487">
            <v>18899.990000000002</v>
          </cell>
          <cell r="J487">
            <v>18899.990000000002</v>
          </cell>
        </row>
        <row r="488">
          <cell r="A488">
            <v>870013</v>
          </cell>
          <cell r="B488">
            <v>0</v>
          </cell>
          <cell r="C488" t="str">
            <v>Caller ID Phone</v>
          </cell>
          <cell r="D488" t="str">
            <v>No-Capex</v>
          </cell>
          <cell r="E488" t="str">
            <v>Office Equipment</v>
          </cell>
          <cell r="F488">
            <v>0</v>
          </cell>
          <cell r="G488">
            <v>0</v>
          </cell>
          <cell r="H488" t="str">
            <v>NRS</v>
          </cell>
          <cell r="I488">
            <v>1645</v>
          </cell>
          <cell r="J488">
            <v>1645</v>
          </cell>
        </row>
        <row r="489">
          <cell r="A489">
            <v>870016</v>
          </cell>
          <cell r="B489">
            <v>0</v>
          </cell>
          <cell r="C489" t="str">
            <v>Laptop Computer-1 Pcs</v>
          </cell>
          <cell r="D489" t="str">
            <v>No-Capex</v>
          </cell>
          <cell r="E489" t="str">
            <v>Office Equipment</v>
          </cell>
          <cell r="F489">
            <v>0</v>
          </cell>
          <cell r="G489">
            <v>0</v>
          </cell>
          <cell r="H489" t="str">
            <v>NRS</v>
          </cell>
          <cell r="I489">
            <v>165000</v>
          </cell>
          <cell r="J489">
            <v>165000</v>
          </cell>
        </row>
        <row r="490">
          <cell r="A490">
            <v>870028</v>
          </cell>
          <cell r="B490">
            <v>0</v>
          </cell>
          <cell r="C490" t="str">
            <v>Epson Printer-LQ2180</v>
          </cell>
          <cell r="D490" t="str">
            <v>No-Capex</v>
          </cell>
          <cell r="E490" t="str">
            <v>Office Equipment</v>
          </cell>
          <cell r="F490">
            <v>0</v>
          </cell>
          <cell r="G490">
            <v>0</v>
          </cell>
          <cell r="H490" t="str">
            <v>NRS</v>
          </cell>
          <cell r="I490">
            <v>60775</v>
          </cell>
          <cell r="J490">
            <v>60775</v>
          </cell>
        </row>
        <row r="491">
          <cell r="A491">
            <v>870029</v>
          </cell>
          <cell r="B491">
            <v>0</v>
          </cell>
          <cell r="C491" t="str">
            <v>Laptop Computer-2Pcs</v>
          </cell>
          <cell r="D491" t="str">
            <v>No-Capex</v>
          </cell>
          <cell r="E491" t="str">
            <v>Office Equipment</v>
          </cell>
          <cell r="F491">
            <v>0</v>
          </cell>
          <cell r="G491">
            <v>0</v>
          </cell>
          <cell r="H491" t="str">
            <v>NRS</v>
          </cell>
          <cell r="I491">
            <v>359999.2</v>
          </cell>
          <cell r="J491">
            <v>359999.2</v>
          </cell>
        </row>
        <row r="492">
          <cell r="A492">
            <v>870036</v>
          </cell>
          <cell r="B492">
            <v>0</v>
          </cell>
          <cell r="C492" t="str">
            <v>Caller ID Phone-B.Agarwal</v>
          </cell>
          <cell r="D492" t="str">
            <v>No-Capex</v>
          </cell>
          <cell r="E492" t="str">
            <v>Furniture &amp; Fixture</v>
          </cell>
          <cell r="F492">
            <v>0</v>
          </cell>
          <cell r="G492">
            <v>0</v>
          </cell>
          <cell r="H492" t="str">
            <v>NRS</v>
          </cell>
          <cell r="I492">
            <v>2350</v>
          </cell>
          <cell r="J492">
            <v>2350</v>
          </cell>
        </row>
        <row r="493">
          <cell r="A493">
            <v>870037</v>
          </cell>
          <cell r="B493">
            <v>0</v>
          </cell>
          <cell r="C493" t="str">
            <v>Caller ID Phone-3 pcs-Office</v>
          </cell>
          <cell r="D493" t="str">
            <v>No-Capex</v>
          </cell>
          <cell r="E493" t="str">
            <v>Office Equipment</v>
          </cell>
          <cell r="F493">
            <v>0</v>
          </cell>
          <cell r="G493">
            <v>0</v>
          </cell>
          <cell r="H493" t="str">
            <v>NRS</v>
          </cell>
          <cell r="I493">
            <v>7050</v>
          </cell>
          <cell r="J493">
            <v>7050</v>
          </cell>
        </row>
        <row r="494">
          <cell r="A494">
            <v>870043</v>
          </cell>
          <cell r="B494">
            <v>0</v>
          </cell>
          <cell r="C494" t="str">
            <v>Furniture &amp; Fixture</v>
          </cell>
          <cell r="D494" t="str">
            <v>No-Capex</v>
          </cell>
          <cell r="E494" t="str">
            <v>Furniture &amp; Fixture</v>
          </cell>
          <cell r="F494">
            <v>0</v>
          </cell>
          <cell r="G494">
            <v>0</v>
          </cell>
          <cell r="H494" t="str">
            <v>NRS</v>
          </cell>
          <cell r="I494">
            <v>8500</v>
          </cell>
          <cell r="J494">
            <v>8500</v>
          </cell>
        </row>
        <row r="495">
          <cell r="A495">
            <v>870043</v>
          </cell>
          <cell r="B495">
            <v>0</v>
          </cell>
          <cell r="C495" t="str">
            <v>Furniture &amp; Fixture</v>
          </cell>
          <cell r="D495" t="str">
            <v>No-Capex</v>
          </cell>
          <cell r="E495" t="str">
            <v>Furniture &amp; Fixture</v>
          </cell>
          <cell r="F495">
            <v>0</v>
          </cell>
          <cell r="G495">
            <v>0</v>
          </cell>
          <cell r="H495" t="str">
            <v>NRS</v>
          </cell>
          <cell r="I495">
            <v>8500</v>
          </cell>
          <cell r="J495">
            <v>8500</v>
          </cell>
        </row>
        <row r="496">
          <cell r="A496">
            <v>870047</v>
          </cell>
          <cell r="B496">
            <v>0</v>
          </cell>
          <cell r="C496" t="str">
            <v>Vehicle - P.Shirali</v>
          </cell>
          <cell r="D496" t="str">
            <v>No-Capex</v>
          </cell>
          <cell r="E496" t="str">
            <v>Vehicle</v>
          </cell>
          <cell r="F496">
            <v>0</v>
          </cell>
          <cell r="G496">
            <v>0</v>
          </cell>
          <cell r="H496" t="str">
            <v>NRS</v>
          </cell>
          <cell r="I496">
            <v>659930</v>
          </cell>
          <cell r="J496">
            <v>659930</v>
          </cell>
        </row>
        <row r="497">
          <cell r="A497">
            <v>870052</v>
          </cell>
          <cell r="B497">
            <v>0</v>
          </cell>
          <cell r="C497" t="str">
            <v>Telephone Set-S.Mathur</v>
          </cell>
          <cell r="D497" t="str">
            <v>No-Capex</v>
          </cell>
          <cell r="E497" t="str">
            <v>Furniture &amp; Fixture</v>
          </cell>
          <cell r="F497">
            <v>0</v>
          </cell>
          <cell r="G497">
            <v>0</v>
          </cell>
          <cell r="H497" t="str">
            <v>NRS</v>
          </cell>
          <cell r="I497">
            <v>2350</v>
          </cell>
          <cell r="J497">
            <v>2350</v>
          </cell>
        </row>
        <row r="498">
          <cell r="A498">
            <v>870062</v>
          </cell>
          <cell r="B498">
            <v>0</v>
          </cell>
          <cell r="C498" t="str">
            <v>Colour Printer-4600</v>
          </cell>
          <cell r="D498" t="str">
            <v>No-Capex</v>
          </cell>
          <cell r="E498" t="str">
            <v>Office Equipment</v>
          </cell>
          <cell r="F498">
            <v>0</v>
          </cell>
          <cell r="G498">
            <v>0</v>
          </cell>
          <cell r="H498" t="str">
            <v>NRS</v>
          </cell>
          <cell r="I498">
            <v>231000</v>
          </cell>
          <cell r="J498">
            <v>231000</v>
          </cell>
        </row>
        <row r="499">
          <cell r="A499">
            <v>870064</v>
          </cell>
          <cell r="B499">
            <v>0</v>
          </cell>
          <cell r="C499" t="str">
            <v>Digital Camera</v>
          </cell>
          <cell r="D499" t="str">
            <v>No-Capex</v>
          </cell>
          <cell r="E499" t="str">
            <v>Office Equipment</v>
          </cell>
          <cell r="F499">
            <v>0</v>
          </cell>
          <cell r="G499">
            <v>0</v>
          </cell>
          <cell r="H499" t="str">
            <v>NRS</v>
          </cell>
          <cell r="I499">
            <v>28050</v>
          </cell>
          <cell r="J499">
            <v>28050</v>
          </cell>
        </row>
        <row r="500">
          <cell r="A500">
            <v>870065</v>
          </cell>
          <cell r="B500">
            <v>0</v>
          </cell>
          <cell r="C500" t="str">
            <v>Vehicle - Badri Narayan</v>
          </cell>
          <cell r="D500" t="str">
            <v>No-Capex</v>
          </cell>
          <cell r="E500" t="str">
            <v>Vehicle</v>
          </cell>
          <cell r="F500">
            <v>0</v>
          </cell>
          <cell r="G500">
            <v>0</v>
          </cell>
          <cell r="H500" t="str">
            <v>NRS</v>
          </cell>
          <cell r="I500">
            <v>1213300</v>
          </cell>
          <cell r="J500">
            <v>1213300</v>
          </cell>
        </row>
        <row r="501">
          <cell r="A501">
            <v>870072</v>
          </cell>
          <cell r="B501">
            <v>0</v>
          </cell>
          <cell r="C501" t="str">
            <v>Office Equipment</v>
          </cell>
          <cell r="D501" t="str">
            <v>No-Capex</v>
          </cell>
          <cell r="E501" t="str">
            <v>Office Equipment</v>
          </cell>
          <cell r="F501">
            <v>0</v>
          </cell>
          <cell r="G501">
            <v>0</v>
          </cell>
          <cell r="H501" t="str">
            <v>NRS</v>
          </cell>
          <cell r="I501">
            <v>10000</v>
          </cell>
          <cell r="J501">
            <v>10000</v>
          </cell>
        </row>
        <row r="502">
          <cell r="A502">
            <v>870074</v>
          </cell>
          <cell r="B502">
            <v>0</v>
          </cell>
          <cell r="C502" t="str">
            <v>Sand</v>
          </cell>
          <cell r="D502" t="str">
            <v>Maintenance</v>
          </cell>
          <cell r="E502" t="str">
            <v>Repair &amp; Maintenance Building - Nursery</v>
          </cell>
        </row>
        <row r="503">
          <cell r="A503">
            <v>870074</v>
          </cell>
          <cell r="B503">
            <v>0</v>
          </cell>
          <cell r="C503" t="str">
            <v>Sand</v>
          </cell>
          <cell r="D503" t="str">
            <v>Maintenance</v>
          </cell>
          <cell r="E503" t="str">
            <v>Repair &amp; Maintenance Building - Nursery</v>
          </cell>
        </row>
        <row r="504">
          <cell r="A504">
            <v>870075</v>
          </cell>
          <cell r="B504">
            <v>0</v>
          </cell>
          <cell r="C504" t="str">
            <v>Mobile Phone-Kharmania</v>
          </cell>
          <cell r="D504" t="str">
            <v>No-Capex</v>
          </cell>
          <cell r="E504" t="str">
            <v>Office Equipment</v>
          </cell>
          <cell r="F504">
            <v>0</v>
          </cell>
          <cell r="G504">
            <v>0</v>
          </cell>
          <cell r="H504" t="str">
            <v>NRS</v>
          </cell>
          <cell r="I504">
            <v>11220</v>
          </cell>
          <cell r="J504">
            <v>11220</v>
          </cell>
        </row>
        <row r="505">
          <cell r="A505">
            <v>870083</v>
          </cell>
          <cell r="B505">
            <v>0</v>
          </cell>
          <cell r="C505" t="str">
            <v>Cordless telephone-Reception</v>
          </cell>
          <cell r="D505" t="str">
            <v>No-Capex</v>
          </cell>
          <cell r="E505" t="str">
            <v>Office Equipment</v>
          </cell>
          <cell r="F505">
            <v>0</v>
          </cell>
          <cell r="G505">
            <v>0</v>
          </cell>
          <cell r="H505" t="str">
            <v>NRS</v>
          </cell>
          <cell r="I505">
            <v>6490</v>
          </cell>
          <cell r="J505">
            <v>6490</v>
          </cell>
        </row>
        <row r="506">
          <cell r="A506">
            <v>870087</v>
          </cell>
          <cell r="B506">
            <v>0</v>
          </cell>
          <cell r="C506" t="str">
            <v>Fan-2 Pcs Deepak Kestwal</v>
          </cell>
          <cell r="D506" t="str">
            <v>No-Capex</v>
          </cell>
          <cell r="E506" t="str">
            <v>Furniture &amp; Fixture</v>
          </cell>
          <cell r="F506">
            <v>0</v>
          </cell>
          <cell r="G506">
            <v>0</v>
          </cell>
          <cell r="H506" t="str">
            <v>NRS</v>
          </cell>
          <cell r="I506">
            <v>1969</v>
          </cell>
          <cell r="J506">
            <v>1969</v>
          </cell>
        </row>
        <row r="507">
          <cell r="A507">
            <v>870087</v>
          </cell>
          <cell r="B507">
            <v>0</v>
          </cell>
          <cell r="C507" t="str">
            <v>Fan-2 Pcs Swapan Barik</v>
          </cell>
          <cell r="D507" t="str">
            <v>No-Capex</v>
          </cell>
          <cell r="E507" t="str">
            <v>Furniture &amp; Fixture</v>
          </cell>
          <cell r="F507">
            <v>0</v>
          </cell>
          <cell r="G507">
            <v>0</v>
          </cell>
          <cell r="H507" t="str">
            <v>NRS</v>
          </cell>
          <cell r="I507">
            <v>1969</v>
          </cell>
          <cell r="J507">
            <v>1969</v>
          </cell>
        </row>
        <row r="508">
          <cell r="A508">
            <v>870087</v>
          </cell>
          <cell r="B508">
            <v>0</v>
          </cell>
          <cell r="C508" t="str">
            <v>Fan-2 Pcs Alok Saxena</v>
          </cell>
          <cell r="D508" t="str">
            <v>No-Capex</v>
          </cell>
          <cell r="E508" t="str">
            <v>Furniture &amp; Fixture</v>
          </cell>
          <cell r="F508">
            <v>0</v>
          </cell>
          <cell r="G508">
            <v>0</v>
          </cell>
          <cell r="H508" t="str">
            <v>NRS</v>
          </cell>
          <cell r="I508">
            <v>1969</v>
          </cell>
          <cell r="J508">
            <v>1969</v>
          </cell>
        </row>
        <row r="509">
          <cell r="A509">
            <v>870089</v>
          </cell>
          <cell r="B509">
            <v>0</v>
          </cell>
          <cell r="C509" t="str">
            <v>Digital Camera</v>
          </cell>
          <cell r="D509" t="str">
            <v>No-Capex</v>
          </cell>
          <cell r="E509" t="str">
            <v>Office Equipment</v>
          </cell>
          <cell r="F509">
            <v>0</v>
          </cell>
          <cell r="G509">
            <v>0</v>
          </cell>
          <cell r="H509" t="str">
            <v>NRS</v>
          </cell>
          <cell r="I509">
            <v>28050</v>
          </cell>
          <cell r="J509">
            <v>28050</v>
          </cell>
        </row>
        <row r="510">
          <cell r="A510">
            <v>870092</v>
          </cell>
          <cell r="B510">
            <v>0</v>
          </cell>
          <cell r="C510" t="str">
            <v>Vehicle - G.Kashinath</v>
          </cell>
          <cell r="D510" t="str">
            <v>No-Capex</v>
          </cell>
          <cell r="E510" t="str">
            <v>Vehicle</v>
          </cell>
          <cell r="F510">
            <v>0</v>
          </cell>
          <cell r="G510">
            <v>0</v>
          </cell>
          <cell r="H510" t="str">
            <v>NRS</v>
          </cell>
          <cell r="I510">
            <v>2150000</v>
          </cell>
          <cell r="J510">
            <v>2150000</v>
          </cell>
        </row>
        <row r="511">
          <cell r="A511">
            <v>870095</v>
          </cell>
          <cell r="B511">
            <v>0</v>
          </cell>
          <cell r="C511" t="str">
            <v>Vehicle - Nissan Sunny- SPM</v>
          </cell>
          <cell r="D511" t="str">
            <v>(Capex - 05-03-04)</v>
          </cell>
          <cell r="E511" t="str">
            <v>Vehicle</v>
          </cell>
          <cell r="F511">
            <v>0</v>
          </cell>
          <cell r="G511">
            <v>0</v>
          </cell>
          <cell r="H511" t="str">
            <v>NRS</v>
          </cell>
          <cell r="I511">
            <v>1575000</v>
          </cell>
          <cell r="J511">
            <v>1575000</v>
          </cell>
        </row>
        <row r="512">
          <cell r="A512">
            <v>870097</v>
          </cell>
          <cell r="B512">
            <v>0</v>
          </cell>
          <cell r="C512" t="str">
            <v>Printer-3300-Laser Jet</v>
          </cell>
          <cell r="D512" t="str">
            <v>Capex-42</v>
          </cell>
          <cell r="E512" t="str">
            <v>Office Equipment</v>
          </cell>
          <cell r="F512">
            <v>0</v>
          </cell>
          <cell r="G512">
            <v>0</v>
          </cell>
          <cell r="H512" t="str">
            <v>NRS</v>
          </cell>
          <cell r="I512">
            <v>60000</v>
          </cell>
          <cell r="J512">
            <v>60000</v>
          </cell>
        </row>
        <row r="513">
          <cell r="A513">
            <v>870102</v>
          </cell>
          <cell r="B513">
            <v>0</v>
          </cell>
          <cell r="C513" t="str">
            <v>Sand</v>
          </cell>
          <cell r="D513" t="str">
            <v>Maintenance</v>
          </cell>
          <cell r="E513" t="str">
            <v>Repair &amp; Maintenance Building - Nursery</v>
          </cell>
        </row>
        <row r="514">
          <cell r="A514">
            <v>870115</v>
          </cell>
          <cell r="B514">
            <v>0</v>
          </cell>
          <cell r="C514" t="str">
            <v>Telephone Set-A.Guin</v>
          </cell>
          <cell r="D514" t="str">
            <v>No-Capex</v>
          </cell>
          <cell r="E514" t="str">
            <v>Furniture &amp; Fixture</v>
          </cell>
          <cell r="F514">
            <v>0</v>
          </cell>
          <cell r="G514">
            <v>0</v>
          </cell>
          <cell r="H514" t="str">
            <v>NRS</v>
          </cell>
          <cell r="I514">
            <v>2350</v>
          </cell>
          <cell r="J514">
            <v>2350</v>
          </cell>
        </row>
        <row r="515">
          <cell r="A515">
            <v>870130</v>
          </cell>
          <cell r="B515">
            <v>0</v>
          </cell>
          <cell r="C515" t="str">
            <v>Sand</v>
          </cell>
          <cell r="D515" t="str">
            <v>Maintenance</v>
          </cell>
          <cell r="E515" t="str">
            <v>Repair &amp; Maintenance Building - Nursery</v>
          </cell>
        </row>
        <row r="516">
          <cell r="A516">
            <v>870130</v>
          </cell>
          <cell r="B516">
            <v>0</v>
          </cell>
          <cell r="C516" t="str">
            <v>Sand</v>
          </cell>
          <cell r="D516" t="str">
            <v>Maintenance</v>
          </cell>
          <cell r="E516" t="str">
            <v>Repair &amp; Maintenance Building - Nursery</v>
          </cell>
        </row>
        <row r="517">
          <cell r="A517">
            <v>870139</v>
          </cell>
          <cell r="B517">
            <v>0</v>
          </cell>
          <cell r="C517" t="str">
            <v>Caller ID Phone-Gate - 1</v>
          </cell>
          <cell r="D517" t="str">
            <v>No-Capex</v>
          </cell>
          <cell r="E517" t="str">
            <v>Office Equipment</v>
          </cell>
          <cell r="F517">
            <v>0</v>
          </cell>
          <cell r="G517">
            <v>0</v>
          </cell>
          <cell r="H517" t="str">
            <v>NRS</v>
          </cell>
          <cell r="I517">
            <v>2350</v>
          </cell>
          <cell r="J517">
            <v>2350</v>
          </cell>
        </row>
        <row r="518">
          <cell r="A518">
            <v>870143</v>
          </cell>
          <cell r="B518">
            <v>0</v>
          </cell>
          <cell r="C518" t="str">
            <v>3 Row Ridger - Apiculture Brj</v>
          </cell>
          <cell r="D518" t="str">
            <v>No-Capex</v>
          </cell>
          <cell r="E518" t="str">
            <v>Plant &amp; Machinery- Apiculture Brj</v>
          </cell>
          <cell r="F518">
            <v>0</v>
          </cell>
          <cell r="G518">
            <v>0</v>
          </cell>
          <cell r="H518" t="str">
            <v>NRS</v>
          </cell>
          <cell r="I518">
            <v>12705</v>
          </cell>
          <cell r="J518">
            <v>12705</v>
          </cell>
        </row>
        <row r="519">
          <cell r="A519">
            <v>870143</v>
          </cell>
          <cell r="B519">
            <v>0</v>
          </cell>
          <cell r="C519" t="str">
            <v>Bearing &amp; Spool - Apiculture Brj</v>
          </cell>
          <cell r="D519" t="str">
            <v>No-Capex</v>
          </cell>
          <cell r="E519" t="str">
            <v>Plant &amp; Machinery- Apiculture Brj</v>
          </cell>
          <cell r="F519">
            <v>0</v>
          </cell>
          <cell r="G519">
            <v>0</v>
          </cell>
          <cell r="H519" t="str">
            <v>NRS</v>
          </cell>
          <cell r="I519">
            <v>735</v>
          </cell>
          <cell r="J519">
            <v>735</v>
          </cell>
        </row>
        <row r="520">
          <cell r="A520">
            <v>870147</v>
          </cell>
          <cell r="B520">
            <v>0</v>
          </cell>
          <cell r="C520" t="str">
            <v>Tools &amp; Implements</v>
          </cell>
          <cell r="D520" t="str">
            <v>No-Capex</v>
          </cell>
          <cell r="E520" t="str">
            <v>Tools &amp; Implements</v>
          </cell>
          <cell r="F520">
            <v>0</v>
          </cell>
          <cell r="G520">
            <v>0</v>
          </cell>
          <cell r="H520" t="str">
            <v>NRS</v>
          </cell>
          <cell r="I520">
            <v>4400</v>
          </cell>
          <cell r="J520">
            <v>4400</v>
          </cell>
        </row>
        <row r="521">
          <cell r="A521">
            <v>870149</v>
          </cell>
          <cell r="B521">
            <v>0</v>
          </cell>
          <cell r="C521" t="str">
            <v>Plant &amp; Machinery</v>
          </cell>
          <cell r="D521" t="str">
            <v>No-Capex</v>
          </cell>
          <cell r="E521" t="str">
            <v>Plant &amp; Machinery (Installation)</v>
          </cell>
          <cell r="F521">
            <v>0</v>
          </cell>
          <cell r="G521">
            <v>0</v>
          </cell>
          <cell r="H521" t="str">
            <v>NRS</v>
          </cell>
          <cell r="I521">
            <v>69270</v>
          </cell>
          <cell r="J521">
            <v>69270</v>
          </cell>
        </row>
        <row r="522">
          <cell r="A522">
            <v>870153</v>
          </cell>
          <cell r="B522">
            <v>0</v>
          </cell>
          <cell r="C522" t="str">
            <v>Sand</v>
          </cell>
          <cell r="D522" t="str">
            <v>Maintenance</v>
          </cell>
          <cell r="E522" t="str">
            <v>Repair &amp; Maintenance Building - Nursery</v>
          </cell>
        </row>
        <row r="523">
          <cell r="A523">
            <v>870159</v>
          </cell>
          <cell r="B523">
            <v>0</v>
          </cell>
          <cell r="C523" t="str">
            <v>Electrical</v>
          </cell>
          <cell r="D523" t="str">
            <v>No-Capex</v>
          </cell>
          <cell r="E523" t="str">
            <v>Electrical Installation</v>
          </cell>
          <cell r="F523">
            <v>0</v>
          </cell>
          <cell r="G523">
            <v>0</v>
          </cell>
          <cell r="H523" t="str">
            <v>NRS</v>
          </cell>
          <cell r="I523">
            <v>582</v>
          </cell>
          <cell r="J523">
            <v>582</v>
          </cell>
        </row>
        <row r="524">
          <cell r="A524">
            <v>870170</v>
          </cell>
          <cell r="B524">
            <v>0</v>
          </cell>
          <cell r="C524" t="str">
            <v>Mobile Phone-J.B.Sriwastav</v>
          </cell>
          <cell r="D524" t="str">
            <v>No-Capex</v>
          </cell>
          <cell r="E524" t="str">
            <v>Office Equipment</v>
          </cell>
          <cell r="F524">
            <v>0</v>
          </cell>
          <cell r="G524">
            <v>0</v>
          </cell>
          <cell r="H524" t="str">
            <v>NRS</v>
          </cell>
          <cell r="I524">
            <v>14100</v>
          </cell>
          <cell r="J524">
            <v>14100</v>
          </cell>
        </row>
        <row r="525">
          <cell r="A525">
            <v>870183</v>
          </cell>
          <cell r="B525">
            <v>0</v>
          </cell>
          <cell r="C525" t="str">
            <v>Office Equipment</v>
          </cell>
          <cell r="D525" t="str">
            <v>No-Capex</v>
          </cell>
          <cell r="E525" t="str">
            <v>Office Equipment</v>
          </cell>
          <cell r="F525">
            <v>0</v>
          </cell>
          <cell r="G525">
            <v>0</v>
          </cell>
          <cell r="H525" t="str">
            <v>NRS</v>
          </cell>
          <cell r="I525">
            <v>19500</v>
          </cell>
          <cell r="J525">
            <v>19500</v>
          </cell>
        </row>
        <row r="526">
          <cell r="A526">
            <v>870183</v>
          </cell>
          <cell r="B526">
            <v>0</v>
          </cell>
          <cell r="C526" t="str">
            <v>Office Equipment</v>
          </cell>
          <cell r="D526" t="str">
            <v>No-Capex</v>
          </cell>
          <cell r="E526" t="str">
            <v>Office Equipment</v>
          </cell>
          <cell r="F526">
            <v>0</v>
          </cell>
          <cell r="G526">
            <v>0</v>
          </cell>
          <cell r="H526" t="str">
            <v>NRS</v>
          </cell>
          <cell r="I526">
            <v>300</v>
          </cell>
          <cell r="J526">
            <v>300</v>
          </cell>
        </row>
        <row r="527">
          <cell r="A527">
            <v>870183</v>
          </cell>
          <cell r="B527">
            <v>0</v>
          </cell>
          <cell r="C527" t="str">
            <v>Office Equipment</v>
          </cell>
          <cell r="D527" t="str">
            <v>No-Capex</v>
          </cell>
          <cell r="E527" t="str">
            <v>Office Equipment</v>
          </cell>
          <cell r="F527">
            <v>0</v>
          </cell>
          <cell r="G527">
            <v>0</v>
          </cell>
          <cell r="H527" t="str">
            <v>NRS</v>
          </cell>
          <cell r="I527">
            <v>1500</v>
          </cell>
          <cell r="J527">
            <v>1500</v>
          </cell>
        </row>
        <row r="528">
          <cell r="A528">
            <v>870183</v>
          </cell>
          <cell r="B528">
            <v>0</v>
          </cell>
          <cell r="C528" t="str">
            <v>Office Equipment</v>
          </cell>
          <cell r="D528" t="str">
            <v>No-Capex</v>
          </cell>
          <cell r="E528" t="str">
            <v>Office Equipment</v>
          </cell>
          <cell r="F528">
            <v>0</v>
          </cell>
          <cell r="G528">
            <v>0</v>
          </cell>
          <cell r="H528" t="str">
            <v>NRS</v>
          </cell>
          <cell r="I528">
            <v>6300</v>
          </cell>
          <cell r="J528">
            <v>6300</v>
          </cell>
        </row>
        <row r="529">
          <cell r="A529">
            <v>870185</v>
          </cell>
          <cell r="B529">
            <v>0</v>
          </cell>
          <cell r="C529" t="str">
            <v>Mobile Phone-S.Lahiri</v>
          </cell>
          <cell r="D529" t="str">
            <v>No-Capex</v>
          </cell>
          <cell r="E529" t="str">
            <v>Office Equipment</v>
          </cell>
          <cell r="F529">
            <v>0</v>
          </cell>
          <cell r="G529">
            <v>0</v>
          </cell>
          <cell r="H529" t="str">
            <v>NRS</v>
          </cell>
          <cell r="I529">
            <v>12272.73</v>
          </cell>
          <cell r="J529">
            <v>12272.73</v>
          </cell>
        </row>
        <row r="530">
          <cell r="A530">
            <v>870185</v>
          </cell>
          <cell r="B530">
            <v>0</v>
          </cell>
          <cell r="C530" t="str">
            <v>Mobile Phone-D.S.Adhikary</v>
          </cell>
          <cell r="D530" t="str">
            <v>No-Capex</v>
          </cell>
          <cell r="E530" t="str">
            <v>Office Equipment</v>
          </cell>
          <cell r="F530">
            <v>0</v>
          </cell>
          <cell r="G530">
            <v>0</v>
          </cell>
          <cell r="H530" t="str">
            <v>NRS</v>
          </cell>
          <cell r="I530">
            <v>12272.73</v>
          </cell>
          <cell r="J530">
            <v>12272.73</v>
          </cell>
        </row>
        <row r="531">
          <cell r="A531">
            <v>870187</v>
          </cell>
          <cell r="B531">
            <v>0</v>
          </cell>
          <cell r="C531" t="str">
            <v>Mobile Phone-Bibek Agar</v>
          </cell>
          <cell r="D531" t="str">
            <v>No-Capex</v>
          </cell>
          <cell r="E531" t="str">
            <v>Office Equipment</v>
          </cell>
          <cell r="F531">
            <v>0</v>
          </cell>
          <cell r="G531">
            <v>0</v>
          </cell>
          <cell r="H531" t="str">
            <v>NRS</v>
          </cell>
          <cell r="I531">
            <v>12272.73</v>
          </cell>
          <cell r="J531">
            <v>12272.73</v>
          </cell>
        </row>
        <row r="532">
          <cell r="A532">
            <v>870187</v>
          </cell>
          <cell r="B532">
            <v>0</v>
          </cell>
          <cell r="C532" t="str">
            <v>Mobile Phone-Manish</v>
          </cell>
          <cell r="D532" t="str">
            <v>No-Capex</v>
          </cell>
          <cell r="E532" t="str">
            <v>Office Equipment</v>
          </cell>
          <cell r="F532">
            <v>0</v>
          </cell>
          <cell r="G532">
            <v>0</v>
          </cell>
          <cell r="H532" t="str">
            <v>NRS</v>
          </cell>
          <cell r="I532">
            <v>12272.73</v>
          </cell>
          <cell r="J532">
            <v>12272.73</v>
          </cell>
        </row>
        <row r="533">
          <cell r="A533">
            <v>870187</v>
          </cell>
          <cell r="B533">
            <v>0</v>
          </cell>
          <cell r="C533" t="str">
            <v>Mobile Phone-Kharmania</v>
          </cell>
          <cell r="D533" t="str">
            <v>No-Capex</v>
          </cell>
          <cell r="E533" t="str">
            <v>Office Equipment</v>
          </cell>
          <cell r="F533">
            <v>0</v>
          </cell>
          <cell r="G533">
            <v>0</v>
          </cell>
          <cell r="H533" t="str">
            <v>NRS</v>
          </cell>
          <cell r="I533">
            <v>12272.73</v>
          </cell>
          <cell r="J533">
            <v>12272.73</v>
          </cell>
        </row>
        <row r="534">
          <cell r="A534">
            <v>870190</v>
          </cell>
          <cell r="B534">
            <v>0</v>
          </cell>
          <cell r="C534" t="str">
            <v>Vehicle - Tarun Tuteja</v>
          </cell>
          <cell r="D534" t="str">
            <v>No-Capex</v>
          </cell>
          <cell r="E534" t="str">
            <v>Vehicle</v>
          </cell>
          <cell r="F534">
            <v>0</v>
          </cell>
          <cell r="G534">
            <v>0</v>
          </cell>
          <cell r="H534" t="str">
            <v>NRS</v>
          </cell>
          <cell r="I534">
            <v>645454.54</v>
          </cell>
          <cell r="J534">
            <v>645454.54</v>
          </cell>
        </row>
        <row r="535">
          <cell r="A535">
            <v>870192</v>
          </cell>
          <cell r="B535">
            <v>0</v>
          </cell>
          <cell r="C535" t="str">
            <v>Mobile Phone-DKB</v>
          </cell>
          <cell r="D535" t="str">
            <v>No-Capex</v>
          </cell>
          <cell r="E535" t="str">
            <v>Office Equipment</v>
          </cell>
          <cell r="F535">
            <v>0</v>
          </cell>
          <cell r="G535">
            <v>0</v>
          </cell>
          <cell r="H535" t="str">
            <v>NRS</v>
          </cell>
          <cell r="I535">
            <v>11500</v>
          </cell>
          <cell r="J535">
            <v>11500</v>
          </cell>
        </row>
        <row r="536">
          <cell r="A536">
            <v>870192</v>
          </cell>
          <cell r="B536">
            <v>0</v>
          </cell>
          <cell r="C536" t="str">
            <v>Mobile Phone-I.A.Saxena</v>
          </cell>
          <cell r="D536" t="str">
            <v>No-Capex</v>
          </cell>
          <cell r="E536" t="str">
            <v>Office Equipment</v>
          </cell>
          <cell r="F536">
            <v>0</v>
          </cell>
          <cell r="G536">
            <v>0</v>
          </cell>
          <cell r="H536" t="str">
            <v>NRS</v>
          </cell>
          <cell r="I536">
            <v>11500</v>
          </cell>
          <cell r="J536">
            <v>11500</v>
          </cell>
        </row>
        <row r="537">
          <cell r="A537">
            <v>870192</v>
          </cell>
          <cell r="B537">
            <v>0</v>
          </cell>
          <cell r="C537" t="str">
            <v>Mobile Phone-S.K.Trp(Pdn)</v>
          </cell>
          <cell r="D537" t="str">
            <v>No-Capex</v>
          </cell>
          <cell r="E537" t="str">
            <v>Office Equipment</v>
          </cell>
          <cell r="F537">
            <v>0</v>
          </cell>
          <cell r="G537">
            <v>0</v>
          </cell>
          <cell r="H537" t="str">
            <v>NRS</v>
          </cell>
          <cell r="I537">
            <v>11500</v>
          </cell>
          <cell r="J537">
            <v>11500</v>
          </cell>
        </row>
        <row r="538">
          <cell r="A538">
            <v>870196</v>
          </cell>
          <cell r="B538">
            <v>0</v>
          </cell>
          <cell r="C538" t="str">
            <v>Mobile Phone-Soni Kapoor</v>
          </cell>
          <cell r="D538" t="str">
            <v>No-Capex</v>
          </cell>
          <cell r="E538" t="str">
            <v>Office Equipment</v>
          </cell>
          <cell r="F538">
            <v>0</v>
          </cell>
          <cell r="G538">
            <v>0</v>
          </cell>
          <cell r="H538" t="str">
            <v>NRS</v>
          </cell>
          <cell r="I538">
            <v>11500</v>
          </cell>
          <cell r="J538">
            <v>11500</v>
          </cell>
        </row>
        <row r="539">
          <cell r="A539">
            <v>870203</v>
          </cell>
          <cell r="B539">
            <v>0</v>
          </cell>
          <cell r="C539" t="str">
            <v>Mobile Phone-Ketan Vyas</v>
          </cell>
          <cell r="D539" t="str">
            <v>No-Capex</v>
          </cell>
          <cell r="E539" t="str">
            <v>Office Equipment</v>
          </cell>
          <cell r="F539">
            <v>0</v>
          </cell>
          <cell r="G539">
            <v>0</v>
          </cell>
          <cell r="H539" t="str">
            <v>NRS</v>
          </cell>
          <cell r="I539">
            <v>9400</v>
          </cell>
          <cell r="J539">
            <v>9400</v>
          </cell>
        </row>
        <row r="540">
          <cell r="A540">
            <v>870206</v>
          </cell>
          <cell r="B540">
            <v>0</v>
          </cell>
          <cell r="C540" t="str">
            <v>Hardware</v>
          </cell>
          <cell r="D540" t="str">
            <v>No-Capex</v>
          </cell>
          <cell r="E540" t="str">
            <v>Repair &amp; maintenance Others</v>
          </cell>
          <cell r="F540">
            <v>0</v>
          </cell>
          <cell r="G540">
            <v>0</v>
          </cell>
          <cell r="H540" t="str">
            <v>NRS</v>
          </cell>
          <cell r="I540">
            <v>7791.03</v>
          </cell>
          <cell r="J540">
            <v>7791.03</v>
          </cell>
        </row>
        <row r="541">
          <cell r="A541">
            <v>870211</v>
          </cell>
          <cell r="B541">
            <v>0</v>
          </cell>
          <cell r="C541" t="str">
            <v>KTM Office - Marketing</v>
          </cell>
          <cell r="D541" t="str">
            <v>No-Capex</v>
          </cell>
          <cell r="E541" t="str">
            <v>Office Equipment</v>
          </cell>
          <cell r="F541">
            <v>0</v>
          </cell>
          <cell r="G541">
            <v>0</v>
          </cell>
          <cell r="H541" t="str">
            <v>NRS</v>
          </cell>
          <cell r="I541">
            <v>61818.18</v>
          </cell>
          <cell r="J541">
            <v>61818.18</v>
          </cell>
        </row>
        <row r="542">
          <cell r="A542">
            <v>870214</v>
          </cell>
          <cell r="B542">
            <v>0</v>
          </cell>
          <cell r="C542" t="str">
            <v>Mobile Phone -Kennel Super</v>
          </cell>
          <cell r="D542" t="str">
            <v>No-Capex</v>
          </cell>
          <cell r="E542" t="str">
            <v>Office Equipment</v>
          </cell>
          <cell r="F542">
            <v>0</v>
          </cell>
          <cell r="G542">
            <v>0</v>
          </cell>
          <cell r="H542" t="str">
            <v>NRS</v>
          </cell>
          <cell r="I542">
            <v>7090</v>
          </cell>
          <cell r="J542">
            <v>7090</v>
          </cell>
        </row>
        <row r="543">
          <cell r="A543">
            <v>870214</v>
          </cell>
          <cell r="B543">
            <v>0</v>
          </cell>
          <cell r="C543" t="str">
            <v>Mobile Phone -Reception</v>
          </cell>
          <cell r="D543" t="str">
            <v>No-Capex</v>
          </cell>
          <cell r="E543" t="str">
            <v>Office Equipment</v>
          </cell>
          <cell r="F543">
            <v>0</v>
          </cell>
          <cell r="G543">
            <v>0</v>
          </cell>
          <cell r="H543" t="str">
            <v>NRS</v>
          </cell>
          <cell r="I543">
            <v>7090</v>
          </cell>
          <cell r="J543">
            <v>7090</v>
          </cell>
        </row>
        <row r="544">
          <cell r="A544">
            <v>870214</v>
          </cell>
          <cell r="B544">
            <v>0</v>
          </cell>
          <cell r="C544" t="str">
            <v>Mobile Phone -Anuj Singh</v>
          </cell>
          <cell r="D544" t="str">
            <v>No-Capex</v>
          </cell>
          <cell r="E544" t="str">
            <v>Office Equipment</v>
          </cell>
          <cell r="F544">
            <v>0</v>
          </cell>
          <cell r="G544">
            <v>0</v>
          </cell>
          <cell r="H544" t="str">
            <v>NRS</v>
          </cell>
          <cell r="I544">
            <v>7090</v>
          </cell>
          <cell r="J544">
            <v>7090</v>
          </cell>
        </row>
        <row r="545">
          <cell r="A545">
            <v>870214</v>
          </cell>
          <cell r="B545">
            <v>0</v>
          </cell>
          <cell r="C545" t="str">
            <v xml:space="preserve">Mobile Phone -Anupam </v>
          </cell>
          <cell r="D545" t="str">
            <v>No-Capex</v>
          </cell>
          <cell r="E545" t="str">
            <v>Office Equipment</v>
          </cell>
          <cell r="F545">
            <v>0</v>
          </cell>
          <cell r="G545">
            <v>0</v>
          </cell>
          <cell r="H545" t="str">
            <v>NRS</v>
          </cell>
          <cell r="I545">
            <v>7090</v>
          </cell>
          <cell r="J545">
            <v>7090</v>
          </cell>
        </row>
        <row r="546">
          <cell r="A546">
            <v>870214</v>
          </cell>
          <cell r="B546">
            <v>0</v>
          </cell>
          <cell r="C546" t="str">
            <v>Mobile Phone -Purchase</v>
          </cell>
          <cell r="D546" t="str">
            <v>No-Capex</v>
          </cell>
          <cell r="E546" t="str">
            <v>Office Equipment</v>
          </cell>
          <cell r="F546">
            <v>0</v>
          </cell>
          <cell r="G546">
            <v>0</v>
          </cell>
          <cell r="H546" t="str">
            <v>NRS</v>
          </cell>
          <cell r="I546">
            <v>7090</v>
          </cell>
          <cell r="J546">
            <v>7090</v>
          </cell>
        </row>
        <row r="547">
          <cell r="A547">
            <v>870214</v>
          </cell>
          <cell r="B547">
            <v>0</v>
          </cell>
          <cell r="C547" t="str">
            <v xml:space="preserve">Mobile Phone -Group 4 </v>
          </cell>
          <cell r="D547" t="str">
            <v>No-Capex</v>
          </cell>
          <cell r="E547" t="str">
            <v>Office Equipment</v>
          </cell>
          <cell r="F547">
            <v>0</v>
          </cell>
          <cell r="G547">
            <v>0</v>
          </cell>
          <cell r="H547" t="str">
            <v>NRS</v>
          </cell>
          <cell r="I547">
            <v>7090</v>
          </cell>
          <cell r="J547">
            <v>7090</v>
          </cell>
        </row>
        <row r="548">
          <cell r="A548">
            <v>870217</v>
          </cell>
          <cell r="B548">
            <v>0</v>
          </cell>
          <cell r="C548" t="str">
            <v>Mobile Phone RM PM</v>
          </cell>
          <cell r="D548" t="str">
            <v>No-Capex</v>
          </cell>
          <cell r="E548" t="str">
            <v>Office Equipment</v>
          </cell>
          <cell r="F548">
            <v>0</v>
          </cell>
          <cell r="G548">
            <v>0</v>
          </cell>
          <cell r="H548" t="str">
            <v>NRS</v>
          </cell>
          <cell r="I548">
            <v>7090</v>
          </cell>
          <cell r="J548">
            <v>7090</v>
          </cell>
        </row>
        <row r="549">
          <cell r="A549">
            <v>870233</v>
          </cell>
          <cell r="B549">
            <v>0</v>
          </cell>
          <cell r="C549" t="str">
            <v>Color TV-Soni Kapoor</v>
          </cell>
          <cell r="D549" t="str">
            <v>Capex-18(04-05)</v>
          </cell>
          <cell r="E549" t="str">
            <v>Furniture &amp; Fixture</v>
          </cell>
          <cell r="F549">
            <v>0</v>
          </cell>
          <cell r="G549">
            <v>0</v>
          </cell>
          <cell r="H549" t="str">
            <v>NRS</v>
          </cell>
          <cell r="I549">
            <v>25909.1</v>
          </cell>
          <cell r="J549">
            <v>25909.1</v>
          </cell>
        </row>
        <row r="550">
          <cell r="A550">
            <v>870234</v>
          </cell>
          <cell r="B550">
            <v>0</v>
          </cell>
          <cell r="C550" t="str">
            <v>Voltage Stabilizer-S.Kapoor</v>
          </cell>
          <cell r="D550" t="str">
            <v>Capex-18-(04-05)</v>
          </cell>
          <cell r="E550" t="str">
            <v>Furniture &amp; Fixture</v>
          </cell>
          <cell r="F550">
            <v>0</v>
          </cell>
          <cell r="G550">
            <v>0</v>
          </cell>
          <cell r="H550" t="str">
            <v>NRS</v>
          </cell>
          <cell r="I550">
            <v>7100</v>
          </cell>
          <cell r="J550">
            <v>7100</v>
          </cell>
        </row>
        <row r="551">
          <cell r="A551">
            <v>870237</v>
          </cell>
          <cell r="B551">
            <v>0</v>
          </cell>
          <cell r="C551" t="str">
            <v>Celing Fan-Soni Kapoor</v>
          </cell>
          <cell r="D551" t="str">
            <v>Capex-18-(04-05)</v>
          </cell>
          <cell r="E551" t="str">
            <v>Furniture &amp; Fixture</v>
          </cell>
          <cell r="F551">
            <v>0</v>
          </cell>
          <cell r="G551">
            <v>0</v>
          </cell>
          <cell r="H551" t="str">
            <v>NRS</v>
          </cell>
          <cell r="I551">
            <v>1300</v>
          </cell>
          <cell r="J551">
            <v>1300</v>
          </cell>
        </row>
        <row r="552">
          <cell r="A552">
            <v>870238</v>
          </cell>
          <cell r="B552">
            <v>0</v>
          </cell>
          <cell r="C552" t="str">
            <v>Cordless Telephone-B.Agarwal</v>
          </cell>
          <cell r="D552" t="str">
            <v>No-Capex</v>
          </cell>
          <cell r="E552" t="str">
            <v>Office Equipment</v>
          </cell>
          <cell r="F552">
            <v>0</v>
          </cell>
          <cell r="G552">
            <v>0</v>
          </cell>
          <cell r="H552" t="str">
            <v>NRS</v>
          </cell>
          <cell r="I552">
            <v>4750</v>
          </cell>
          <cell r="J552">
            <v>4750</v>
          </cell>
        </row>
        <row r="553">
          <cell r="A553">
            <v>870239</v>
          </cell>
          <cell r="B553">
            <v>0</v>
          </cell>
          <cell r="C553" t="str">
            <v>Cordless Telephone-K.Vyas</v>
          </cell>
          <cell r="D553" t="str">
            <v>Capex-18-(04-05)</v>
          </cell>
          <cell r="E553" t="str">
            <v>Furniture &amp; Fixture</v>
          </cell>
          <cell r="F553">
            <v>0</v>
          </cell>
          <cell r="G553">
            <v>0</v>
          </cell>
          <cell r="H553" t="str">
            <v>NRS</v>
          </cell>
          <cell r="I553">
            <v>4750</v>
          </cell>
          <cell r="J553">
            <v>4750</v>
          </cell>
        </row>
        <row r="554">
          <cell r="A554">
            <v>870243</v>
          </cell>
          <cell r="B554">
            <v>0</v>
          </cell>
          <cell r="C554" t="str">
            <v>Ceiling Fan-Bibek Agarwal</v>
          </cell>
          <cell r="D554" t="str">
            <v>No-Capex</v>
          </cell>
          <cell r="E554" t="str">
            <v>Furniture &amp; Fixture</v>
          </cell>
          <cell r="F554">
            <v>0</v>
          </cell>
          <cell r="G554">
            <v>0</v>
          </cell>
          <cell r="H554" t="str">
            <v>NRS</v>
          </cell>
          <cell r="I554">
            <v>2500</v>
          </cell>
          <cell r="J554">
            <v>2500</v>
          </cell>
        </row>
        <row r="555">
          <cell r="A555">
            <v>870251</v>
          </cell>
          <cell r="B555">
            <v>0</v>
          </cell>
          <cell r="C555" t="str">
            <v>Ceiling Fan-Mukesh Sharma</v>
          </cell>
          <cell r="D555" t="str">
            <v>No-Capex</v>
          </cell>
          <cell r="E555" t="str">
            <v>Furniture &amp; Fixture</v>
          </cell>
          <cell r="F555">
            <v>0</v>
          </cell>
          <cell r="G555">
            <v>0</v>
          </cell>
          <cell r="H555" t="str">
            <v>NRS</v>
          </cell>
          <cell r="I555">
            <v>1250</v>
          </cell>
          <cell r="J555">
            <v>1250</v>
          </cell>
        </row>
        <row r="556">
          <cell r="A556">
            <v>870265</v>
          </cell>
          <cell r="B556">
            <v>0</v>
          </cell>
          <cell r="C556" t="str">
            <v>Ceiling Fan-Bijoy Bhusan Tiwary</v>
          </cell>
          <cell r="D556" t="str">
            <v>No-Capex</v>
          </cell>
          <cell r="E556" t="str">
            <v>Furniture &amp; Fixture</v>
          </cell>
          <cell r="F556">
            <v>0</v>
          </cell>
          <cell r="G556">
            <v>0</v>
          </cell>
          <cell r="H556" t="str">
            <v>NRS</v>
          </cell>
          <cell r="I556">
            <v>1250</v>
          </cell>
          <cell r="J556">
            <v>1250</v>
          </cell>
        </row>
        <row r="557">
          <cell r="A557" t="str">
            <v>870265-</v>
          </cell>
          <cell r="B557">
            <v>0</v>
          </cell>
          <cell r="C557" t="str">
            <v>Ceiling Fan-Jitendra Singh Rana</v>
          </cell>
          <cell r="D557" t="str">
            <v>No-Capex</v>
          </cell>
          <cell r="E557" t="str">
            <v>Furniture &amp; Fixture</v>
          </cell>
          <cell r="F557">
            <v>0</v>
          </cell>
          <cell r="G557">
            <v>0</v>
          </cell>
          <cell r="H557" t="str">
            <v>NRS</v>
          </cell>
          <cell r="I557">
            <v>1250</v>
          </cell>
          <cell r="J557">
            <v>1250</v>
          </cell>
        </row>
        <row r="558">
          <cell r="A558">
            <v>870267</v>
          </cell>
          <cell r="B558">
            <v>0</v>
          </cell>
          <cell r="C558" t="str">
            <v>Conveyor Belt- Nursey-Banepa</v>
          </cell>
          <cell r="D558" t="str">
            <v>No-Capex</v>
          </cell>
          <cell r="E558" t="str">
            <v>Plant &amp; Machinery- Nursery Banepa</v>
          </cell>
          <cell r="F558">
            <v>0</v>
          </cell>
          <cell r="G558">
            <v>0</v>
          </cell>
          <cell r="H558" t="str">
            <v>INR</v>
          </cell>
          <cell r="I558">
            <v>36961.769999999997</v>
          </cell>
          <cell r="J558">
            <v>59138.831999999995</v>
          </cell>
        </row>
        <row r="559">
          <cell r="A559">
            <v>870269</v>
          </cell>
          <cell r="B559">
            <v>0</v>
          </cell>
          <cell r="C559" t="str">
            <v>Ceiling Fan-Prakash Aryal</v>
          </cell>
          <cell r="D559" t="str">
            <v>No-Capex</v>
          </cell>
          <cell r="E559" t="str">
            <v>Furniture &amp; Fixture</v>
          </cell>
          <cell r="F559">
            <v>0</v>
          </cell>
          <cell r="G559">
            <v>0</v>
          </cell>
          <cell r="H559" t="str">
            <v>NRS</v>
          </cell>
          <cell r="I559">
            <v>1250</v>
          </cell>
          <cell r="J559">
            <v>1250</v>
          </cell>
        </row>
        <row r="560">
          <cell r="A560" t="str">
            <v>870269-</v>
          </cell>
          <cell r="B560">
            <v>0</v>
          </cell>
          <cell r="C560" t="str">
            <v>Ceiling Fan-Surendra Verma</v>
          </cell>
          <cell r="D560" t="str">
            <v>No-Capex</v>
          </cell>
          <cell r="E560" t="str">
            <v>Furniture &amp; Fixture</v>
          </cell>
          <cell r="F560">
            <v>0</v>
          </cell>
          <cell r="G560">
            <v>0</v>
          </cell>
          <cell r="H560" t="str">
            <v>NRS</v>
          </cell>
          <cell r="I560">
            <v>1250</v>
          </cell>
          <cell r="J560">
            <v>1250</v>
          </cell>
        </row>
        <row r="561">
          <cell r="A561" t="str">
            <v>870269--</v>
          </cell>
          <cell r="B561">
            <v>0</v>
          </cell>
          <cell r="C561" t="str">
            <v>Ceiling Fan-Mr. Das- RM Store</v>
          </cell>
          <cell r="D561" t="str">
            <v>No-Capex</v>
          </cell>
          <cell r="E561" t="str">
            <v>Furniture &amp; Fixture</v>
          </cell>
          <cell r="F561">
            <v>0</v>
          </cell>
          <cell r="G561">
            <v>0</v>
          </cell>
          <cell r="H561" t="str">
            <v>NRS</v>
          </cell>
          <cell r="I561">
            <v>1250</v>
          </cell>
          <cell r="J561">
            <v>1250</v>
          </cell>
        </row>
        <row r="562">
          <cell r="A562" t="str">
            <v>870269---</v>
          </cell>
          <cell r="B562">
            <v>0</v>
          </cell>
          <cell r="C562" t="str">
            <v>Ceiling Fan-Sikander Baitha</v>
          </cell>
          <cell r="D562" t="str">
            <v>No-Capex</v>
          </cell>
          <cell r="E562" t="str">
            <v>Furniture &amp; Fixture</v>
          </cell>
          <cell r="F562">
            <v>0</v>
          </cell>
          <cell r="G562">
            <v>0</v>
          </cell>
          <cell r="H562" t="str">
            <v>NRS</v>
          </cell>
          <cell r="I562">
            <v>1250</v>
          </cell>
          <cell r="J562">
            <v>1250</v>
          </cell>
        </row>
        <row r="563">
          <cell r="A563">
            <v>870270</v>
          </cell>
          <cell r="B563">
            <v>0</v>
          </cell>
          <cell r="C563" t="str">
            <v>Laboratory Equipment</v>
          </cell>
          <cell r="D563" t="str">
            <v>No-Capex</v>
          </cell>
          <cell r="E563" t="str">
            <v>Laboratory Equipment</v>
          </cell>
          <cell r="F563">
            <v>0</v>
          </cell>
          <cell r="G563">
            <v>0</v>
          </cell>
          <cell r="H563" t="str">
            <v>INR</v>
          </cell>
          <cell r="I563">
            <v>43243.75</v>
          </cell>
          <cell r="J563">
            <v>69190</v>
          </cell>
        </row>
        <row r="564">
          <cell r="A564">
            <v>870275</v>
          </cell>
          <cell r="B564">
            <v>0</v>
          </cell>
          <cell r="C564" t="str">
            <v>Refrigerator For Amal Guin</v>
          </cell>
          <cell r="D564" t="str">
            <v>Capex-26-(04-05)</v>
          </cell>
          <cell r="E564" t="str">
            <v>Furniture &amp; Fixture</v>
          </cell>
        </row>
        <row r="565">
          <cell r="A565">
            <v>870276</v>
          </cell>
          <cell r="B565">
            <v>0</v>
          </cell>
          <cell r="C565" t="str">
            <v>Stabilizer for Ref.- amal Guin</v>
          </cell>
          <cell r="D565" t="str">
            <v>No-Capex</v>
          </cell>
          <cell r="E565" t="str">
            <v>Furniture &amp; Fixture</v>
          </cell>
        </row>
        <row r="566">
          <cell r="A566">
            <v>870277</v>
          </cell>
          <cell r="B566">
            <v>0</v>
          </cell>
          <cell r="C566" t="str">
            <v>Telephone-Dinesh Sharma Resi</v>
          </cell>
          <cell r="D566" t="str">
            <v>No-Capex</v>
          </cell>
          <cell r="E566" t="str">
            <v>Furniture &amp; Fixture</v>
          </cell>
        </row>
        <row r="567">
          <cell r="A567" t="str">
            <v>710009-</v>
          </cell>
          <cell r="B567">
            <v>0</v>
          </cell>
          <cell r="C567" t="str">
            <v>Furniture - Deepak Kestwal</v>
          </cell>
          <cell r="D567" t="str">
            <v>No-Capex</v>
          </cell>
          <cell r="E567" t="str">
            <v>Furniture &amp; Fixture</v>
          </cell>
        </row>
        <row r="568">
          <cell r="A568" t="str">
            <v>710009--</v>
          </cell>
          <cell r="B568">
            <v>0</v>
          </cell>
          <cell r="C568" t="str">
            <v>Furniture - Gubachan</v>
          </cell>
          <cell r="D568" t="str">
            <v>No-Capex</v>
          </cell>
          <cell r="E568" t="str">
            <v>Furniture &amp; Fixture</v>
          </cell>
        </row>
        <row r="569">
          <cell r="A569" t="str">
            <v>710009---</v>
          </cell>
          <cell r="B569">
            <v>0</v>
          </cell>
          <cell r="C569" t="str">
            <v>Furniture - S.Tripathi</v>
          </cell>
          <cell r="D569" t="str">
            <v>No-Capex</v>
          </cell>
          <cell r="E569" t="str">
            <v>Furniture &amp; Fixture</v>
          </cell>
        </row>
        <row r="570">
          <cell r="A570" t="str">
            <v>710009----</v>
          </cell>
          <cell r="B570">
            <v>0</v>
          </cell>
          <cell r="C570" t="str">
            <v>Furniture - Satyanarayan</v>
          </cell>
          <cell r="D570" t="str">
            <v>No-Capex</v>
          </cell>
          <cell r="E570" t="str">
            <v>Furniture &amp; Fixture</v>
          </cell>
        </row>
        <row r="571">
          <cell r="A571" t="str">
            <v>710009-----</v>
          </cell>
          <cell r="B571">
            <v>0</v>
          </cell>
          <cell r="C571" t="str">
            <v>Furniture - Sohan</v>
          </cell>
          <cell r="D571" t="str">
            <v>No-Capex</v>
          </cell>
          <cell r="E571" t="str">
            <v>Furniture &amp; Fixture</v>
          </cell>
        </row>
        <row r="572">
          <cell r="A572" t="str">
            <v>710011-</v>
          </cell>
          <cell r="B572">
            <v>0</v>
          </cell>
          <cell r="C572" t="str">
            <v>Furniture - Deepak Kestwal</v>
          </cell>
          <cell r="D572" t="str">
            <v>No-Capex</v>
          </cell>
          <cell r="E572" t="str">
            <v>Furniture &amp; Fixture</v>
          </cell>
        </row>
        <row r="573">
          <cell r="A573" t="str">
            <v>710011--</v>
          </cell>
          <cell r="B573">
            <v>0</v>
          </cell>
          <cell r="C573" t="str">
            <v>Furniture - Gubachan</v>
          </cell>
          <cell r="D573" t="str">
            <v>No-Capex</v>
          </cell>
          <cell r="E573" t="str">
            <v>Furniture &amp; Fixture</v>
          </cell>
        </row>
        <row r="574">
          <cell r="A574" t="str">
            <v>710011---</v>
          </cell>
          <cell r="B574">
            <v>0</v>
          </cell>
          <cell r="C574" t="str">
            <v>Furniture - Sohan</v>
          </cell>
          <cell r="D574" t="str">
            <v>No-Capex</v>
          </cell>
          <cell r="E574" t="str">
            <v>Furniture &amp; Fixture</v>
          </cell>
        </row>
        <row r="575">
          <cell r="A575" t="str">
            <v>710011----</v>
          </cell>
          <cell r="B575">
            <v>0</v>
          </cell>
          <cell r="C575" t="str">
            <v>Furniture - Tez Singh</v>
          </cell>
          <cell r="D575" t="str">
            <v>No-Capex</v>
          </cell>
          <cell r="E575" t="str">
            <v>Furniture &amp; Fixture</v>
          </cell>
        </row>
        <row r="576">
          <cell r="A576" t="str">
            <v>710095-</v>
          </cell>
          <cell r="B576">
            <v>0</v>
          </cell>
          <cell r="C576" t="str">
            <v>Furniture - Kardam Singh</v>
          </cell>
          <cell r="D576" t="str">
            <v>No-Capex</v>
          </cell>
          <cell r="E576" t="str">
            <v>Furniture &amp; Fixture</v>
          </cell>
        </row>
        <row r="577">
          <cell r="A577" t="str">
            <v>710146-</v>
          </cell>
          <cell r="B577">
            <v>0</v>
          </cell>
          <cell r="C577" t="str">
            <v>Furniture - Swapan Barik</v>
          </cell>
          <cell r="D577" t="str">
            <v>No-Capex</v>
          </cell>
          <cell r="E577" t="str">
            <v>Furniture &amp; Fixture</v>
          </cell>
        </row>
        <row r="578">
          <cell r="A578" t="str">
            <v>710146--</v>
          </cell>
          <cell r="B578">
            <v>0</v>
          </cell>
          <cell r="C578" t="str">
            <v>Furniture - Tez Singh</v>
          </cell>
          <cell r="D578" t="str">
            <v>No-Capex</v>
          </cell>
          <cell r="E578" t="str">
            <v>Furniture &amp; Fixture</v>
          </cell>
        </row>
        <row r="579">
          <cell r="A579" t="str">
            <v>710147-</v>
          </cell>
          <cell r="B579">
            <v>0</v>
          </cell>
          <cell r="C579" t="str">
            <v>Furniture - Swapan Barik</v>
          </cell>
          <cell r="D579" t="str">
            <v>No-Capex</v>
          </cell>
          <cell r="E579" t="str">
            <v>Furniture &amp; Fixture</v>
          </cell>
        </row>
        <row r="580">
          <cell r="A580" t="str">
            <v>710318-</v>
          </cell>
          <cell r="B580">
            <v>0</v>
          </cell>
          <cell r="C580" t="str">
            <v>TV for Upendra Pradhan</v>
          </cell>
          <cell r="D580" t="str">
            <v>No-Capex</v>
          </cell>
          <cell r="E580" t="str">
            <v>Furniture &amp; Fixture</v>
          </cell>
          <cell r="F580">
            <v>0</v>
          </cell>
          <cell r="G580">
            <v>0</v>
          </cell>
          <cell r="H580" t="str">
            <v>NRS</v>
          </cell>
          <cell r="I580">
            <v>21060</v>
          </cell>
          <cell r="J580">
            <v>21060</v>
          </cell>
        </row>
        <row r="581">
          <cell r="A581" t="str">
            <v>710340-</v>
          </cell>
          <cell r="B581">
            <v>0</v>
          </cell>
          <cell r="C581" t="str">
            <v>Ranjan Kumar</v>
          </cell>
          <cell r="D581" t="str">
            <v>No-Capex</v>
          </cell>
          <cell r="E581" t="str">
            <v>Furniture &amp; Fixture</v>
          </cell>
        </row>
        <row r="582">
          <cell r="A582" t="str">
            <v>710340--</v>
          </cell>
          <cell r="B582">
            <v>0</v>
          </cell>
          <cell r="C582" t="str">
            <v>W.A.Zaidi</v>
          </cell>
          <cell r="D582" t="str">
            <v>No-Capex</v>
          </cell>
          <cell r="E582" t="str">
            <v>Furniture &amp; Fixture</v>
          </cell>
        </row>
        <row r="583">
          <cell r="A583" t="str">
            <v>710340---</v>
          </cell>
          <cell r="B583">
            <v>0</v>
          </cell>
          <cell r="C583" t="str">
            <v>ShreePur Mess</v>
          </cell>
          <cell r="D583" t="str">
            <v>No-Capex</v>
          </cell>
          <cell r="E583" t="str">
            <v>Furniture &amp; Fixture</v>
          </cell>
        </row>
        <row r="584">
          <cell r="A584" t="str">
            <v>870233-</v>
          </cell>
          <cell r="B584">
            <v>0</v>
          </cell>
          <cell r="C584" t="str">
            <v>Color TV-Ketan Vyas</v>
          </cell>
          <cell r="D584" t="str">
            <v>Capex-19(04-05)</v>
          </cell>
          <cell r="E584" t="str">
            <v>Furniture &amp; Fixture</v>
          </cell>
          <cell r="F584">
            <v>0</v>
          </cell>
          <cell r="G584">
            <v>0</v>
          </cell>
          <cell r="H584" t="str">
            <v>NRS</v>
          </cell>
          <cell r="I584">
            <v>25909.1</v>
          </cell>
          <cell r="J584">
            <v>25909.1</v>
          </cell>
        </row>
        <row r="585">
          <cell r="A585" t="str">
            <v>870233--</v>
          </cell>
          <cell r="B585">
            <v>0</v>
          </cell>
          <cell r="C585" t="str">
            <v>Color TV-Bibek Agarwal</v>
          </cell>
          <cell r="D585" t="str">
            <v>Capex-20(04-05)</v>
          </cell>
          <cell r="E585" t="str">
            <v>Furniture &amp; Fixture</v>
          </cell>
          <cell r="F585">
            <v>0</v>
          </cell>
          <cell r="G585">
            <v>0</v>
          </cell>
          <cell r="H585" t="str">
            <v>NRS</v>
          </cell>
          <cell r="I585">
            <v>25909.1</v>
          </cell>
          <cell r="J585">
            <v>25909.1</v>
          </cell>
        </row>
        <row r="586">
          <cell r="A586" t="str">
            <v>870233---</v>
          </cell>
          <cell r="B586">
            <v>0</v>
          </cell>
          <cell r="C586" t="str">
            <v>Refrigerator - Soni Kapoor</v>
          </cell>
          <cell r="D586" t="str">
            <v>Capex-18(04-05)</v>
          </cell>
          <cell r="E586" t="str">
            <v>Furniture &amp; Fixture</v>
          </cell>
          <cell r="F586">
            <v>0</v>
          </cell>
          <cell r="G586">
            <v>0</v>
          </cell>
          <cell r="H586" t="str">
            <v>NRS</v>
          </cell>
          <cell r="I586">
            <v>15454.54</v>
          </cell>
          <cell r="J586">
            <v>15454.54</v>
          </cell>
        </row>
        <row r="587">
          <cell r="A587" t="str">
            <v>870233----</v>
          </cell>
          <cell r="B587">
            <v>0</v>
          </cell>
          <cell r="C587" t="str">
            <v>Refrigerator - Ketan Vyas</v>
          </cell>
          <cell r="D587" t="str">
            <v>Capex-19(04-05)</v>
          </cell>
          <cell r="E587" t="str">
            <v>Furniture &amp; Fixture</v>
          </cell>
          <cell r="F587">
            <v>0</v>
          </cell>
          <cell r="G587">
            <v>0</v>
          </cell>
          <cell r="H587" t="str">
            <v>NRS</v>
          </cell>
          <cell r="I587">
            <v>15454.54</v>
          </cell>
          <cell r="J587">
            <v>15454.54</v>
          </cell>
        </row>
        <row r="588">
          <cell r="A588" t="str">
            <v>870238-</v>
          </cell>
          <cell r="B588">
            <v>0</v>
          </cell>
          <cell r="C588" t="str">
            <v>Cordless Telephone-S.Kapoor</v>
          </cell>
          <cell r="D588" t="str">
            <v>No-Capex</v>
          </cell>
          <cell r="E588" t="str">
            <v>Office Equipment</v>
          </cell>
          <cell r="F588">
            <v>0</v>
          </cell>
          <cell r="G588">
            <v>0</v>
          </cell>
          <cell r="H588" t="str">
            <v>NRS</v>
          </cell>
          <cell r="I588">
            <v>4750</v>
          </cell>
          <cell r="J588">
            <v>4750</v>
          </cell>
        </row>
        <row r="589">
          <cell r="A589" t="str">
            <v>Fact</v>
          </cell>
          <cell r="B589">
            <v>0</v>
          </cell>
          <cell r="C589">
            <v>0</v>
          </cell>
          <cell r="D589" t="str">
            <v>Capex-02-03</v>
          </cell>
        </row>
        <row r="590">
          <cell r="A590" t="str">
            <v>Nursery</v>
          </cell>
          <cell r="B590">
            <v>0</v>
          </cell>
          <cell r="C590" t="str">
            <v>Building Nursery</v>
          </cell>
          <cell r="D590" t="str">
            <v>Nur/001(03-04)</v>
          </cell>
          <cell r="E590" t="str">
            <v>Building</v>
          </cell>
        </row>
        <row r="591">
          <cell r="A591" t="str">
            <v xml:space="preserve">Rising </v>
          </cell>
          <cell r="B591">
            <v>0</v>
          </cell>
          <cell r="C591" t="str">
            <v>Housing Complex</v>
          </cell>
          <cell r="D591" t="str">
            <v>Housing Complex</v>
          </cell>
          <cell r="E591" t="str">
            <v>Building</v>
          </cell>
        </row>
        <row r="592">
          <cell r="H592">
            <v>0</v>
          </cell>
        </row>
        <row r="593">
          <cell r="H593">
            <v>0</v>
          </cell>
        </row>
        <row r="594">
          <cell r="H594">
            <v>0</v>
          </cell>
        </row>
        <row r="595">
          <cell r="H595">
            <v>0</v>
          </cell>
        </row>
      </sheetData>
      <sheetData sheetId="1" refreshError="1"/>
      <sheetData sheetId="2">
        <row r="2">
          <cell r="A2" t="str">
            <v xml:space="preserve">BaaN P.O RELATED TO CAPEX </v>
          </cell>
        </row>
      </sheetData>
      <sheetData sheetId="3">
        <row r="2">
          <cell r="A2" t="str">
            <v xml:space="preserve">BaaN P.O RELATED TO CAPEX 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 63"/>
      <sheetName val="SCH-3"/>
      <sheetName val="PO.Detail"/>
      <sheetName val="Building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Y"/>
      <sheetName val="LCY"/>
      <sheetName val="ATS"/>
      <sheetName val="Inter-Bank"/>
      <sheetName val="Detail"/>
      <sheetName val="DTA"/>
      <sheetName val="CF Working"/>
      <sheetName val="IAR"/>
      <sheetName val="FX"/>
      <sheetName val="TB Off"/>
      <sheetName val="TB On"/>
      <sheetName val="InEx"/>
      <sheetName val="IncomeTax"/>
      <sheetName val="Final"/>
      <sheetName val="SCOE"/>
      <sheetName val="CashFlow"/>
      <sheetName val="Sch 1"/>
      <sheetName val="Sch 2-28"/>
      <sheetName val="Sch 9,10,11"/>
      <sheetName val="Sch 12"/>
      <sheetName val="Sch 12.1,2&amp;3"/>
      <sheetName val="Sch 13"/>
      <sheetName val="Sch 14,15"/>
      <sheetName val="Sch 16,16A"/>
      <sheetName val="Sch 28(A)"/>
      <sheetName val="Sch 29"/>
      <sheetName val="sch 30(A1)"/>
      <sheetName val="Sch 30B"/>
      <sheetName val="Sch 30C"/>
      <sheetName val="Sch 30(D)"/>
      <sheetName val="Sch 30(E)"/>
      <sheetName val="Exh of Claims"/>
      <sheetName val="Oth Asset"/>
      <sheetName val="Sch 31"/>
      <sheetName val="Sch 31 (Restated)"/>
      <sheetName val="Sch 34"/>
      <sheetName val="Sch 35"/>
      <sheetName val="Sch 4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Final"/>
      <sheetName val="NICF"/>
      <sheetName val="NISCOE"/>
      <sheetName val="NISch 1"/>
      <sheetName val="NISch 2-11"/>
      <sheetName val="NISch 5"/>
      <sheetName val="NIPLApp"/>
      <sheetName val="NITB"/>
      <sheetName val="NIDTA"/>
      <sheetName val="NIDepIT"/>
      <sheetName val="NITax"/>
      <sheetName val="NIW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Tax Dep"/>
      <sheetName val="Tax Sheet "/>
      <sheetName val="ANUSUCHI_KA"/>
      <sheetName val="4(ga)"/>
      <sheetName val="Debtors &amp; Creditors"/>
      <sheetName val="Add Back"/>
      <sheetName val="Previous Years "/>
      <sheetName val="Repair &amp; Maintinance"/>
      <sheetName val="Fixed Assets"/>
      <sheetName val="Fixed Assets 058-059 Old"/>
      <sheetName val="Fixed Assets 057-058"/>
      <sheetName val="Sheet2"/>
      <sheetName val="PACK MAT-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Tax Dep"/>
      <sheetName val="Tax Sheet "/>
      <sheetName val="ANUSUCHI_KA"/>
      <sheetName val="4(ga)"/>
      <sheetName val="Debtors &amp; Creditors"/>
      <sheetName val="Add Back"/>
      <sheetName val="Previous Years "/>
      <sheetName val="Repair &amp; Maintinance"/>
      <sheetName val="Fixed Assets"/>
      <sheetName val="Fixed Assets 058-059 Old"/>
      <sheetName val="Fixed Assets 057-058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Tax Dep"/>
      <sheetName val="Tax Sheet "/>
      <sheetName val="ANUSUCHI_KA"/>
      <sheetName val="4(ga)"/>
      <sheetName val="Debtors &amp; Creditors"/>
      <sheetName val="Add Back"/>
      <sheetName val="Previous Years "/>
      <sheetName val="Repair &amp; Maintinance"/>
      <sheetName val="Fixed Assets"/>
      <sheetName val="Fixed Assets 058-059 Old"/>
      <sheetName val="Fixed Assets 057-058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Assam"/>
    </sheetNames>
    <sheetDataSet>
      <sheetData sheetId="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Tax Dep"/>
      <sheetName val="Tax Sheet "/>
      <sheetName val="ANUSUCHI_KA"/>
      <sheetName val="4(ga)"/>
      <sheetName val="Debtors &amp; Creditors"/>
      <sheetName val="Add Back"/>
      <sheetName val="Previous Years "/>
      <sheetName val="Repair &amp; Maintinance"/>
      <sheetName val="Fixed Assets"/>
      <sheetName val="Fixed Assets 058-059 Old"/>
      <sheetName val="Fixed Assets 057-058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63"/>
      <sheetName val="SCH-3"/>
      <sheetName val="dEP"/>
      <sheetName val="Ch in Eq"/>
      <sheetName val="cf"/>
      <sheetName val="Schedule 21"/>
      <sheetName val="Inventories"/>
      <sheetName val="Sch3"/>
      <sheetName val="sch10-13"/>
      <sheetName val="sch1-9"/>
      <sheetName val="NOTES"/>
      <sheetName val="Subsch"/>
      <sheetName val="Group of exp.11,12"/>
      <sheetName val="Details 1-24 "/>
      <sheetName val="Dep-Act"/>
      <sheetName val="Dep-SLM"/>
      <sheetName val="Sch-3 SLM"/>
      <sheetName val="Cost-Sugar"/>
      <sheetName val="cover"/>
      <sheetName val="Detail-25"/>
      <sheetName val="I.State"/>
      <sheetName val="IT Return(61-62)"/>
      <sheetName val="Preoperative Related"/>
      <sheetName val="BS - Sch"/>
      <sheetName val="Ann -1"/>
      <sheetName val="Consolidation"/>
      <sheetName val="Rates"/>
      <sheetName val="Date"/>
      <sheetName val="TB"/>
      <sheetName val="Control"/>
      <sheetName val="Balance Sheet"/>
      <sheetName val="ASHAR VARRI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x Computation"/>
      <sheetName val="ScpGen"/>
      <sheetName val="BS 63"/>
      <sheetName val="SCH-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ITERIA1"/>
      <sheetName val="CODE"/>
      <sheetName val="furniture working - I"/>
      <sheetName val="furniture working - II"/>
      <sheetName val="furniture working - III- MAIN"/>
      <sheetName val="OFF - EQUIP - WORKING -I"/>
      <sheetName val="OFF - EQUIP - WORKING -II"/>
      <sheetName val="OFF - EQUIP - WORKING -II-MAIN"/>
      <sheetName val="BUILDING - WORK -I-MAIN"/>
      <sheetName val="Lease Hold - main"/>
      <sheetName val="computer working  -I"/>
      <sheetName val="computer working  -II - WORKING"/>
      <sheetName val="computer working  -II"/>
      <sheetName val="computer working  -III-working"/>
      <sheetName val="computer working  -III-local"/>
      <sheetName val="computer working  -III (PC-3yr)"/>
      <sheetName val="EQUIP - RES -work 1"/>
      <sheetName val="EQUIP - RES -work 2"/>
      <sheetName val="FURNITURE - RES- WORKING"/>
      <sheetName val="FURNITURE - RES- WORKING (2)"/>
      <sheetName val="FURNITURE - RES- WORK- MAIN"/>
      <sheetName val="SOFTWARE - I"/>
      <sheetName val="SOFTWARE - II"/>
      <sheetName val="SOFTWARE - MAIN"/>
      <sheetName val="computer working  -III"/>
      <sheetName val="FURNITURE - RES-MAIN"/>
      <sheetName val="SOFTWARE"/>
      <sheetName val="BS-203"/>
      <sheetName val="Master"/>
      <sheetName val="Challan"/>
      <sheetName val="Balance Sheet"/>
      <sheetName val="SCH-3"/>
      <sheetName val="Rates"/>
      <sheetName val="Tax Computation"/>
      <sheetName val="BS 63"/>
      <sheetName val="Other"/>
      <sheetName val="Summary"/>
      <sheetName val="IN_IDC_FA_Upload_GSIAT_Complet "/>
      <sheetName val="KTM"/>
      <sheetName val="DepreciationStraightLineType"/>
      <sheetName val="Misc"/>
      <sheetName val="GeneralInfo"/>
      <sheetName val="PopCache_Sheet1"/>
      <sheetName val="CC"/>
      <sheetName val="INPUT-SA"/>
      <sheetName val="Lookup Tables"/>
      <sheetName val="99-107-2"/>
      <sheetName val="99-109-2"/>
      <sheetName val="U1.6"/>
      <sheetName val="SEBL DeptLookup"/>
      <sheetName val="Lookup"/>
      <sheetName val="APS"/>
      <sheetName val="Collection"/>
      <sheetName val="SPS"/>
      <sheetName val="G110"/>
      <sheetName val="Macro1"/>
      <sheetName val="12600 to 12631"/>
      <sheetName val="ServicesOthers"/>
      <sheetName val="trial (2)"/>
      <sheetName val="Master LOV"/>
      <sheetName val="OG-EP"/>
      <sheetName val="UK"/>
      <sheetName val="FORM-16"/>
      <sheetName val="BS"/>
      <sheetName val="Setup Variables"/>
      <sheetName val="Schedules"/>
      <sheetName val="Schedule"/>
      <sheetName val="Page 8 "/>
      <sheetName val="Sheet3"/>
      <sheetName val="PCRPT01"/>
      <sheetName val="PART C"/>
      <sheetName val="curlocal"/>
      <sheetName val="Comp"/>
      <sheetName val="Financials USD$"/>
      <sheetName val="1"/>
      <sheetName val="CC June"/>
      <sheetName val="Index Calculation"/>
      <sheetName val="OneSource Data (2)"/>
      <sheetName val="Data"/>
      <sheetName val="nglrpt042964858"/>
      <sheetName val="PCRPT01 341"/>
      <sheetName val="Lists"/>
      <sheetName val="Inputs"/>
      <sheetName val="Consol"/>
      <sheetName val="Cost Centre"/>
      <sheetName val="Schedule 2"/>
      <sheetName val="Schedule 3"/>
      <sheetName val="Schedule 4"/>
      <sheetName val="tb2002 linked"/>
    </sheetNames>
    <sheetDataSet>
      <sheetData sheetId="0" refreshError="1">
        <row r="1">
          <cell r="B1" t="str">
            <v>IN_CORP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M April to June "/>
      <sheetName val="WM Apr to Jun 01"/>
      <sheetName val="RKL MAR 02 "/>
      <sheetName val="RKL FEB 02"/>
      <sheetName val="RKL JAN 02"/>
      <sheetName val="Sheet2"/>
      <sheetName val="Sheet1"/>
      <sheetName val="RKL DEC 01 "/>
      <sheetName val="RKL NOV 01"/>
      <sheetName val="RKL OCT 01"/>
      <sheetName val="RKL Sept 01"/>
      <sheetName val="RKL AUG 01"/>
      <sheetName val="RKL JULY 01"/>
      <sheetName val=" RKL April to Jun 01"/>
      <sheetName val="RK Apr to Dec 01"/>
      <sheetName val="RK JAN Mar 01"/>
      <sheetName val="RKL Jan to March 01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ales"/>
    </sheetNames>
    <sheetDataSet>
      <sheetData sheetId="0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ly"/>
    </sheetNames>
    <sheetDataSet>
      <sheetData sheetId="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cwip-16.07.03"/>
      <sheetName val="Depreciation"/>
      <sheetName val="P&amp;M Written Off- Nepal Act-Re  "/>
      <sheetName val="SALE1"/>
      <sheetName val="Dep Work- Nepal"/>
      <sheetName val="Plant Wise"/>
      <sheetName val="Allocation"/>
      <sheetName val="16.07-15.07 merged"/>
      <sheetName val="16.07-03-15.07.04"/>
      <sheetName val="July-Sept"/>
      <sheetName val="CApex-oct-Mar (Plant Wise)"/>
      <sheetName val="April-June"/>
      <sheetName val="July-01 To 15.07"/>
      <sheetName val="baanxls (2)"/>
      <sheetName val="lily"/>
      <sheetName val="Balance Sheet"/>
      <sheetName val="tb2002 linked"/>
      <sheetName val="Final Salary "/>
      <sheetName val="Salary "/>
      <sheetName val="Addition"/>
      <sheetName val="Deduction"/>
      <sheetName val="Final Salary for BS"/>
      <sheetName val="Tax"/>
      <sheetName val="Rent-Ele"/>
      <sheetName val="TDS on other pay"/>
      <sheetName val="Sales"/>
      <sheetName val="Payments"/>
      <sheetName val="Asset In Baan -16.07.03 To 15"/>
      <sheetName val="BUDGET"/>
      <sheetName val="TGT"/>
      <sheetName val="Budget Line Item"/>
    </sheetNames>
    <sheetDataSet>
      <sheetData sheetId="0" refreshError="1">
        <row r="6">
          <cell r="A6">
            <v>710009</v>
          </cell>
          <cell r="B6">
            <v>0</v>
          </cell>
          <cell r="C6" t="str">
            <v>Furniture - Anuj Singh</v>
          </cell>
          <cell r="D6" t="str">
            <v>No-Capex</v>
          </cell>
          <cell r="E6" t="str">
            <v>Furniture &amp; Fixture</v>
          </cell>
        </row>
        <row r="7">
          <cell r="A7">
            <v>710011</v>
          </cell>
          <cell r="B7">
            <v>0</v>
          </cell>
          <cell r="C7" t="str">
            <v>Furniture - Bibek agarwal</v>
          </cell>
          <cell r="D7" t="str">
            <v>No-Capex</v>
          </cell>
          <cell r="E7" t="str">
            <v>Furniture &amp; Fixture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  <cell r="F8">
            <v>0</v>
          </cell>
          <cell r="G8">
            <v>0</v>
          </cell>
          <cell r="H8" t="str">
            <v>NRS</v>
          </cell>
          <cell r="I8">
            <v>7590</v>
          </cell>
          <cell r="J8">
            <v>7590</v>
          </cell>
        </row>
        <row r="9">
          <cell r="A9">
            <v>710088</v>
          </cell>
          <cell r="B9">
            <v>0</v>
          </cell>
          <cell r="C9" t="str">
            <v>Furniture - R.K.Kharmania</v>
          </cell>
          <cell r="D9" t="str">
            <v>No-Capex</v>
          </cell>
          <cell r="E9" t="str">
            <v>Furniture &amp; Fixture</v>
          </cell>
        </row>
        <row r="10">
          <cell r="A10">
            <v>710095</v>
          </cell>
          <cell r="B10">
            <v>0</v>
          </cell>
          <cell r="C10" t="str">
            <v>Furniture - Deepak Kestwal</v>
          </cell>
          <cell r="D10" t="str">
            <v>No-Capex</v>
          </cell>
          <cell r="E10" t="str">
            <v>Furniture &amp; Fixture</v>
          </cell>
        </row>
        <row r="11">
          <cell r="A11">
            <v>710096</v>
          </cell>
          <cell r="B11">
            <v>0</v>
          </cell>
          <cell r="C11" t="str">
            <v>Furniture-Aloke Saxena (Eng.Dpt.)</v>
          </cell>
          <cell r="D11" t="str">
            <v>No-Capex</v>
          </cell>
          <cell r="E11" t="str">
            <v>Furniture &amp; Fixture</v>
          </cell>
        </row>
        <row r="12">
          <cell r="A12">
            <v>710146</v>
          </cell>
          <cell r="B12">
            <v>0</v>
          </cell>
          <cell r="C12" t="str">
            <v>Furniture - Kardam Singh</v>
          </cell>
          <cell r="D12" t="str">
            <v>No-Capex</v>
          </cell>
          <cell r="E12" t="str">
            <v>Furniture &amp; Fixture</v>
          </cell>
        </row>
        <row r="13">
          <cell r="A13">
            <v>710147</v>
          </cell>
          <cell r="B13">
            <v>0</v>
          </cell>
          <cell r="C13" t="str">
            <v>Furniture - Pawan Singh</v>
          </cell>
          <cell r="D13" t="str">
            <v>No-Capex</v>
          </cell>
          <cell r="E13" t="str">
            <v>Furniture &amp; Fixture</v>
          </cell>
        </row>
        <row r="14">
          <cell r="A14">
            <v>710158</v>
          </cell>
          <cell r="B14">
            <v>0</v>
          </cell>
          <cell r="C14" t="str">
            <v>Furniture - Swapan Barik</v>
          </cell>
          <cell r="D14" t="str">
            <v>No-Capex</v>
          </cell>
          <cell r="E14" t="str">
            <v>Furniture &amp; Fixture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  <cell r="F15">
            <v>0</v>
          </cell>
          <cell r="G15">
            <v>0</v>
          </cell>
          <cell r="H15" t="str">
            <v>NRS</v>
          </cell>
          <cell r="I15">
            <v>92950</v>
          </cell>
          <cell r="J15">
            <v>92950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  <cell r="F16">
            <v>0</v>
          </cell>
          <cell r="G16">
            <v>0</v>
          </cell>
          <cell r="H16" t="str">
            <v>NRS</v>
          </cell>
          <cell r="I16">
            <v>21363.64</v>
          </cell>
          <cell r="J16">
            <v>21363.64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  <cell r="F17">
            <v>0</v>
          </cell>
          <cell r="G17">
            <v>0</v>
          </cell>
          <cell r="H17" t="str">
            <v>NRS</v>
          </cell>
          <cell r="I17">
            <v>5454.54</v>
          </cell>
          <cell r="J17">
            <v>5454.54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  <cell r="F18">
            <v>0</v>
          </cell>
          <cell r="G18">
            <v>0</v>
          </cell>
          <cell r="H18" t="str">
            <v>NRS</v>
          </cell>
          <cell r="I18">
            <v>20454.55</v>
          </cell>
          <cell r="J18">
            <v>20454.55</v>
          </cell>
        </row>
        <row r="19">
          <cell r="A19">
            <v>710225</v>
          </cell>
          <cell r="B19">
            <v>0</v>
          </cell>
          <cell r="C19" t="str">
            <v>Furniture-P.Sirali</v>
          </cell>
          <cell r="D19" t="str">
            <v>No-Capex</v>
          </cell>
          <cell r="E19" t="str">
            <v>Furniture &amp; Fixture</v>
          </cell>
        </row>
        <row r="20">
          <cell r="A20">
            <v>710250</v>
          </cell>
          <cell r="B20">
            <v>0</v>
          </cell>
          <cell r="C20" t="str">
            <v>Furniture G.Kashinath</v>
          </cell>
          <cell r="D20" t="str">
            <v>No-Capex</v>
          </cell>
          <cell r="E20" t="str">
            <v>Furniture &amp; Fixture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  <cell r="F21">
            <v>0</v>
          </cell>
          <cell r="G21">
            <v>0</v>
          </cell>
          <cell r="H21" t="str">
            <v>NRS</v>
          </cell>
          <cell r="I21">
            <v>29090.9</v>
          </cell>
          <cell r="J21">
            <v>29090.9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  <cell r="F22">
            <v>0</v>
          </cell>
          <cell r="G22">
            <v>0</v>
          </cell>
          <cell r="H22" t="str">
            <v>NRS</v>
          </cell>
          <cell r="I22">
            <v>24545.45</v>
          </cell>
          <cell r="J22">
            <v>24545.45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  <cell r="F23">
            <v>0</v>
          </cell>
          <cell r="G23">
            <v>0</v>
          </cell>
          <cell r="H23" t="str">
            <v>NRS</v>
          </cell>
          <cell r="I23">
            <v>20454.54</v>
          </cell>
          <cell r="J23">
            <v>20454.54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  <cell r="F24">
            <v>0</v>
          </cell>
          <cell r="G24">
            <v>0</v>
          </cell>
          <cell r="H24" t="str">
            <v>NRS</v>
          </cell>
          <cell r="I24">
            <v>14090.9</v>
          </cell>
          <cell r="J24">
            <v>14090.9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  <cell r="F25">
            <v>0</v>
          </cell>
          <cell r="G25">
            <v>0</v>
          </cell>
          <cell r="H25" t="str">
            <v>NRS</v>
          </cell>
          <cell r="I25">
            <v>9250</v>
          </cell>
          <cell r="J25">
            <v>9250</v>
          </cell>
        </row>
        <row r="26">
          <cell r="A26">
            <v>710307</v>
          </cell>
          <cell r="B26">
            <v>0</v>
          </cell>
          <cell r="C26" t="str">
            <v>Furniture G.Kashinath</v>
          </cell>
          <cell r="D26" t="str">
            <v>No-Capex</v>
          </cell>
          <cell r="E26" t="str">
            <v>Furniture &amp; Fixture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  <cell r="F27">
            <v>0</v>
          </cell>
          <cell r="G27">
            <v>0</v>
          </cell>
          <cell r="H27" t="str">
            <v>NRS</v>
          </cell>
          <cell r="I27">
            <v>6800</v>
          </cell>
          <cell r="J27">
            <v>6800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  <cell r="F28">
            <v>0</v>
          </cell>
          <cell r="G28">
            <v>0</v>
          </cell>
          <cell r="H28" t="str">
            <v>NRS</v>
          </cell>
          <cell r="I28">
            <v>6800</v>
          </cell>
          <cell r="J28">
            <v>6800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  <cell r="F29">
            <v>0</v>
          </cell>
          <cell r="G29">
            <v>0</v>
          </cell>
          <cell r="H29" t="str">
            <v>NRS</v>
          </cell>
          <cell r="I29">
            <v>1850</v>
          </cell>
          <cell r="J29">
            <v>1850</v>
          </cell>
        </row>
        <row r="30">
          <cell r="A30">
            <v>710325</v>
          </cell>
          <cell r="B30">
            <v>0</v>
          </cell>
          <cell r="C30" t="str">
            <v>Mobile - G.Kashinath</v>
          </cell>
          <cell r="D30" t="str">
            <v>No-Capex</v>
          </cell>
          <cell r="E30" t="str">
            <v>Office Equipment</v>
          </cell>
        </row>
        <row r="31">
          <cell r="A31">
            <v>710340</v>
          </cell>
          <cell r="B31">
            <v>0</v>
          </cell>
          <cell r="C31" t="str">
            <v>Finished Goods Go-Down</v>
          </cell>
          <cell r="D31" t="str">
            <v>No-Capex</v>
          </cell>
          <cell r="E31" t="str">
            <v>Furniture &amp; Fixture</v>
          </cell>
          <cell r="F31">
            <v>0</v>
          </cell>
          <cell r="G31">
            <v>0</v>
          </cell>
          <cell r="H31" t="str">
            <v>NRS</v>
          </cell>
          <cell r="I31">
            <v>6800</v>
          </cell>
          <cell r="J31">
            <v>6800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  <cell r="F32">
            <v>0</v>
          </cell>
          <cell r="G32">
            <v>0</v>
          </cell>
          <cell r="H32" t="str">
            <v>NRS</v>
          </cell>
          <cell r="I32">
            <v>1600</v>
          </cell>
          <cell r="J32">
            <v>1600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  <cell r="F33">
            <v>0</v>
          </cell>
          <cell r="G33">
            <v>0</v>
          </cell>
          <cell r="H33" t="str">
            <v>NRS</v>
          </cell>
          <cell r="I33">
            <v>25500</v>
          </cell>
          <cell r="J33">
            <v>25500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  <cell r="F34">
            <v>0</v>
          </cell>
          <cell r="G34">
            <v>0</v>
          </cell>
          <cell r="H34" t="str">
            <v>NRS</v>
          </cell>
          <cell r="I34">
            <v>6800</v>
          </cell>
          <cell r="J34">
            <v>6800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  <cell r="F35">
            <v>0</v>
          </cell>
          <cell r="G35">
            <v>0</v>
          </cell>
          <cell r="H35" t="str">
            <v>NRS</v>
          </cell>
          <cell r="I35">
            <v>1850</v>
          </cell>
          <cell r="J35">
            <v>1850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  <cell r="F36">
            <v>0</v>
          </cell>
          <cell r="G36">
            <v>0</v>
          </cell>
          <cell r="H36" t="str">
            <v>NRS</v>
          </cell>
          <cell r="I36">
            <v>8080</v>
          </cell>
          <cell r="J36">
            <v>8080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  <cell r="F37">
            <v>0</v>
          </cell>
          <cell r="G37">
            <v>0</v>
          </cell>
          <cell r="H37" t="str">
            <v>NRS</v>
          </cell>
          <cell r="I37">
            <v>6618.18</v>
          </cell>
          <cell r="J37">
            <v>6618.18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  <cell r="F38">
            <v>0</v>
          </cell>
          <cell r="G38">
            <v>0</v>
          </cell>
          <cell r="H38" t="str">
            <v>NRS</v>
          </cell>
          <cell r="I38">
            <v>21454.55</v>
          </cell>
          <cell r="J38">
            <v>21454.55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  <cell r="F39">
            <v>0</v>
          </cell>
          <cell r="G39">
            <v>0</v>
          </cell>
          <cell r="H39" t="str">
            <v>NRS</v>
          </cell>
          <cell r="I39">
            <v>26363.64</v>
          </cell>
          <cell r="J39">
            <v>26363.64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  <cell r="F40">
            <v>0</v>
          </cell>
          <cell r="G40">
            <v>0</v>
          </cell>
          <cell r="H40" t="str">
            <v>NRS</v>
          </cell>
          <cell r="I40">
            <v>12000</v>
          </cell>
          <cell r="J40">
            <v>12000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  <cell r="F41">
            <v>0</v>
          </cell>
          <cell r="G41">
            <v>0</v>
          </cell>
          <cell r="H41" t="str">
            <v>NRS</v>
          </cell>
          <cell r="I41">
            <v>7090.91</v>
          </cell>
          <cell r="J41">
            <v>7090.91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  <cell r="F42">
            <v>0</v>
          </cell>
          <cell r="G42">
            <v>0</v>
          </cell>
          <cell r="H42" t="str">
            <v>NRS</v>
          </cell>
          <cell r="I42">
            <v>9090.9</v>
          </cell>
          <cell r="J42">
            <v>9090.9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  <cell r="F43">
            <v>0</v>
          </cell>
          <cell r="G43">
            <v>0</v>
          </cell>
          <cell r="H43" t="str">
            <v>NRS</v>
          </cell>
          <cell r="I43">
            <v>32909.08</v>
          </cell>
          <cell r="J43">
            <v>32909.08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  <cell r="F44">
            <v>0</v>
          </cell>
          <cell r="G44">
            <v>0</v>
          </cell>
          <cell r="H44" t="str">
            <v>NRS</v>
          </cell>
          <cell r="I44">
            <v>11300</v>
          </cell>
          <cell r="J44">
            <v>11300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  <cell r="F45">
            <v>0</v>
          </cell>
          <cell r="G45">
            <v>0</v>
          </cell>
          <cell r="H45" t="str">
            <v>NRS</v>
          </cell>
          <cell r="I45">
            <v>20330</v>
          </cell>
          <cell r="J45">
            <v>20330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  <cell r="F46">
            <v>0</v>
          </cell>
          <cell r="G46">
            <v>0</v>
          </cell>
          <cell r="H46" t="str">
            <v>NRS</v>
          </cell>
          <cell r="I46">
            <v>27727.27</v>
          </cell>
          <cell r="J46">
            <v>27727.27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  <cell r="F47">
            <v>0</v>
          </cell>
          <cell r="G47">
            <v>0</v>
          </cell>
          <cell r="H47" t="str">
            <v>NRS</v>
          </cell>
          <cell r="I47">
            <v>24545.45</v>
          </cell>
          <cell r="J47">
            <v>24545.45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  <cell r="F48">
            <v>0</v>
          </cell>
          <cell r="G48">
            <v>0</v>
          </cell>
          <cell r="H48" t="str">
            <v>NRS</v>
          </cell>
          <cell r="I48">
            <v>4181.8100000000004</v>
          </cell>
          <cell r="J48">
            <v>4181.8100000000004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  <cell r="F49">
            <v>0</v>
          </cell>
          <cell r="G49">
            <v>0</v>
          </cell>
          <cell r="H49" t="str">
            <v>NRS</v>
          </cell>
          <cell r="I49">
            <v>14535</v>
          </cell>
          <cell r="J49">
            <v>14535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  <cell r="F50">
            <v>0</v>
          </cell>
          <cell r="G50">
            <v>0</v>
          </cell>
          <cell r="H50" t="str">
            <v>NRS</v>
          </cell>
          <cell r="I50">
            <v>14535</v>
          </cell>
          <cell r="J50">
            <v>14535</v>
          </cell>
        </row>
        <row r="51">
          <cell r="A51">
            <v>710611</v>
          </cell>
          <cell r="B51">
            <v>0</v>
          </cell>
          <cell r="C51" t="str">
            <v>Furniture - Bibek agarwal</v>
          </cell>
          <cell r="D51" t="str">
            <v>No-Capex</v>
          </cell>
          <cell r="E51" t="str">
            <v>Furniture &amp; Fixture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  <cell r="F52">
            <v>0</v>
          </cell>
          <cell r="G52">
            <v>0</v>
          </cell>
          <cell r="H52" t="str">
            <v>NRS</v>
          </cell>
          <cell r="I52">
            <v>11500</v>
          </cell>
          <cell r="J52">
            <v>11500</v>
          </cell>
        </row>
        <row r="53">
          <cell r="A53">
            <v>710670</v>
          </cell>
          <cell r="B53">
            <v>0</v>
          </cell>
          <cell r="C53" t="str">
            <v>Furniture - Bibek agarwal</v>
          </cell>
          <cell r="D53" t="str">
            <v>No-Capex</v>
          </cell>
          <cell r="E53" t="str">
            <v>Furniture &amp; Fixture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  <cell r="F54">
            <v>0</v>
          </cell>
          <cell r="G54">
            <v>0</v>
          </cell>
          <cell r="H54" t="str">
            <v>NRS</v>
          </cell>
          <cell r="I54">
            <v>80369</v>
          </cell>
          <cell r="J54">
            <v>80369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  <cell r="F55">
            <v>0</v>
          </cell>
          <cell r="G55">
            <v>0</v>
          </cell>
          <cell r="H55" t="str">
            <v>NRS</v>
          </cell>
          <cell r="I55">
            <v>1600</v>
          </cell>
          <cell r="J55">
            <v>1600</v>
          </cell>
        </row>
        <row r="56">
          <cell r="A56">
            <v>710774</v>
          </cell>
          <cell r="B56">
            <v>0</v>
          </cell>
          <cell r="C56" t="str">
            <v>Furniture - Ketan Vyas</v>
          </cell>
          <cell r="D56" t="str">
            <v>No-Capex</v>
          </cell>
          <cell r="E56" t="str">
            <v>Furniture &amp; Fixture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  <cell r="F57">
            <v>0</v>
          </cell>
          <cell r="G57">
            <v>0</v>
          </cell>
          <cell r="H57" t="str">
            <v>NRS</v>
          </cell>
          <cell r="I57">
            <v>3181.82</v>
          </cell>
          <cell r="J57">
            <v>3181.82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  <cell r="F58">
            <v>0</v>
          </cell>
          <cell r="G58">
            <v>0</v>
          </cell>
          <cell r="H58" t="str">
            <v>NRS</v>
          </cell>
          <cell r="I58">
            <v>30572.720000000001</v>
          </cell>
          <cell r="J58">
            <v>30572.720000000001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  <cell r="F59">
            <v>0</v>
          </cell>
          <cell r="G59">
            <v>0</v>
          </cell>
          <cell r="H59" t="str">
            <v>NRS</v>
          </cell>
          <cell r="I59">
            <v>18181.810000000001</v>
          </cell>
          <cell r="J59">
            <v>18181.810000000001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  <cell r="F60">
            <v>0</v>
          </cell>
          <cell r="G60">
            <v>0</v>
          </cell>
          <cell r="H60" t="str">
            <v>NRS</v>
          </cell>
          <cell r="I60">
            <v>2950</v>
          </cell>
          <cell r="J60">
            <v>2950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  <cell r="F61">
            <v>0</v>
          </cell>
          <cell r="G61">
            <v>0</v>
          </cell>
          <cell r="H61" t="str">
            <v>NRS</v>
          </cell>
          <cell r="I61">
            <v>7790</v>
          </cell>
          <cell r="J61">
            <v>7790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  <cell r="F62">
            <v>0</v>
          </cell>
          <cell r="G62">
            <v>0</v>
          </cell>
          <cell r="H62" t="str">
            <v>NRS</v>
          </cell>
          <cell r="I62">
            <v>24992.7</v>
          </cell>
          <cell r="J62">
            <v>24992.7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  <cell r="F63">
            <v>0</v>
          </cell>
          <cell r="G63">
            <v>0</v>
          </cell>
          <cell r="H63" t="str">
            <v>NRS</v>
          </cell>
          <cell r="I63">
            <v>12909.08</v>
          </cell>
          <cell r="J63">
            <v>12909.08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  <cell r="F64">
            <v>0</v>
          </cell>
          <cell r="G64">
            <v>0</v>
          </cell>
          <cell r="H64" t="str">
            <v>NRS</v>
          </cell>
          <cell r="I64">
            <v>6000</v>
          </cell>
          <cell r="J64">
            <v>6000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  <cell r="F65">
            <v>0</v>
          </cell>
          <cell r="G65">
            <v>0</v>
          </cell>
          <cell r="H65" t="str">
            <v>NRS</v>
          </cell>
          <cell r="I65">
            <v>456</v>
          </cell>
          <cell r="J65">
            <v>456</v>
          </cell>
        </row>
        <row r="66">
          <cell r="A66">
            <v>710877</v>
          </cell>
          <cell r="B66">
            <v>0</v>
          </cell>
          <cell r="C66" t="str">
            <v>Furniture Soni Kapoor</v>
          </cell>
          <cell r="D66" t="str">
            <v>No-Capex</v>
          </cell>
          <cell r="E66" t="str">
            <v>Office Equipment</v>
          </cell>
        </row>
        <row r="67">
          <cell r="A67">
            <v>710881</v>
          </cell>
          <cell r="B67">
            <v>0</v>
          </cell>
          <cell r="C67" t="str">
            <v>Gas Regulator</v>
          </cell>
          <cell r="D67" t="str">
            <v>No-Capex</v>
          </cell>
          <cell r="E67" t="str">
            <v>Consumable Item</v>
          </cell>
          <cell r="F67">
            <v>0</v>
          </cell>
          <cell r="G67">
            <v>0</v>
          </cell>
          <cell r="H67" t="str">
            <v>NRS</v>
          </cell>
          <cell r="I67">
            <v>265</v>
          </cell>
          <cell r="J67">
            <v>265</v>
          </cell>
        </row>
        <row r="68">
          <cell r="A68">
            <v>710884</v>
          </cell>
          <cell r="B68">
            <v>0</v>
          </cell>
          <cell r="C68" t="str">
            <v>Furniture Soni Kapoor</v>
          </cell>
          <cell r="D68" t="str">
            <v>No-Capex</v>
          </cell>
          <cell r="E68" t="str">
            <v>Office Equipment</v>
          </cell>
        </row>
        <row r="69">
          <cell r="A69">
            <v>710891</v>
          </cell>
          <cell r="B69">
            <v>0</v>
          </cell>
          <cell r="C69" t="str">
            <v>AC For A.Mehra Residence</v>
          </cell>
          <cell r="D69" t="str">
            <v>No-Capex</v>
          </cell>
          <cell r="E69" t="str">
            <v>Furniture &amp; Fixture</v>
          </cell>
        </row>
        <row r="70">
          <cell r="A70">
            <v>710906</v>
          </cell>
          <cell r="B70">
            <v>0</v>
          </cell>
          <cell r="C70" t="str">
            <v>Furniture Soni Kapoor</v>
          </cell>
          <cell r="D70" t="str">
            <v>No-Capex</v>
          </cell>
          <cell r="E70" t="str">
            <v>Office Equipment</v>
          </cell>
        </row>
        <row r="71">
          <cell r="A71">
            <v>810001</v>
          </cell>
          <cell r="B71">
            <v>0</v>
          </cell>
          <cell r="C71" t="str">
            <v>Thermocol Section</v>
          </cell>
          <cell r="D71" t="str">
            <v>(Capex - 01-03-04)</v>
          </cell>
          <cell r="E71" t="str">
            <v>Building</v>
          </cell>
          <cell r="F71">
            <v>0</v>
          </cell>
          <cell r="G71">
            <v>0</v>
          </cell>
          <cell r="H71" t="str">
            <v>NRS</v>
          </cell>
          <cell r="I71">
            <v>311949</v>
          </cell>
          <cell r="J71">
            <v>311949</v>
          </cell>
        </row>
        <row r="72">
          <cell r="A72">
            <v>810002</v>
          </cell>
          <cell r="B72">
            <v>0</v>
          </cell>
          <cell r="C72" t="str">
            <v>Quality Lab</v>
          </cell>
          <cell r="D72" t="str">
            <v>Capex-15</v>
          </cell>
          <cell r="E72" t="str">
            <v>Lab. Equipment</v>
          </cell>
          <cell r="F72">
            <v>0</v>
          </cell>
          <cell r="G72">
            <v>0</v>
          </cell>
          <cell r="H72" t="str">
            <v>INR</v>
          </cell>
          <cell r="I72">
            <v>103663</v>
          </cell>
          <cell r="J72">
            <v>165860.80000000002</v>
          </cell>
        </row>
        <row r="73">
          <cell r="A73">
            <v>810003</v>
          </cell>
          <cell r="B73">
            <v>0</v>
          </cell>
          <cell r="C73" t="str">
            <v>LDM Section</v>
          </cell>
          <cell r="D73" t="str">
            <v>Capex-14</v>
          </cell>
          <cell r="E73" t="str">
            <v xml:space="preserve">Plant &amp; Machinery </v>
          </cell>
          <cell r="F73">
            <v>0</v>
          </cell>
          <cell r="G73">
            <v>0</v>
          </cell>
          <cell r="H73" t="str">
            <v>INR</v>
          </cell>
          <cell r="I73">
            <v>380000</v>
          </cell>
          <cell r="J73">
            <v>608000</v>
          </cell>
        </row>
        <row r="74">
          <cell r="A74">
            <v>810004</v>
          </cell>
          <cell r="B74">
            <v>0</v>
          </cell>
          <cell r="C74" t="str">
            <v>Quality Lab</v>
          </cell>
          <cell r="D74" t="str">
            <v>Capex-15</v>
          </cell>
          <cell r="E74" t="str">
            <v>Lab. Equipment</v>
          </cell>
          <cell r="F74">
            <v>0</v>
          </cell>
          <cell r="G74">
            <v>0</v>
          </cell>
          <cell r="H74" t="str">
            <v>USD</v>
          </cell>
          <cell r="I74">
            <v>3809.75</v>
          </cell>
          <cell r="J74">
            <v>281921.5</v>
          </cell>
        </row>
        <row r="75">
          <cell r="A75">
            <v>810006</v>
          </cell>
          <cell r="B75">
            <v>0</v>
          </cell>
          <cell r="C75">
            <v>0</v>
          </cell>
          <cell r="D75" t="str">
            <v>Not required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810008</v>
          </cell>
          <cell r="B76">
            <v>0</v>
          </cell>
          <cell r="C76" t="str">
            <v>LDM Section</v>
          </cell>
          <cell r="D76" t="str">
            <v>Capex-29</v>
          </cell>
          <cell r="E76" t="str">
            <v xml:space="preserve">Plant &amp; Machinery </v>
          </cell>
          <cell r="F76">
            <v>0</v>
          </cell>
          <cell r="G76">
            <v>0</v>
          </cell>
          <cell r="H76" t="str">
            <v>USD</v>
          </cell>
          <cell r="I76">
            <v>18802</v>
          </cell>
          <cell r="J76">
            <v>1391348</v>
          </cell>
        </row>
        <row r="77">
          <cell r="A77">
            <v>810009</v>
          </cell>
          <cell r="B77">
            <v>0</v>
          </cell>
          <cell r="C77" t="str">
            <v>Godown near scrap yard</v>
          </cell>
          <cell r="D77" t="str">
            <v>Capex-17 &amp; 17A</v>
          </cell>
          <cell r="E77" t="str">
            <v>Building</v>
          </cell>
          <cell r="F77">
            <v>0</v>
          </cell>
          <cell r="G77">
            <v>0</v>
          </cell>
          <cell r="H77" t="str">
            <v>NRS</v>
          </cell>
          <cell r="I77">
            <v>493600</v>
          </cell>
          <cell r="J77">
            <v>493600</v>
          </cell>
        </row>
        <row r="78">
          <cell r="A78">
            <v>810010</v>
          </cell>
          <cell r="B78">
            <v>0</v>
          </cell>
          <cell r="C78" t="str">
            <v>LDM Section</v>
          </cell>
          <cell r="D78" t="str">
            <v>Capex-29</v>
          </cell>
          <cell r="E78" t="str">
            <v xml:space="preserve">Plant &amp; Machinery </v>
          </cell>
          <cell r="F78">
            <v>0</v>
          </cell>
          <cell r="G78">
            <v>0</v>
          </cell>
          <cell r="H78" t="str">
            <v>INR</v>
          </cell>
          <cell r="I78">
            <v>140062.5</v>
          </cell>
          <cell r="J78">
            <v>224100</v>
          </cell>
        </row>
        <row r="79">
          <cell r="A79">
            <v>810011</v>
          </cell>
          <cell r="B79">
            <v>0</v>
          </cell>
          <cell r="C79" t="str">
            <v>Litchi</v>
          </cell>
          <cell r="D79" t="str">
            <v>(Capex - 03(03-04)</v>
          </cell>
          <cell r="E79" t="str">
            <v xml:space="preserve">Plant &amp; Machinery </v>
          </cell>
          <cell r="F79">
            <v>0</v>
          </cell>
          <cell r="G79">
            <v>0</v>
          </cell>
          <cell r="H79" t="str">
            <v>INR</v>
          </cell>
          <cell r="I79">
            <v>597720</v>
          </cell>
          <cell r="J79">
            <v>956352</v>
          </cell>
        </row>
        <row r="80">
          <cell r="A80">
            <v>810012</v>
          </cell>
          <cell r="B80">
            <v>0</v>
          </cell>
          <cell r="C80" t="str">
            <v>Scrap Yard</v>
          </cell>
          <cell r="D80" t="str">
            <v>Capex-24</v>
          </cell>
          <cell r="E80" t="str">
            <v>Building</v>
          </cell>
          <cell r="F80">
            <v>0</v>
          </cell>
          <cell r="G80">
            <v>0</v>
          </cell>
          <cell r="H80" t="str">
            <v>NRS</v>
          </cell>
          <cell r="I80">
            <v>116962.5</v>
          </cell>
          <cell r="J80">
            <v>116962.5</v>
          </cell>
        </row>
        <row r="81">
          <cell r="A81">
            <v>810013</v>
          </cell>
          <cell r="B81">
            <v>0</v>
          </cell>
          <cell r="C81" t="str">
            <v>Lemoneze</v>
          </cell>
          <cell r="D81" t="str">
            <v>Capex-31</v>
          </cell>
          <cell r="E81" t="str">
            <v>Building</v>
          </cell>
          <cell r="F81">
            <v>0</v>
          </cell>
          <cell r="G81">
            <v>0</v>
          </cell>
          <cell r="H81" t="str">
            <v>NRS</v>
          </cell>
          <cell r="I81">
            <v>36665</v>
          </cell>
          <cell r="J81">
            <v>36665</v>
          </cell>
        </row>
        <row r="82">
          <cell r="A82">
            <v>810015</v>
          </cell>
          <cell r="B82">
            <v>0</v>
          </cell>
          <cell r="C82" t="str">
            <v>Lemoneze</v>
          </cell>
          <cell r="D82" t="str">
            <v>Capex-31</v>
          </cell>
          <cell r="E82" t="str">
            <v>Building</v>
          </cell>
          <cell r="F82">
            <v>0</v>
          </cell>
          <cell r="G82">
            <v>0</v>
          </cell>
          <cell r="H82" t="str">
            <v>NRS</v>
          </cell>
          <cell r="I82">
            <v>120000</v>
          </cell>
          <cell r="J82">
            <v>120000</v>
          </cell>
        </row>
        <row r="83">
          <cell r="A83">
            <v>810016</v>
          </cell>
          <cell r="B83">
            <v>0</v>
          </cell>
          <cell r="C83" t="str">
            <v>Godown near scrap yard</v>
          </cell>
          <cell r="D83" t="str">
            <v>Capex-17 &amp; 17A</v>
          </cell>
          <cell r="E83" t="str">
            <v>Building</v>
          </cell>
          <cell r="F83">
            <v>0</v>
          </cell>
          <cell r="G83">
            <v>0</v>
          </cell>
          <cell r="H83" t="str">
            <v>NRS</v>
          </cell>
          <cell r="I83">
            <v>450000</v>
          </cell>
          <cell r="J83">
            <v>450000</v>
          </cell>
        </row>
        <row r="84">
          <cell r="A84">
            <v>810017</v>
          </cell>
          <cell r="B84">
            <v>0</v>
          </cell>
          <cell r="C84" t="str">
            <v>Glucose</v>
          </cell>
          <cell r="D84" t="str">
            <v>Maintenance</v>
          </cell>
          <cell r="E84" t="str">
            <v>Building</v>
          </cell>
          <cell r="F84">
            <v>0</v>
          </cell>
          <cell r="G84">
            <v>0</v>
          </cell>
          <cell r="H84" t="str">
            <v>NRS</v>
          </cell>
          <cell r="I84">
            <v>24595.5</v>
          </cell>
          <cell r="J84">
            <v>24595.5</v>
          </cell>
        </row>
        <row r="85">
          <cell r="A85">
            <v>810018</v>
          </cell>
          <cell r="B85">
            <v>0</v>
          </cell>
          <cell r="C85" t="str">
            <v>Trainning Hall</v>
          </cell>
          <cell r="D85" t="str">
            <v>Capex-26</v>
          </cell>
          <cell r="E85" t="str">
            <v>Building</v>
          </cell>
          <cell r="F85">
            <v>0</v>
          </cell>
          <cell r="G85">
            <v>0</v>
          </cell>
          <cell r="H85" t="str">
            <v>NRS</v>
          </cell>
          <cell r="I85">
            <v>17887.5</v>
          </cell>
          <cell r="J85">
            <v>17887.5</v>
          </cell>
        </row>
        <row r="86">
          <cell r="A86">
            <v>810019</v>
          </cell>
          <cell r="B86">
            <v>0</v>
          </cell>
          <cell r="C86" t="str">
            <v xml:space="preserve">Lemoneez </v>
          </cell>
          <cell r="D86" t="str">
            <v>Capex-26</v>
          </cell>
          <cell r="E86" t="str">
            <v>Building</v>
          </cell>
          <cell r="F86">
            <v>0</v>
          </cell>
          <cell r="G86">
            <v>0</v>
          </cell>
          <cell r="H86" t="str">
            <v>NRS</v>
          </cell>
          <cell r="I86">
            <v>3350</v>
          </cell>
          <cell r="J86">
            <v>3350</v>
          </cell>
        </row>
        <row r="87">
          <cell r="A87">
            <v>810020</v>
          </cell>
          <cell r="B87">
            <v>0</v>
          </cell>
          <cell r="C87" t="str">
            <v>Trainning Hall</v>
          </cell>
          <cell r="D87" t="str">
            <v>Capex-26</v>
          </cell>
          <cell r="E87" t="str">
            <v>Building</v>
          </cell>
          <cell r="F87">
            <v>0</v>
          </cell>
          <cell r="G87">
            <v>0</v>
          </cell>
          <cell r="H87" t="str">
            <v>NRS</v>
          </cell>
          <cell r="I87">
            <v>31200</v>
          </cell>
          <cell r="J87">
            <v>31200</v>
          </cell>
        </row>
        <row r="88">
          <cell r="A88">
            <v>810021</v>
          </cell>
          <cell r="B88">
            <v>0</v>
          </cell>
          <cell r="C88" t="str">
            <v>Baan Installation</v>
          </cell>
          <cell r="D88" t="str">
            <v>Capex-32</v>
          </cell>
          <cell r="E88" t="str">
            <v>Office Equipment</v>
          </cell>
          <cell r="F88">
            <v>0</v>
          </cell>
          <cell r="G88">
            <v>0</v>
          </cell>
          <cell r="H88" t="str">
            <v>NRS</v>
          </cell>
          <cell r="I88">
            <v>249999.99</v>
          </cell>
          <cell r="J88">
            <v>249999.99</v>
          </cell>
        </row>
        <row r="89">
          <cell r="A89">
            <v>810022</v>
          </cell>
          <cell r="B89">
            <v>0</v>
          </cell>
          <cell r="C89" t="str">
            <v>Accounts Office</v>
          </cell>
          <cell r="D89" t="str">
            <v>Capex-19</v>
          </cell>
          <cell r="E89" t="str">
            <v>Building</v>
          </cell>
          <cell r="F89">
            <v>0</v>
          </cell>
          <cell r="G89">
            <v>0</v>
          </cell>
          <cell r="H89" t="str">
            <v>NRS</v>
          </cell>
          <cell r="I89">
            <v>27097</v>
          </cell>
          <cell r="J89">
            <v>27097</v>
          </cell>
        </row>
        <row r="90">
          <cell r="A90">
            <v>810023</v>
          </cell>
          <cell r="B90">
            <v>0</v>
          </cell>
          <cell r="C90" t="str">
            <v>Lemoneze</v>
          </cell>
          <cell r="D90" t="str">
            <v>Capex-31</v>
          </cell>
          <cell r="E90" t="str">
            <v>Plant &amp; Machinery (Installation)</v>
          </cell>
          <cell r="F90">
            <v>0</v>
          </cell>
          <cell r="G90">
            <v>0</v>
          </cell>
          <cell r="H90" t="str">
            <v>NRS</v>
          </cell>
          <cell r="I90">
            <v>16800</v>
          </cell>
          <cell r="J90">
            <v>16800</v>
          </cell>
        </row>
        <row r="91">
          <cell r="A91">
            <v>810024</v>
          </cell>
          <cell r="B91">
            <v>0</v>
          </cell>
          <cell r="C91" t="str">
            <v>Taxol Section</v>
          </cell>
          <cell r="D91" t="str">
            <v>Capex-25</v>
          </cell>
          <cell r="E91" t="str">
            <v>Plant &amp; Machinery (Installation)</v>
          </cell>
          <cell r="F91">
            <v>0</v>
          </cell>
          <cell r="G91">
            <v>0</v>
          </cell>
          <cell r="H91" t="str">
            <v>NRS</v>
          </cell>
          <cell r="I91">
            <v>20000</v>
          </cell>
          <cell r="J91">
            <v>20000</v>
          </cell>
        </row>
        <row r="92">
          <cell r="A92">
            <v>810025</v>
          </cell>
          <cell r="B92">
            <v>0</v>
          </cell>
          <cell r="C92" t="str">
            <v>Godown near scrap yard</v>
          </cell>
          <cell r="D92" t="str">
            <v>Capex-17 &amp; 17A</v>
          </cell>
          <cell r="E92" t="str">
            <v>Building</v>
          </cell>
          <cell r="F92">
            <v>0</v>
          </cell>
          <cell r="G92">
            <v>0</v>
          </cell>
          <cell r="H92" t="str">
            <v>NRS</v>
          </cell>
          <cell r="I92">
            <v>40132.5</v>
          </cell>
          <cell r="J92">
            <v>40132.5</v>
          </cell>
        </row>
        <row r="93">
          <cell r="A93">
            <v>810026</v>
          </cell>
          <cell r="B93">
            <v>0</v>
          </cell>
          <cell r="C93" t="str">
            <v>Litchi</v>
          </cell>
          <cell r="D93" t="str">
            <v>(Capex - 03(03-04)</v>
          </cell>
          <cell r="E93" t="str">
            <v>Building</v>
          </cell>
          <cell r="F93">
            <v>0</v>
          </cell>
          <cell r="G93">
            <v>0</v>
          </cell>
          <cell r="H93" t="str">
            <v>NRS</v>
          </cell>
          <cell r="I93">
            <v>64200</v>
          </cell>
          <cell r="J93">
            <v>64200</v>
          </cell>
        </row>
        <row r="94">
          <cell r="A94">
            <v>810027</v>
          </cell>
          <cell r="B94">
            <v>0</v>
          </cell>
          <cell r="C94" t="str">
            <v>Godown near scrap yard</v>
          </cell>
          <cell r="D94" t="str">
            <v>Capex-17 &amp; 17A</v>
          </cell>
          <cell r="E94" t="str">
            <v>Building</v>
          </cell>
          <cell r="F94">
            <v>0</v>
          </cell>
          <cell r="G94">
            <v>0</v>
          </cell>
          <cell r="H94" t="str">
            <v>NRS</v>
          </cell>
          <cell r="I94">
            <v>144077.5</v>
          </cell>
          <cell r="J94">
            <v>144077.5</v>
          </cell>
        </row>
        <row r="95">
          <cell r="A95">
            <v>810028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  <cell r="F95">
            <v>0</v>
          </cell>
          <cell r="G95">
            <v>0</v>
          </cell>
          <cell r="H95" t="str">
            <v>NRS</v>
          </cell>
          <cell r="I95">
            <v>63515</v>
          </cell>
          <cell r="J95">
            <v>63515</v>
          </cell>
        </row>
        <row r="96">
          <cell r="A96">
            <v>810029</v>
          </cell>
          <cell r="B96">
            <v>0</v>
          </cell>
          <cell r="C96" t="str">
            <v>Fruit Juice Expansion</v>
          </cell>
          <cell r="D96" t="str">
            <v>Capex-22</v>
          </cell>
          <cell r="E96" t="str">
            <v>Building</v>
          </cell>
          <cell r="F96">
            <v>0</v>
          </cell>
          <cell r="G96">
            <v>0</v>
          </cell>
          <cell r="H96" t="str">
            <v>NRS</v>
          </cell>
          <cell r="I96">
            <v>45485</v>
          </cell>
          <cell r="J96">
            <v>45485</v>
          </cell>
        </row>
        <row r="97">
          <cell r="A97">
            <v>810030</v>
          </cell>
          <cell r="B97">
            <v>0</v>
          </cell>
          <cell r="C97" t="str">
            <v>Thermocol Section</v>
          </cell>
          <cell r="D97" t="str">
            <v>(Capex - 01-03-04)</v>
          </cell>
          <cell r="E97" t="str">
            <v>Building</v>
          </cell>
          <cell r="F97">
            <v>0</v>
          </cell>
          <cell r="G97">
            <v>0</v>
          </cell>
          <cell r="H97" t="str">
            <v>NRS</v>
          </cell>
          <cell r="I97">
            <v>19000</v>
          </cell>
          <cell r="J97">
            <v>19000</v>
          </cell>
        </row>
        <row r="98">
          <cell r="A98">
            <v>810031</v>
          </cell>
          <cell r="B98">
            <v>0</v>
          </cell>
          <cell r="C98" t="str">
            <v>Common Utility</v>
          </cell>
          <cell r="D98" t="str">
            <v>No-Capex</v>
          </cell>
          <cell r="E98" t="str">
            <v xml:space="preserve">Plant &amp; Machinery </v>
          </cell>
          <cell r="F98">
            <v>0</v>
          </cell>
          <cell r="G98">
            <v>0</v>
          </cell>
          <cell r="H98" t="str">
            <v>INR</v>
          </cell>
          <cell r="I98">
            <v>81989.7</v>
          </cell>
          <cell r="J98">
            <v>131183.51999999999</v>
          </cell>
        </row>
        <row r="99">
          <cell r="A99">
            <v>810032</v>
          </cell>
          <cell r="B99">
            <v>0</v>
          </cell>
          <cell r="C99" t="str">
            <v>Lemoneze</v>
          </cell>
          <cell r="D99" t="str">
            <v>Capex-31</v>
          </cell>
          <cell r="E99" t="str">
            <v>Plant &amp; Machinery (Installation)</v>
          </cell>
          <cell r="F99">
            <v>0</v>
          </cell>
          <cell r="G99">
            <v>0</v>
          </cell>
          <cell r="H99" t="str">
            <v>INR</v>
          </cell>
          <cell r="I99">
            <v>71429.649999999994</v>
          </cell>
          <cell r="J99">
            <v>114287.44</v>
          </cell>
        </row>
        <row r="100">
          <cell r="A100">
            <v>810033</v>
          </cell>
          <cell r="B100">
            <v>0</v>
          </cell>
          <cell r="C100" t="str">
            <v>Litchi</v>
          </cell>
          <cell r="D100" t="str">
            <v>(Capex - 03(03-04)</v>
          </cell>
          <cell r="E100" t="str">
            <v>Tools &amp; Implements</v>
          </cell>
          <cell r="F100">
            <v>0</v>
          </cell>
          <cell r="G100">
            <v>0</v>
          </cell>
          <cell r="H100" t="str">
            <v>INR</v>
          </cell>
          <cell r="I100">
            <v>113100</v>
          </cell>
          <cell r="J100">
            <v>180960</v>
          </cell>
        </row>
        <row r="101">
          <cell r="A101">
            <v>810034</v>
          </cell>
          <cell r="B101">
            <v>0</v>
          </cell>
          <cell r="C101" t="str">
            <v>Godown near scrap yard</v>
          </cell>
          <cell r="D101" t="str">
            <v>Capex-17 &amp; 17A</v>
          </cell>
          <cell r="E101" t="str">
            <v>Building</v>
          </cell>
          <cell r="F101">
            <v>0</v>
          </cell>
          <cell r="G101">
            <v>0</v>
          </cell>
          <cell r="H101" t="str">
            <v>INR</v>
          </cell>
          <cell r="I101">
            <v>147821.04999999999</v>
          </cell>
          <cell r="J101">
            <v>236513.68</v>
          </cell>
        </row>
        <row r="102">
          <cell r="A102">
            <v>810035</v>
          </cell>
          <cell r="B102">
            <v>0</v>
          </cell>
          <cell r="C102">
            <v>0</v>
          </cell>
          <cell r="D102" t="str">
            <v>Maintenance</v>
          </cell>
          <cell r="E102" t="str">
            <v>Building</v>
          </cell>
          <cell r="F102">
            <v>0</v>
          </cell>
          <cell r="G102">
            <v>0</v>
          </cell>
          <cell r="H102" t="str">
            <v>INR</v>
          </cell>
          <cell r="I102">
            <v>24103</v>
          </cell>
          <cell r="J102">
            <v>38564.800000000003</v>
          </cell>
        </row>
        <row r="103">
          <cell r="A103">
            <v>810036</v>
          </cell>
          <cell r="B103">
            <v>0</v>
          </cell>
          <cell r="C103" t="str">
            <v>Fruit Juice Expansion</v>
          </cell>
          <cell r="D103" t="str">
            <v>Maintenance</v>
          </cell>
          <cell r="E103" t="str">
            <v>Building</v>
          </cell>
          <cell r="F103">
            <v>0</v>
          </cell>
          <cell r="G103">
            <v>0</v>
          </cell>
          <cell r="H103" t="str">
            <v>NRS</v>
          </cell>
          <cell r="I103">
            <v>770</v>
          </cell>
          <cell r="J103">
            <v>770</v>
          </cell>
        </row>
        <row r="104">
          <cell r="A104">
            <v>810037</v>
          </cell>
          <cell r="B104">
            <v>0</v>
          </cell>
          <cell r="C104" t="str">
            <v>Fruit Juice Expansion</v>
          </cell>
          <cell r="D104" t="str">
            <v>(Capex - 02-03-04)</v>
          </cell>
          <cell r="E104" t="str">
            <v>Building</v>
          </cell>
          <cell r="F104">
            <v>0</v>
          </cell>
          <cell r="G104">
            <v>0</v>
          </cell>
          <cell r="H104" t="str">
            <v>NRS</v>
          </cell>
          <cell r="I104">
            <v>6573.6</v>
          </cell>
          <cell r="J104">
            <v>6573.6</v>
          </cell>
        </row>
        <row r="105">
          <cell r="A105">
            <v>810038</v>
          </cell>
          <cell r="B105">
            <v>0</v>
          </cell>
          <cell r="C105" t="str">
            <v>Taxol Section</v>
          </cell>
          <cell r="D105" t="str">
            <v>Capex-16</v>
          </cell>
          <cell r="E105" t="str">
            <v>Plant &amp; Machinery (Installation)</v>
          </cell>
          <cell r="F105">
            <v>0</v>
          </cell>
          <cell r="G105">
            <v>0</v>
          </cell>
          <cell r="H105" t="str">
            <v>INR</v>
          </cell>
          <cell r="I105">
            <v>76302.5</v>
          </cell>
          <cell r="J105">
            <v>122084</v>
          </cell>
        </row>
        <row r="106">
          <cell r="A106">
            <v>810039</v>
          </cell>
          <cell r="B106">
            <v>0</v>
          </cell>
          <cell r="C106" t="str">
            <v>Lemoneze</v>
          </cell>
          <cell r="D106" t="str">
            <v>Capex-31</v>
          </cell>
          <cell r="E106" t="str">
            <v>Plant &amp; Machinery (Installation)</v>
          </cell>
          <cell r="F106">
            <v>0</v>
          </cell>
          <cell r="G106">
            <v>0</v>
          </cell>
          <cell r="H106" t="str">
            <v>INR</v>
          </cell>
          <cell r="I106">
            <v>48238.2</v>
          </cell>
          <cell r="J106">
            <v>77181.119999999995</v>
          </cell>
        </row>
        <row r="107">
          <cell r="A107">
            <v>810040</v>
          </cell>
          <cell r="B107">
            <v>0</v>
          </cell>
          <cell r="C107" t="str">
            <v>Godown near scrap yard</v>
          </cell>
          <cell r="D107" t="str">
            <v>Capex-17 &amp; 17A</v>
          </cell>
          <cell r="E107" t="str">
            <v>Building</v>
          </cell>
          <cell r="F107">
            <v>0</v>
          </cell>
          <cell r="G107">
            <v>0</v>
          </cell>
          <cell r="H107" t="str">
            <v>INR</v>
          </cell>
          <cell r="I107">
            <v>164284.1</v>
          </cell>
          <cell r="J107">
            <v>262854.56</v>
          </cell>
        </row>
        <row r="108">
          <cell r="A108">
            <v>810041</v>
          </cell>
          <cell r="B108">
            <v>0</v>
          </cell>
          <cell r="C108" t="str">
            <v>Lemoneze</v>
          </cell>
          <cell r="D108" t="str">
            <v>Capex-31</v>
          </cell>
          <cell r="E108" t="str">
            <v>Furniture &amp; Fixture</v>
          </cell>
          <cell r="F108">
            <v>0</v>
          </cell>
          <cell r="G108">
            <v>0</v>
          </cell>
          <cell r="H108" t="str">
            <v>NRS</v>
          </cell>
          <cell r="I108">
            <v>52000</v>
          </cell>
          <cell r="J108">
            <v>52000</v>
          </cell>
        </row>
        <row r="109">
          <cell r="A109">
            <v>810042</v>
          </cell>
          <cell r="B109">
            <v>0</v>
          </cell>
          <cell r="C109" t="str">
            <v>Boundary wall</v>
          </cell>
          <cell r="D109" t="str">
            <v>(Capex - 06-03-04)</v>
          </cell>
          <cell r="E109" t="str">
            <v>Building</v>
          </cell>
          <cell r="F109">
            <v>0</v>
          </cell>
          <cell r="G109">
            <v>0</v>
          </cell>
          <cell r="H109" t="str">
            <v>NRS</v>
          </cell>
          <cell r="I109">
            <v>2743900</v>
          </cell>
          <cell r="J109">
            <v>2743900</v>
          </cell>
        </row>
        <row r="110">
          <cell r="A110">
            <v>810043</v>
          </cell>
          <cell r="B110">
            <v>0</v>
          </cell>
          <cell r="C110" t="str">
            <v>Glucose</v>
          </cell>
          <cell r="D110" t="str">
            <v>Capex-44</v>
          </cell>
          <cell r="E110" t="str">
            <v>Tools &amp; Implements</v>
          </cell>
          <cell r="F110">
            <v>0</v>
          </cell>
          <cell r="G110">
            <v>0</v>
          </cell>
          <cell r="H110" t="str">
            <v>INR</v>
          </cell>
          <cell r="I110">
            <v>24080</v>
          </cell>
          <cell r="J110">
            <v>38528</v>
          </cell>
        </row>
        <row r="111">
          <cell r="A111">
            <v>810043</v>
          </cell>
          <cell r="B111">
            <v>0</v>
          </cell>
          <cell r="C111" t="str">
            <v>Hamola tablet</v>
          </cell>
          <cell r="D111" t="str">
            <v>Capex-44</v>
          </cell>
          <cell r="E111" t="str">
            <v>Tools &amp; Implements</v>
          </cell>
          <cell r="F111">
            <v>0</v>
          </cell>
          <cell r="G111">
            <v>0</v>
          </cell>
          <cell r="H111" t="str">
            <v>INR</v>
          </cell>
          <cell r="I111">
            <v>47860</v>
          </cell>
          <cell r="J111">
            <v>76576</v>
          </cell>
        </row>
        <row r="112">
          <cell r="A112">
            <v>810044</v>
          </cell>
          <cell r="B112">
            <v>0</v>
          </cell>
          <cell r="C112" t="str">
            <v>Godrej Compactor</v>
          </cell>
          <cell r="D112" t="str">
            <v>Capex-40</v>
          </cell>
          <cell r="E112" t="str">
            <v>Office Equipment</v>
          </cell>
          <cell r="F112">
            <v>0</v>
          </cell>
          <cell r="G112">
            <v>0</v>
          </cell>
          <cell r="H112" t="str">
            <v>INR</v>
          </cell>
          <cell r="I112">
            <v>103734.99</v>
          </cell>
          <cell r="J112">
            <v>165975.98400000003</v>
          </cell>
        </row>
        <row r="113">
          <cell r="A113">
            <v>810045</v>
          </cell>
          <cell r="B113">
            <v>0</v>
          </cell>
          <cell r="C113" t="str">
            <v>Amla Hair Oil</v>
          </cell>
          <cell r="D113" t="str">
            <v>Capex-44</v>
          </cell>
          <cell r="E113" t="str">
            <v>Tools &amp; Implements</v>
          </cell>
          <cell r="F113">
            <v>0</v>
          </cell>
          <cell r="G113">
            <v>0</v>
          </cell>
          <cell r="H113" t="str">
            <v>INR</v>
          </cell>
          <cell r="I113">
            <v>15080</v>
          </cell>
          <cell r="J113">
            <v>24128</v>
          </cell>
        </row>
        <row r="114">
          <cell r="A114">
            <v>810045</v>
          </cell>
          <cell r="B114">
            <v>0</v>
          </cell>
          <cell r="C114" t="str">
            <v>Hamola tablet</v>
          </cell>
          <cell r="D114" t="str">
            <v>Capex-44</v>
          </cell>
          <cell r="E114" t="str">
            <v>Tools &amp; Implements</v>
          </cell>
          <cell r="F114">
            <v>0</v>
          </cell>
          <cell r="G114">
            <v>0</v>
          </cell>
          <cell r="H114" t="str">
            <v>INR</v>
          </cell>
          <cell r="I114">
            <v>15080</v>
          </cell>
          <cell r="J114">
            <v>24128</v>
          </cell>
        </row>
        <row r="115">
          <cell r="A115">
            <v>810046</v>
          </cell>
          <cell r="B115">
            <v>0</v>
          </cell>
          <cell r="C115" t="str">
            <v>Godrej Compactor</v>
          </cell>
          <cell r="D115" t="str">
            <v>Capex-40</v>
          </cell>
          <cell r="E115" t="str">
            <v>Office Equipment</v>
          </cell>
          <cell r="F115">
            <v>0</v>
          </cell>
          <cell r="G115">
            <v>0</v>
          </cell>
          <cell r="H115" t="str">
            <v>INR</v>
          </cell>
          <cell r="I115">
            <v>10687.5</v>
          </cell>
          <cell r="J115">
            <v>17100</v>
          </cell>
        </row>
        <row r="116">
          <cell r="A116">
            <v>810047</v>
          </cell>
          <cell r="B116">
            <v>0</v>
          </cell>
          <cell r="C116" t="str">
            <v>Rm Store</v>
          </cell>
          <cell r="D116" t="str">
            <v>Capex-48</v>
          </cell>
          <cell r="E116" t="str">
            <v>Tools &amp; Implements</v>
          </cell>
          <cell r="F116">
            <v>0</v>
          </cell>
          <cell r="G116">
            <v>0</v>
          </cell>
          <cell r="H116" t="str">
            <v>INR</v>
          </cell>
          <cell r="I116">
            <v>89784</v>
          </cell>
          <cell r="J116">
            <v>143654.39999999999</v>
          </cell>
        </row>
        <row r="117">
          <cell r="A117">
            <v>810048</v>
          </cell>
          <cell r="B117">
            <v>0</v>
          </cell>
          <cell r="C117" t="str">
            <v>Lemoneze</v>
          </cell>
          <cell r="D117" t="str">
            <v>Capex-31</v>
          </cell>
          <cell r="E117" t="str">
            <v>Electrical Installation</v>
          </cell>
          <cell r="F117">
            <v>0</v>
          </cell>
          <cell r="G117">
            <v>0</v>
          </cell>
          <cell r="H117" t="str">
            <v>NRS</v>
          </cell>
          <cell r="I117">
            <v>101376</v>
          </cell>
          <cell r="J117">
            <v>101376</v>
          </cell>
        </row>
        <row r="118">
          <cell r="A118">
            <v>810049</v>
          </cell>
          <cell r="B118">
            <v>0</v>
          </cell>
          <cell r="C118">
            <v>0</v>
          </cell>
          <cell r="D118" t="str">
            <v>Maintenance</v>
          </cell>
          <cell r="E118">
            <v>0</v>
          </cell>
          <cell r="F118">
            <v>0</v>
          </cell>
          <cell r="G118">
            <v>0</v>
          </cell>
          <cell r="H118" t="str">
            <v>NRS</v>
          </cell>
          <cell r="I118">
            <v>2750</v>
          </cell>
          <cell r="J118">
            <v>2750</v>
          </cell>
        </row>
        <row r="119">
          <cell r="A119">
            <v>810051</v>
          </cell>
          <cell r="B119">
            <v>0</v>
          </cell>
          <cell r="C119" t="str">
            <v>Litchi</v>
          </cell>
          <cell r="D119" t="str">
            <v>(Capex - 03(03-04)</v>
          </cell>
          <cell r="E119" t="str">
            <v>Electrical Installation</v>
          </cell>
          <cell r="F119">
            <v>0</v>
          </cell>
          <cell r="G119">
            <v>0</v>
          </cell>
          <cell r="H119" t="str">
            <v>NRS</v>
          </cell>
          <cell r="I119">
            <v>6732</v>
          </cell>
          <cell r="J119">
            <v>6732</v>
          </cell>
        </row>
        <row r="120">
          <cell r="A120">
            <v>810053</v>
          </cell>
          <cell r="B120">
            <v>0</v>
          </cell>
          <cell r="C120" t="str">
            <v>Litchi</v>
          </cell>
          <cell r="D120" t="str">
            <v>(Capex - 03(03-04)</v>
          </cell>
          <cell r="E120" t="str">
            <v>Electrical Installation</v>
          </cell>
          <cell r="F120">
            <v>0</v>
          </cell>
          <cell r="G120">
            <v>0</v>
          </cell>
          <cell r="H120" t="str">
            <v>NRS</v>
          </cell>
          <cell r="I120">
            <v>41360</v>
          </cell>
          <cell r="J120">
            <v>41360</v>
          </cell>
        </row>
        <row r="121">
          <cell r="A121">
            <v>810054</v>
          </cell>
          <cell r="B121">
            <v>0</v>
          </cell>
          <cell r="C121" t="str">
            <v>Litchi</v>
          </cell>
          <cell r="D121" t="str">
            <v>(Capex - 03(03-04)</v>
          </cell>
          <cell r="E121" t="str">
            <v>Electrical Installation</v>
          </cell>
          <cell r="F121">
            <v>0</v>
          </cell>
          <cell r="G121">
            <v>0</v>
          </cell>
          <cell r="H121" t="str">
            <v>NRS</v>
          </cell>
          <cell r="I121">
            <v>16438.400000000001</v>
          </cell>
          <cell r="J121">
            <v>16438.400000000001</v>
          </cell>
        </row>
        <row r="122">
          <cell r="A122">
            <v>810056</v>
          </cell>
          <cell r="B122">
            <v>0</v>
          </cell>
          <cell r="C122" t="str">
            <v>Litchi</v>
          </cell>
          <cell r="D122" t="str">
            <v>(Capex - 03(03-04)</v>
          </cell>
          <cell r="E122" t="str">
            <v>Electrical Installation</v>
          </cell>
          <cell r="F122">
            <v>0</v>
          </cell>
          <cell r="G122">
            <v>0</v>
          </cell>
          <cell r="H122" t="str">
            <v>NRS</v>
          </cell>
          <cell r="I122">
            <v>3350.16</v>
          </cell>
          <cell r="J122">
            <v>3350.16</v>
          </cell>
        </row>
        <row r="123">
          <cell r="A123">
            <v>810057</v>
          </cell>
          <cell r="B123">
            <v>0</v>
          </cell>
          <cell r="C123" t="str">
            <v>Litchi</v>
          </cell>
          <cell r="D123" t="str">
            <v>(Capex - 03(03-04)</v>
          </cell>
          <cell r="E123" t="str">
            <v>Electrical Installation</v>
          </cell>
          <cell r="F123">
            <v>0</v>
          </cell>
          <cell r="G123">
            <v>0</v>
          </cell>
          <cell r="H123" t="str">
            <v>NRS</v>
          </cell>
          <cell r="I123">
            <v>51040</v>
          </cell>
          <cell r="J123">
            <v>51040</v>
          </cell>
        </row>
        <row r="124">
          <cell r="A124">
            <v>810058</v>
          </cell>
          <cell r="B124">
            <v>0</v>
          </cell>
          <cell r="C124" t="str">
            <v>Litchi</v>
          </cell>
          <cell r="D124" t="str">
            <v>(Capex - 03(03-04)</v>
          </cell>
          <cell r="E124" t="str">
            <v>Electrical Installation</v>
          </cell>
          <cell r="F124">
            <v>0</v>
          </cell>
          <cell r="G124">
            <v>0</v>
          </cell>
          <cell r="H124" t="str">
            <v>NRS</v>
          </cell>
          <cell r="I124">
            <v>26400</v>
          </cell>
          <cell r="J124">
            <v>26400</v>
          </cell>
        </row>
        <row r="125">
          <cell r="A125">
            <v>810059</v>
          </cell>
          <cell r="B125">
            <v>0</v>
          </cell>
          <cell r="C125" t="str">
            <v>Litchi</v>
          </cell>
          <cell r="D125" t="str">
            <v>(Capex - 03(03-04)</v>
          </cell>
          <cell r="E125" t="str">
            <v>Electrical Installation</v>
          </cell>
          <cell r="F125">
            <v>0</v>
          </cell>
          <cell r="G125">
            <v>0</v>
          </cell>
          <cell r="H125" t="str">
            <v>NRS</v>
          </cell>
          <cell r="I125">
            <v>19025.599999999999</v>
          </cell>
          <cell r="J125">
            <v>19025.599999999999</v>
          </cell>
        </row>
        <row r="126">
          <cell r="A126">
            <v>810060</v>
          </cell>
          <cell r="B126">
            <v>0</v>
          </cell>
          <cell r="C126" t="str">
            <v>Boundary Wall</v>
          </cell>
          <cell r="D126" t="str">
            <v>Capex-23</v>
          </cell>
          <cell r="E126" t="str">
            <v>Building</v>
          </cell>
          <cell r="F126" t="str">
            <v>KTM</v>
          </cell>
          <cell r="G126">
            <v>0</v>
          </cell>
          <cell r="H126" t="str">
            <v>NRS</v>
          </cell>
          <cell r="I126">
            <v>255000</v>
          </cell>
          <cell r="J126">
            <v>255000</v>
          </cell>
        </row>
        <row r="127">
          <cell r="A127">
            <v>810061</v>
          </cell>
          <cell r="B127">
            <v>0</v>
          </cell>
          <cell r="C127" t="str">
            <v>Litchi</v>
          </cell>
          <cell r="D127" t="str">
            <v>(Capex - 03(03-04)</v>
          </cell>
          <cell r="E127" t="str">
            <v>Electrical Installation</v>
          </cell>
          <cell r="F127">
            <v>0</v>
          </cell>
          <cell r="G127">
            <v>0</v>
          </cell>
          <cell r="H127" t="str">
            <v>NRS</v>
          </cell>
          <cell r="I127">
            <v>2037.2</v>
          </cell>
          <cell r="J127">
            <v>2037.2</v>
          </cell>
        </row>
        <row r="128">
          <cell r="A128">
            <v>810062</v>
          </cell>
          <cell r="B128">
            <v>0</v>
          </cell>
          <cell r="C128" t="str">
            <v>Litchi</v>
          </cell>
          <cell r="D128" t="str">
            <v>(Capex - 03(03-04)</v>
          </cell>
          <cell r="E128" t="str">
            <v xml:space="preserve">Plant &amp; Machinery </v>
          </cell>
          <cell r="F128">
            <v>0</v>
          </cell>
          <cell r="G128">
            <v>0</v>
          </cell>
          <cell r="H128" t="str">
            <v>INR</v>
          </cell>
          <cell r="I128">
            <v>738616</v>
          </cell>
          <cell r="J128">
            <v>1181785.6000000001</v>
          </cell>
        </row>
        <row r="129">
          <cell r="A129">
            <v>810063</v>
          </cell>
          <cell r="B129">
            <v>0</v>
          </cell>
          <cell r="C129" t="str">
            <v>Lemoneze</v>
          </cell>
          <cell r="D129" t="str">
            <v>Capex-31</v>
          </cell>
          <cell r="E129" t="str">
            <v>Building</v>
          </cell>
          <cell r="F129" t="str">
            <v>(Commissioning)</v>
          </cell>
          <cell r="G129">
            <v>0</v>
          </cell>
          <cell r="H129" t="str">
            <v>NRS</v>
          </cell>
          <cell r="I129">
            <v>235276</v>
          </cell>
          <cell r="J129">
            <v>235276</v>
          </cell>
        </row>
        <row r="130">
          <cell r="A130">
            <v>810064</v>
          </cell>
          <cell r="B130">
            <v>0</v>
          </cell>
          <cell r="C130" t="str">
            <v>Litchi</v>
          </cell>
          <cell r="D130" t="str">
            <v>(Capex - 03(03-04)</v>
          </cell>
          <cell r="E130" t="str">
            <v>Plant &amp; Machinery (Installation)</v>
          </cell>
          <cell r="F130">
            <v>0</v>
          </cell>
          <cell r="G130">
            <v>0</v>
          </cell>
          <cell r="H130" t="str">
            <v>NRS</v>
          </cell>
          <cell r="I130">
            <v>3520</v>
          </cell>
          <cell r="J130">
            <v>3520</v>
          </cell>
        </row>
        <row r="131">
          <cell r="A131">
            <v>810065</v>
          </cell>
          <cell r="B131">
            <v>0</v>
          </cell>
          <cell r="C131" t="str">
            <v>Godown near scrap yard</v>
          </cell>
          <cell r="D131" t="str">
            <v>Capex-17 &amp; 17A</v>
          </cell>
          <cell r="E131" t="str">
            <v>Building</v>
          </cell>
          <cell r="F131">
            <v>0</v>
          </cell>
          <cell r="G131">
            <v>0</v>
          </cell>
          <cell r="H131" t="str">
            <v>NRS</v>
          </cell>
          <cell r="I131">
            <v>74132.5</v>
          </cell>
          <cell r="J131">
            <v>74132.5</v>
          </cell>
        </row>
        <row r="132">
          <cell r="A132">
            <v>810066</v>
          </cell>
          <cell r="B132">
            <v>0</v>
          </cell>
          <cell r="C132">
            <v>0</v>
          </cell>
          <cell r="D132" t="str">
            <v>Maintenance</v>
          </cell>
          <cell r="E132">
            <v>0</v>
          </cell>
          <cell r="F132">
            <v>0</v>
          </cell>
          <cell r="G132">
            <v>0</v>
          </cell>
          <cell r="H132" t="str">
            <v>NRS</v>
          </cell>
          <cell r="I132">
            <v>5500</v>
          </cell>
          <cell r="J132">
            <v>5500</v>
          </cell>
        </row>
        <row r="133">
          <cell r="A133">
            <v>810067</v>
          </cell>
          <cell r="B133">
            <v>0</v>
          </cell>
          <cell r="C133" t="str">
            <v>Litchi</v>
          </cell>
          <cell r="D133" t="str">
            <v>(Capex - 03(03-04)</v>
          </cell>
          <cell r="E133" t="str">
            <v>Electrical Installation</v>
          </cell>
          <cell r="F133">
            <v>0</v>
          </cell>
          <cell r="G133">
            <v>0</v>
          </cell>
          <cell r="H133" t="str">
            <v>NRS</v>
          </cell>
          <cell r="I133">
            <v>11228.8</v>
          </cell>
          <cell r="J133">
            <v>11228.8</v>
          </cell>
        </row>
        <row r="134">
          <cell r="A134">
            <v>810068</v>
          </cell>
          <cell r="B134">
            <v>0</v>
          </cell>
          <cell r="C134" t="str">
            <v>Fruit Juice Expansion</v>
          </cell>
          <cell r="D134" t="str">
            <v>(Capex - 02-03-04)</v>
          </cell>
          <cell r="E134" t="str">
            <v xml:space="preserve">Plant &amp; Machinery </v>
          </cell>
          <cell r="F134">
            <v>0</v>
          </cell>
          <cell r="G134">
            <v>0</v>
          </cell>
          <cell r="H134" t="str">
            <v>USD</v>
          </cell>
          <cell r="I134">
            <v>16027.05</v>
          </cell>
          <cell r="J134">
            <v>1186001.7</v>
          </cell>
        </row>
        <row r="135">
          <cell r="A135">
            <v>810069</v>
          </cell>
          <cell r="B135">
            <v>0</v>
          </cell>
          <cell r="C135" t="str">
            <v>Litchi</v>
          </cell>
          <cell r="D135" t="str">
            <v>(Capex - 03-03-04)</v>
          </cell>
          <cell r="E135" t="str">
            <v xml:space="preserve">Plant &amp; Machinery </v>
          </cell>
          <cell r="F135">
            <v>0</v>
          </cell>
          <cell r="G135">
            <v>0</v>
          </cell>
          <cell r="H135" t="str">
            <v>INR</v>
          </cell>
          <cell r="I135">
            <v>143820</v>
          </cell>
          <cell r="J135">
            <v>230112</v>
          </cell>
        </row>
        <row r="136">
          <cell r="A136">
            <v>810070</v>
          </cell>
          <cell r="B136">
            <v>0</v>
          </cell>
          <cell r="C136" t="str">
            <v>Litchi</v>
          </cell>
          <cell r="D136" t="str">
            <v>(Capex - 03(03-04)</v>
          </cell>
          <cell r="E136" t="str">
            <v>Electrical Installation</v>
          </cell>
          <cell r="F136">
            <v>0</v>
          </cell>
          <cell r="G136">
            <v>0</v>
          </cell>
          <cell r="H136" t="str">
            <v>NRS</v>
          </cell>
          <cell r="I136">
            <v>4675</v>
          </cell>
          <cell r="J136">
            <v>4675</v>
          </cell>
        </row>
        <row r="137">
          <cell r="A137">
            <v>810071</v>
          </cell>
          <cell r="B137">
            <v>0</v>
          </cell>
          <cell r="C137" t="str">
            <v>Litchi</v>
          </cell>
          <cell r="D137" t="str">
            <v>(Capex - 03(03-04)</v>
          </cell>
          <cell r="E137" t="str">
            <v>Electrical Installation</v>
          </cell>
          <cell r="F137">
            <v>0</v>
          </cell>
          <cell r="G137">
            <v>0</v>
          </cell>
          <cell r="H137" t="str">
            <v>NRS</v>
          </cell>
          <cell r="I137">
            <v>2995.52</v>
          </cell>
          <cell r="J137">
            <v>2995.52</v>
          </cell>
        </row>
        <row r="138">
          <cell r="A138">
            <v>810072</v>
          </cell>
          <cell r="B138">
            <v>0</v>
          </cell>
          <cell r="C138" t="str">
            <v>Baan Installation</v>
          </cell>
          <cell r="D138" t="str">
            <v>Capex-32</v>
          </cell>
          <cell r="E138" t="str">
            <v>Office Equipment</v>
          </cell>
          <cell r="F138">
            <v>0</v>
          </cell>
          <cell r="G138">
            <v>0</v>
          </cell>
          <cell r="H138" t="str">
            <v>NRS</v>
          </cell>
          <cell r="I138">
            <v>243100</v>
          </cell>
          <cell r="J138">
            <v>243100</v>
          </cell>
        </row>
        <row r="139">
          <cell r="A139">
            <v>810074</v>
          </cell>
          <cell r="B139">
            <v>0</v>
          </cell>
          <cell r="C139" t="str">
            <v>Vatika Shampoo</v>
          </cell>
          <cell r="D139" t="str">
            <v>Maintenance</v>
          </cell>
          <cell r="E139" t="str">
            <v>Plant &amp; Machinery (Installation)</v>
          </cell>
          <cell r="F139">
            <v>0</v>
          </cell>
          <cell r="G139">
            <v>0</v>
          </cell>
          <cell r="H139" t="str">
            <v>NRS</v>
          </cell>
          <cell r="I139">
            <v>18488.8</v>
          </cell>
          <cell r="J139">
            <v>18488.8</v>
          </cell>
        </row>
        <row r="140">
          <cell r="A140">
            <v>810075</v>
          </cell>
          <cell r="B140">
            <v>0</v>
          </cell>
          <cell r="C140">
            <v>0</v>
          </cell>
          <cell r="D140" t="str">
            <v>Maintenance</v>
          </cell>
          <cell r="E140">
            <v>0</v>
          </cell>
          <cell r="F140">
            <v>0</v>
          </cell>
          <cell r="G140">
            <v>0</v>
          </cell>
          <cell r="H140" t="str">
            <v>NRS</v>
          </cell>
          <cell r="I140">
            <v>10340</v>
          </cell>
          <cell r="J140">
            <v>10340</v>
          </cell>
        </row>
        <row r="141">
          <cell r="A141">
            <v>810076</v>
          </cell>
          <cell r="B141">
            <v>0</v>
          </cell>
          <cell r="C141" t="str">
            <v>Litchi</v>
          </cell>
          <cell r="D141" t="str">
            <v>(Capex - 03(03-04)</v>
          </cell>
          <cell r="E141" t="str">
            <v xml:space="preserve">Plant &amp; Machinery </v>
          </cell>
          <cell r="F141">
            <v>0</v>
          </cell>
          <cell r="G141">
            <v>0</v>
          </cell>
          <cell r="H141" t="str">
            <v>INR</v>
          </cell>
          <cell r="I141">
            <v>78795</v>
          </cell>
          <cell r="J141">
            <v>126072</v>
          </cell>
        </row>
        <row r="142">
          <cell r="A142">
            <v>810077</v>
          </cell>
          <cell r="B142">
            <v>0</v>
          </cell>
          <cell r="C142" t="str">
            <v>Godown near scrap yard</v>
          </cell>
          <cell r="D142" t="str">
            <v>Capex-17 &amp; 17A</v>
          </cell>
          <cell r="E142" t="str">
            <v>Building</v>
          </cell>
          <cell r="F142">
            <v>0</v>
          </cell>
          <cell r="G142">
            <v>0</v>
          </cell>
          <cell r="H142" t="str">
            <v>NRS</v>
          </cell>
          <cell r="I142">
            <v>70619.97</v>
          </cell>
          <cell r="J142">
            <v>70619.97</v>
          </cell>
        </row>
        <row r="143">
          <cell r="A143">
            <v>810078</v>
          </cell>
          <cell r="B143">
            <v>0</v>
          </cell>
          <cell r="C143">
            <v>0</v>
          </cell>
          <cell r="D143" t="str">
            <v>Maintenance</v>
          </cell>
          <cell r="E143" t="str">
            <v>Building</v>
          </cell>
          <cell r="F143">
            <v>0</v>
          </cell>
          <cell r="G143">
            <v>0</v>
          </cell>
          <cell r="H143" t="str">
            <v>NRS</v>
          </cell>
          <cell r="I143">
            <v>157862.5</v>
          </cell>
          <cell r="J143">
            <v>157862.5</v>
          </cell>
        </row>
        <row r="144">
          <cell r="A144">
            <v>810079</v>
          </cell>
          <cell r="B144">
            <v>0</v>
          </cell>
          <cell r="C144" t="str">
            <v>Fruit Juice Expansion</v>
          </cell>
          <cell r="D144" t="str">
            <v>(Capex - 02-03-04)</v>
          </cell>
          <cell r="E144" t="str">
            <v>Plant &amp; Machinery (Installation)</v>
          </cell>
          <cell r="F144">
            <v>0</v>
          </cell>
          <cell r="G144">
            <v>0</v>
          </cell>
          <cell r="H144" t="str">
            <v>USD</v>
          </cell>
          <cell r="I144">
            <v>5184</v>
          </cell>
          <cell r="J144">
            <v>383616</v>
          </cell>
        </row>
        <row r="145">
          <cell r="A145">
            <v>810080</v>
          </cell>
          <cell r="B145">
            <v>0</v>
          </cell>
          <cell r="C145" t="str">
            <v>Baan Installation</v>
          </cell>
          <cell r="D145" t="str">
            <v>Capex-32</v>
          </cell>
          <cell r="E145" t="str">
            <v>Office Equipment</v>
          </cell>
          <cell r="F145">
            <v>0</v>
          </cell>
          <cell r="G145">
            <v>0</v>
          </cell>
          <cell r="H145" t="str">
            <v>USD</v>
          </cell>
          <cell r="I145">
            <v>4745</v>
          </cell>
          <cell r="J145">
            <v>351130</v>
          </cell>
        </row>
        <row r="146">
          <cell r="A146">
            <v>810081</v>
          </cell>
          <cell r="B146">
            <v>0</v>
          </cell>
          <cell r="C146" t="str">
            <v>Lemoneze</v>
          </cell>
          <cell r="D146" t="str">
            <v>Capex-31</v>
          </cell>
          <cell r="E146" t="str">
            <v>Building</v>
          </cell>
          <cell r="F146">
            <v>0</v>
          </cell>
          <cell r="G146">
            <v>0</v>
          </cell>
          <cell r="H146" t="str">
            <v>NRS</v>
          </cell>
          <cell r="I146">
            <v>10635</v>
          </cell>
          <cell r="J146">
            <v>10635</v>
          </cell>
        </row>
        <row r="147">
          <cell r="A147">
            <v>810082</v>
          </cell>
          <cell r="B147">
            <v>0</v>
          </cell>
          <cell r="C147" t="str">
            <v>Boundary Wall</v>
          </cell>
          <cell r="D147" t="str">
            <v>Capex-23</v>
          </cell>
          <cell r="E147" t="str">
            <v>Building</v>
          </cell>
          <cell r="F147">
            <v>0</v>
          </cell>
          <cell r="G147">
            <v>0</v>
          </cell>
          <cell r="H147" t="str">
            <v>NRS</v>
          </cell>
          <cell r="I147">
            <v>6000</v>
          </cell>
          <cell r="J147">
            <v>6000</v>
          </cell>
        </row>
        <row r="148">
          <cell r="A148">
            <v>810083</v>
          </cell>
          <cell r="B148">
            <v>0</v>
          </cell>
          <cell r="C148" t="str">
            <v>Trainning Hall</v>
          </cell>
          <cell r="D148" t="str">
            <v>Capex-26</v>
          </cell>
          <cell r="E148" t="str">
            <v>Furniture &amp; fixture</v>
          </cell>
          <cell r="F148">
            <v>0</v>
          </cell>
          <cell r="G148">
            <v>0</v>
          </cell>
          <cell r="H148" t="str">
            <v>NRS</v>
          </cell>
          <cell r="I148">
            <v>238321.63</v>
          </cell>
          <cell r="J148">
            <v>238321.63</v>
          </cell>
        </row>
        <row r="149">
          <cell r="A149">
            <v>810085</v>
          </cell>
          <cell r="B149">
            <v>0</v>
          </cell>
          <cell r="C149" t="str">
            <v>Gardenning</v>
          </cell>
          <cell r="D149" t="str">
            <v>No-Capex</v>
          </cell>
          <cell r="E149" t="str">
            <v>Tools &amp; Implements</v>
          </cell>
          <cell r="F149" t="str">
            <v>Ltchi Processing</v>
          </cell>
          <cell r="G149">
            <v>0</v>
          </cell>
          <cell r="H149" t="str">
            <v>NRS</v>
          </cell>
          <cell r="I149">
            <v>55000</v>
          </cell>
          <cell r="J149">
            <v>55000</v>
          </cell>
        </row>
        <row r="150">
          <cell r="A150">
            <v>810086</v>
          </cell>
          <cell r="B150">
            <v>0</v>
          </cell>
          <cell r="C150" t="str">
            <v xml:space="preserve">Vatika Hair Oil Container </v>
          </cell>
          <cell r="D150" t="str">
            <v>Capex-34</v>
          </cell>
          <cell r="E150" t="str">
            <v xml:space="preserve">Plant &amp; Machinery </v>
          </cell>
          <cell r="F150">
            <v>0</v>
          </cell>
          <cell r="G150">
            <v>0</v>
          </cell>
          <cell r="H150" t="str">
            <v>INR</v>
          </cell>
          <cell r="I150">
            <v>475000</v>
          </cell>
          <cell r="J150">
            <v>760000</v>
          </cell>
        </row>
        <row r="151">
          <cell r="A151">
            <v>810087</v>
          </cell>
          <cell r="B151">
            <v>0</v>
          </cell>
          <cell r="C151" t="str">
            <v xml:space="preserve">Vatika Hair Oil Container </v>
          </cell>
          <cell r="D151" t="str">
            <v>Capex-34</v>
          </cell>
          <cell r="E151" t="str">
            <v xml:space="preserve">Plant &amp; Machinery </v>
          </cell>
          <cell r="F151">
            <v>0</v>
          </cell>
          <cell r="G151">
            <v>0</v>
          </cell>
          <cell r="H151" t="str">
            <v>INR</v>
          </cell>
          <cell r="I151">
            <v>320000</v>
          </cell>
          <cell r="J151">
            <v>512000</v>
          </cell>
        </row>
        <row r="152">
          <cell r="A152">
            <v>810088</v>
          </cell>
          <cell r="B152">
            <v>0</v>
          </cell>
          <cell r="C152" t="str">
            <v xml:space="preserve">Vatika Hair Oil Container </v>
          </cell>
          <cell r="D152" t="str">
            <v>Capex-34</v>
          </cell>
          <cell r="E152" t="str">
            <v xml:space="preserve">Plant &amp; Machinery </v>
          </cell>
          <cell r="F152">
            <v>0</v>
          </cell>
          <cell r="G152">
            <v>0</v>
          </cell>
          <cell r="H152" t="str">
            <v>INR</v>
          </cell>
          <cell r="I152">
            <v>200000</v>
          </cell>
          <cell r="J152">
            <v>320000</v>
          </cell>
        </row>
        <row r="153">
          <cell r="A153">
            <v>810089</v>
          </cell>
          <cell r="B153">
            <v>0</v>
          </cell>
          <cell r="C153" t="str">
            <v xml:space="preserve">Vatika Hair Oil Container </v>
          </cell>
          <cell r="D153" t="str">
            <v>Capex-34</v>
          </cell>
          <cell r="E153" t="str">
            <v xml:space="preserve">Plant &amp; Machinery </v>
          </cell>
          <cell r="F153">
            <v>0</v>
          </cell>
          <cell r="G153">
            <v>0</v>
          </cell>
          <cell r="H153" t="str">
            <v>INR</v>
          </cell>
          <cell r="I153">
            <v>475000</v>
          </cell>
          <cell r="J153">
            <v>760000</v>
          </cell>
        </row>
        <row r="154">
          <cell r="A154">
            <v>810090</v>
          </cell>
          <cell r="B154">
            <v>0</v>
          </cell>
          <cell r="C154" t="str">
            <v xml:space="preserve">Vatika Hair Oil Container </v>
          </cell>
          <cell r="D154" t="str">
            <v>Capex-34</v>
          </cell>
          <cell r="E154" t="str">
            <v xml:space="preserve">Plant &amp; Machinery </v>
          </cell>
          <cell r="F154">
            <v>0</v>
          </cell>
          <cell r="G154">
            <v>0</v>
          </cell>
          <cell r="H154" t="str">
            <v>INR</v>
          </cell>
          <cell r="I154">
            <v>97000</v>
          </cell>
          <cell r="J154">
            <v>155200</v>
          </cell>
        </row>
        <row r="155">
          <cell r="A155">
            <v>810091</v>
          </cell>
          <cell r="B155">
            <v>0</v>
          </cell>
          <cell r="C155" t="str">
            <v xml:space="preserve">Vatika Hair Oil Container </v>
          </cell>
          <cell r="D155" t="str">
            <v>Capex-34</v>
          </cell>
          <cell r="E155" t="str">
            <v xml:space="preserve">Plant &amp; Machinery </v>
          </cell>
          <cell r="F155" t="str">
            <v>Ltchi Processing</v>
          </cell>
          <cell r="G155">
            <v>0</v>
          </cell>
          <cell r="H155" t="str">
            <v>NRS</v>
          </cell>
          <cell r="I155">
            <v>56000</v>
          </cell>
          <cell r="J155">
            <v>56000</v>
          </cell>
        </row>
        <row r="156">
          <cell r="A156">
            <v>810092</v>
          </cell>
          <cell r="B156">
            <v>0</v>
          </cell>
          <cell r="C156" t="str">
            <v>Lemoneze</v>
          </cell>
          <cell r="D156" t="str">
            <v>Capex-31</v>
          </cell>
          <cell r="E156" t="str">
            <v>Plant &amp; Machinery (Installation)</v>
          </cell>
          <cell r="F156">
            <v>0</v>
          </cell>
          <cell r="G156">
            <v>0</v>
          </cell>
          <cell r="H156" t="str">
            <v>NRS</v>
          </cell>
          <cell r="I156">
            <v>6710</v>
          </cell>
          <cell r="J156">
            <v>6710</v>
          </cell>
        </row>
        <row r="157">
          <cell r="A157">
            <v>810093</v>
          </cell>
          <cell r="B157">
            <v>0</v>
          </cell>
          <cell r="C157" t="str">
            <v>Lemoneze</v>
          </cell>
          <cell r="D157" t="str">
            <v>Capex-31</v>
          </cell>
          <cell r="E157" t="str">
            <v>Plant &amp; Machinery (Installation)</v>
          </cell>
          <cell r="F157">
            <v>0</v>
          </cell>
          <cell r="G157">
            <v>0</v>
          </cell>
          <cell r="H157" t="str">
            <v>NRS</v>
          </cell>
          <cell r="I157">
            <v>12760</v>
          </cell>
          <cell r="J157">
            <v>12760</v>
          </cell>
        </row>
        <row r="158">
          <cell r="A158">
            <v>810094</v>
          </cell>
          <cell r="B158">
            <v>0</v>
          </cell>
          <cell r="C158" t="str">
            <v>Lemoneze</v>
          </cell>
          <cell r="D158" t="str">
            <v>Capex-31</v>
          </cell>
          <cell r="E158" t="str">
            <v>Plant &amp; Machinery (Installation)</v>
          </cell>
          <cell r="F158">
            <v>0</v>
          </cell>
          <cell r="G158">
            <v>0</v>
          </cell>
          <cell r="H158" t="str">
            <v>NRS</v>
          </cell>
          <cell r="I158">
            <v>7700</v>
          </cell>
          <cell r="J158">
            <v>7700</v>
          </cell>
        </row>
        <row r="159">
          <cell r="A159">
            <v>810096</v>
          </cell>
          <cell r="B159">
            <v>0</v>
          </cell>
          <cell r="C159" t="str">
            <v>Lemoneze</v>
          </cell>
          <cell r="D159" t="str">
            <v>Capex-31</v>
          </cell>
          <cell r="E159" t="str">
            <v>Tools &amp; Implements</v>
          </cell>
          <cell r="F159">
            <v>0</v>
          </cell>
          <cell r="G159">
            <v>0</v>
          </cell>
          <cell r="H159" t="str">
            <v>NRS</v>
          </cell>
          <cell r="I159">
            <v>1980</v>
          </cell>
          <cell r="J159">
            <v>1980</v>
          </cell>
        </row>
        <row r="160">
          <cell r="A160">
            <v>810098</v>
          </cell>
          <cell r="B160">
            <v>0</v>
          </cell>
          <cell r="C160" t="str">
            <v>Lemoneze</v>
          </cell>
          <cell r="D160" t="str">
            <v>Capex-31</v>
          </cell>
          <cell r="E160" t="str">
            <v>Plant &amp; Machinery (Installation)</v>
          </cell>
          <cell r="F160">
            <v>0</v>
          </cell>
          <cell r="G160">
            <v>0</v>
          </cell>
          <cell r="H160" t="str">
            <v>INR</v>
          </cell>
          <cell r="I160">
            <v>30678</v>
          </cell>
          <cell r="J160">
            <v>49084.800000000003</v>
          </cell>
        </row>
        <row r="161">
          <cell r="A161">
            <v>810099</v>
          </cell>
          <cell r="B161">
            <v>0</v>
          </cell>
          <cell r="C161" t="str">
            <v>Taxol Section</v>
          </cell>
          <cell r="D161" t="str">
            <v>Capex-16</v>
          </cell>
          <cell r="E161" t="str">
            <v>Plant &amp; Machinery (Installation)</v>
          </cell>
          <cell r="F161">
            <v>0</v>
          </cell>
          <cell r="G161">
            <v>0</v>
          </cell>
          <cell r="H161" t="str">
            <v>EURO</v>
          </cell>
          <cell r="I161">
            <v>2550.66</v>
          </cell>
          <cell r="J161">
            <v>331585.8</v>
          </cell>
        </row>
        <row r="162">
          <cell r="A162">
            <v>810100</v>
          </cell>
          <cell r="B162">
            <v>0</v>
          </cell>
          <cell r="C162" t="str">
            <v>Litchi</v>
          </cell>
          <cell r="D162" t="str">
            <v>(Capex - 03-03-04)</v>
          </cell>
          <cell r="E162" t="str">
            <v>Plant &amp; Machinery (Installation)</v>
          </cell>
          <cell r="F162">
            <v>0</v>
          </cell>
          <cell r="G162">
            <v>0</v>
          </cell>
          <cell r="H162" t="str">
            <v>NRS</v>
          </cell>
          <cell r="I162">
            <v>125462</v>
          </cell>
          <cell r="J162">
            <v>125462</v>
          </cell>
        </row>
        <row r="163">
          <cell r="A163">
            <v>810101</v>
          </cell>
          <cell r="B163">
            <v>0</v>
          </cell>
          <cell r="C163" t="str">
            <v>LDM Section</v>
          </cell>
          <cell r="D163" t="str">
            <v>Capex-29</v>
          </cell>
          <cell r="E163" t="str">
            <v>Plant &amp; Machinery (Installation)</v>
          </cell>
          <cell r="F163">
            <v>0</v>
          </cell>
          <cell r="G163">
            <v>0</v>
          </cell>
          <cell r="H163" t="str">
            <v>NRS</v>
          </cell>
          <cell r="I163">
            <v>21835</v>
          </cell>
          <cell r="J163">
            <v>21835</v>
          </cell>
        </row>
        <row r="164">
          <cell r="A164">
            <v>810102</v>
          </cell>
          <cell r="B164">
            <v>0</v>
          </cell>
          <cell r="C164" t="str">
            <v>Thermocol Section</v>
          </cell>
          <cell r="D164" t="str">
            <v>(Capex - 01-03-04)</v>
          </cell>
          <cell r="E164" t="str">
            <v>Building</v>
          </cell>
          <cell r="F164" t="str">
            <v>Project-196</v>
          </cell>
          <cell r="G164">
            <v>0</v>
          </cell>
          <cell r="H164" t="str">
            <v>NRS</v>
          </cell>
          <cell r="I164">
            <v>33721</v>
          </cell>
          <cell r="J164">
            <v>33721</v>
          </cell>
        </row>
        <row r="165">
          <cell r="A165">
            <v>810103</v>
          </cell>
          <cell r="B165">
            <v>0</v>
          </cell>
          <cell r="C165" t="str">
            <v>Godown near scrap yard</v>
          </cell>
          <cell r="D165" t="str">
            <v>Capex-17 &amp; 17A</v>
          </cell>
          <cell r="E165" t="str">
            <v>Building</v>
          </cell>
          <cell r="F165" t="str">
            <v>Project-194</v>
          </cell>
          <cell r="G165">
            <v>0</v>
          </cell>
          <cell r="H165" t="str">
            <v>NRS</v>
          </cell>
          <cell r="I165">
            <v>566904.19999999995</v>
          </cell>
          <cell r="J165">
            <v>566904.19999999995</v>
          </cell>
        </row>
        <row r="166">
          <cell r="A166">
            <v>810104</v>
          </cell>
          <cell r="B166">
            <v>0</v>
          </cell>
          <cell r="C166" t="str">
            <v>Lemoneze</v>
          </cell>
          <cell r="D166" t="str">
            <v>Capex-31</v>
          </cell>
          <cell r="E166" t="str">
            <v>Plant &amp; Machinery (Installation)</v>
          </cell>
          <cell r="F166" t="str">
            <v>Project-197</v>
          </cell>
          <cell r="G166">
            <v>0</v>
          </cell>
          <cell r="H166" t="str">
            <v>INR</v>
          </cell>
          <cell r="I166">
            <v>7900</v>
          </cell>
          <cell r="J166">
            <v>12640</v>
          </cell>
        </row>
        <row r="167">
          <cell r="A167">
            <v>810105</v>
          </cell>
          <cell r="B167">
            <v>0</v>
          </cell>
          <cell r="C167" t="str">
            <v>Godown near scrap yard</v>
          </cell>
          <cell r="D167" t="str">
            <v>Capex-17 &amp; 17A</v>
          </cell>
          <cell r="E167" t="str">
            <v>Building</v>
          </cell>
          <cell r="F167" t="str">
            <v>Project-196</v>
          </cell>
          <cell r="G167">
            <v>0</v>
          </cell>
          <cell r="H167" t="str">
            <v>NRS</v>
          </cell>
          <cell r="I167">
            <v>19008</v>
          </cell>
          <cell r="J167">
            <v>19008</v>
          </cell>
        </row>
        <row r="168">
          <cell r="A168">
            <v>810106</v>
          </cell>
          <cell r="B168">
            <v>0</v>
          </cell>
          <cell r="C168" t="str">
            <v>LDM Section</v>
          </cell>
          <cell r="D168" t="str">
            <v>Capex-29</v>
          </cell>
          <cell r="E168" t="str">
            <v>Plant &amp; Machinery (Installation)</v>
          </cell>
          <cell r="F168" t="str">
            <v>Project-205</v>
          </cell>
          <cell r="G168">
            <v>0</v>
          </cell>
          <cell r="H168" t="str">
            <v>NRS</v>
          </cell>
          <cell r="I168">
            <v>3630</v>
          </cell>
          <cell r="J168">
            <v>3630</v>
          </cell>
        </row>
        <row r="169">
          <cell r="A169">
            <v>810107</v>
          </cell>
          <cell r="B169">
            <v>0</v>
          </cell>
          <cell r="C169" t="str">
            <v>New Godown</v>
          </cell>
          <cell r="D169" t="str">
            <v>Capex-17 &amp; 17A</v>
          </cell>
          <cell r="E169" t="str">
            <v>Building</v>
          </cell>
          <cell r="F169" t="str">
            <v>Project-203</v>
          </cell>
          <cell r="G169">
            <v>0</v>
          </cell>
          <cell r="H169" t="str">
            <v>INR</v>
          </cell>
          <cell r="I169">
            <v>202900</v>
          </cell>
          <cell r="J169">
            <v>324640</v>
          </cell>
        </row>
        <row r="170">
          <cell r="A170">
            <v>810108</v>
          </cell>
          <cell r="B170">
            <v>0</v>
          </cell>
          <cell r="C170" t="str">
            <v>LDM Section</v>
          </cell>
          <cell r="D170" t="str">
            <v>Capex-29</v>
          </cell>
          <cell r="E170" t="str">
            <v>Plant &amp; Machinery (Installation)</v>
          </cell>
          <cell r="F170" t="str">
            <v>Maint-343</v>
          </cell>
          <cell r="G170">
            <v>0</v>
          </cell>
          <cell r="H170" t="str">
            <v>NRS</v>
          </cell>
          <cell r="I170">
            <v>2200</v>
          </cell>
          <cell r="J170">
            <v>2200</v>
          </cell>
        </row>
        <row r="171">
          <cell r="A171">
            <v>810109</v>
          </cell>
          <cell r="B171">
            <v>0</v>
          </cell>
          <cell r="C171" t="str">
            <v>Thermocol Section</v>
          </cell>
          <cell r="D171" t="str">
            <v>(Capex - 01-03-04)</v>
          </cell>
          <cell r="E171" t="str">
            <v>Building</v>
          </cell>
          <cell r="F171" t="str">
            <v>Project-266</v>
          </cell>
          <cell r="G171">
            <v>0</v>
          </cell>
          <cell r="H171" t="str">
            <v>INR</v>
          </cell>
          <cell r="I171">
            <v>74600</v>
          </cell>
          <cell r="J171">
            <v>119360</v>
          </cell>
        </row>
        <row r="172">
          <cell r="A172">
            <v>810110</v>
          </cell>
          <cell r="B172">
            <v>0</v>
          </cell>
          <cell r="C172" t="str">
            <v>Lemoneze</v>
          </cell>
          <cell r="D172" t="str">
            <v>Capex-31</v>
          </cell>
          <cell r="E172" t="str">
            <v>Electrical Installation</v>
          </cell>
          <cell r="F172">
            <v>0</v>
          </cell>
          <cell r="G172">
            <v>0</v>
          </cell>
          <cell r="H172" t="str">
            <v>NRS</v>
          </cell>
          <cell r="I172">
            <v>40499.800000000003</v>
          </cell>
          <cell r="J172">
            <v>40499.800000000003</v>
          </cell>
        </row>
        <row r="173">
          <cell r="A173">
            <v>810111</v>
          </cell>
          <cell r="B173">
            <v>0</v>
          </cell>
          <cell r="C173" t="str">
            <v>LDM Section</v>
          </cell>
          <cell r="D173" t="str">
            <v>Capex-29</v>
          </cell>
          <cell r="E173" t="str">
            <v>Plant &amp; Machinery (Installation)</v>
          </cell>
          <cell r="F173">
            <v>0</v>
          </cell>
          <cell r="G173">
            <v>0</v>
          </cell>
          <cell r="H173" t="str">
            <v>NRS</v>
          </cell>
          <cell r="I173">
            <v>968</v>
          </cell>
          <cell r="J173">
            <v>968</v>
          </cell>
        </row>
        <row r="174">
          <cell r="A174">
            <v>810112</v>
          </cell>
          <cell r="B174">
            <v>0</v>
          </cell>
          <cell r="C174" t="str">
            <v>Trainning Hall</v>
          </cell>
          <cell r="D174" t="str">
            <v>Capex-26</v>
          </cell>
          <cell r="E174" t="str">
            <v>Building</v>
          </cell>
          <cell r="F174" t="str">
            <v>Project-81009</v>
          </cell>
          <cell r="G174">
            <v>0</v>
          </cell>
          <cell r="H174" t="str">
            <v>NRS</v>
          </cell>
          <cell r="I174">
            <v>138392</v>
          </cell>
          <cell r="J174">
            <v>138392</v>
          </cell>
        </row>
        <row r="175">
          <cell r="A175">
            <v>810113</v>
          </cell>
          <cell r="B175">
            <v>0</v>
          </cell>
          <cell r="C175" t="str">
            <v>LDM Section</v>
          </cell>
          <cell r="D175" t="str">
            <v>Capex-29</v>
          </cell>
          <cell r="E175" t="str">
            <v>Plant &amp; Machinery (Installation)</v>
          </cell>
          <cell r="F175" t="str">
            <v>Project-265</v>
          </cell>
          <cell r="G175" t="str">
            <v>Inventory</v>
          </cell>
          <cell r="H175" t="str">
            <v>INR</v>
          </cell>
          <cell r="I175">
            <v>7064.32</v>
          </cell>
          <cell r="J175">
            <v>11302.912</v>
          </cell>
        </row>
        <row r="176">
          <cell r="A176">
            <v>810114</v>
          </cell>
          <cell r="B176">
            <v>0</v>
          </cell>
          <cell r="C176" t="str">
            <v>Trainning Hall</v>
          </cell>
          <cell r="D176" t="str">
            <v>Capex-26</v>
          </cell>
          <cell r="E176" t="str">
            <v>Electrical Installation</v>
          </cell>
          <cell r="F176" t="str">
            <v>Ltchi Processing</v>
          </cell>
          <cell r="G176">
            <v>0</v>
          </cell>
          <cell r="H176" t="str">
            <v>NRS</v>
          </cell>
          <cell r="I176">
            <v>76224.5</v>
          </cell>
          <cell r="J176">
            <v>76224.5</v>
          </cell>
        </row>
        <row r="177">
          <cell r="A177">
            <v>810115</v>
          </cell>
          <cell r="B177">
            <v>0</v>
          </cell>
          <cell r="C177" t="str">
            <v>Lemoneze</v>
          </cell>
          <cell r="D177" t="str">
            <v>Capex-31</v>
          </cell>
          <cell r="E177" t="str">
            <v xml:space="preserve">Plant &amp; Machinery </v>
          </cell>
          <cell r="F177">
            <v>0</v>
          </cell>
          <cell r="G177">
            <v>0</v>
          </cell>
          <cell r="H177" t="str">
            <v>INR</v>
          </cell>
          <cell r="I177">
            <v>44283.32</v>
          </cell>
          <cell r="J177">
            <v>70853.312000000005</v>
          </cell>
        </row>
        <row r="178">
          <cell r="A178">
            <v>810116</v>
          </cell>
          <cell r="B178">
            <v>0</v>
          </cell>
          <cell r="C178" t="str">
            <v>Fruit Juice Expansion</v>
          </cell>
          <cell r="D178" t="str">
            <v>(Capex - 02-03-04)</v>
          </cell>
          <cell r="E178" t="str">
            <v>Plant &amp; Machinery (Installation)</v>
          </cell>
          <cell r="F178" t="str">
            <v>Maint-384A</v>
          </cell>
          <cell r="G178">
            <v>0</v>
          </cell>
          <cell r="H178" t="str">
            <v>INR</v>
          </cell>
          <cell r="I178">
            <v>4991</v>
          </cell>
          <cell r="J178">
            <v>7985.6</v>
          </cell>
        </row>
        <row r="179">
          <cell r="A179">
            <v>810117</v>
          </cell>
          <cell r="B179">
            <v>0</v>
          </cell>
          <cell r="C179" t="str">
            <v>New Godown</v>
          </cell>
          <cell r="D179" t="str">
            <v>Capex-17 &amp; 17A</v>
          </cell>
          <cell r="E179" t="str">
            <v>Building</v>
          </cell>
          <cell r="F179">
            <v>0</v>
          </cell>
          <cell r="G179">
            <v>0</v>
          </cell>
          <cell r="H179" t="str">
            <v>NRS</v>
          </cell>
          <cell r="I179">
            <v>11520</v>
          </cell>
          <cell r="J179">
            <v>11520</v>
          </cell>
        </row>
        <row r="180">
          <cell r="A180">
            <v>810118</v>
          </cell>
          <cell r="B180">
            <v>0</v>
          </cell>
          <cell r="C180" t="str">
            <v>Vatika Shampoo</v>
          </cell>
          <cell r="D180" t="str">
            <v>Capex-11</v>
          </cell>
          <cell r="E180" t="str">
            <v>Plant &amp; Machinery (Installation)</v>
          </cell>
          <cell r="F180" t="str">
            <v>Project-261</v>
          </cell>
          <cell r="G180">
            <v>0</v>
          </cell>
          <cell r="H180" t="str">
            <v>INR</v>
          </cell>
          <cell r="I180">
            <v>26527.599999999999</v>
          </cell>
          <cell r="J180">
            <v>42444.160000000003</v>
          </cell>
        </row>
        <row r="181">
          <cell r="A181">
            <v>810119</v>
          </cell>
          <cell r="B181">
            <v>0</v>
          </cell>
          <cell r="C181" t="str">
            <v>New Godown</v>
          </cell>
          <cell r="D181" t="str">
            <v>Capex-17 &amp; 17A</v>
          </cell>
          <cell r="E181" t="str">
            <v>Building</v>
          </cell>
          <cell r="F181">
            <v>0</v>
          </cell>
          <cell r="G181" t="str">
            <v>Inventory</v>
          </cell>
          <cell r="H181" t="str">
            <v>INR</v>
          </cell>
          <cell r="I181">
            <v>64525.3</v>
          </cell>
          <cell r="J181">
            <v>103240.48000000001</v>
          </cell>
        </row>
        <row r="182">
          <cell r="A182">
            <v>810120</v>
          </cell>
          <cell r="B182">
            <v>0</v>
          </cell>
          <cell r="C182" t="str">
            <v>New Godown</v>
          </cell>
          <cell r="D182" t="str">
            <v>Capex-17 &amp; 17A</v>
          </cell>
          <cell r="E182" t="str">
            <v>Building</v>
          </cell>
          <cell r="F182">
            <v>0</v>
          </cell>
          <cell r="G182">
            <v>0</v>
          </cell>
          <cell r="H182" t="str">
            <v>INR</v>
          </cell>
          <cell r="I182">
            <v>46794</v>
          </cell>
          <cell r="J182">
            <v>74870.400000000009</v>
          </cell>
        </row>
        <row r="183">
          <cell r="A183">
            <v>810121</v>
          </cell>
          <cell r="B183">
            <v>0</v>
          </cell>
          <cell r="C183" t="str">
            <v>LDM Section</v>
          </cell>
          <cell r="D183" t="str">
            <v>Capex-29</v>
          </cell>
          <cell r="E183" t="str">
            <v>Electrical Installation</v>
          </cell>
          <cell r="F183">
            <v>0</v>
          </cell>
          <cell r="G183">
            <v>0</v>
          </cell>
          <cell r="H183" t="str">
            <v>NRS</v>
          </cell>
          <cell r="I183">
            <v>16500</v>
          </cell>
          <cell r="J183">
            <v>16500</v>
          </cell>
        </row>
        <row r="184">
          <cell r="A184">
            <v>810122</v>
          </cell>
          <cell r="B184">
            <v>0</v>
          </cell>
          <cell r="C184" t="str">
            <v>Litchi</v>
          </cell>
          <cell r="D184" t="str">
            <v>(Capex - 03-03-04)</v>
          </cell>
          <cell r="E184" t="str">
            <v>Building</v>
          </cell>
          <cell r="F184">
            <v>0</v>
          </cell>
          <cell r="G184">
            <v>0</v>
          </cell>
          <cell r="H184" t="str">
            <v>NRS</v>
          </cell>
          <cell r="I184">
            <v>120000</v>
          </cell>
          <cell r="J184">
            <v>120000</v>
          </cell>
        </row>
        <row r="185">
          <cell r="A185">
            <v>810123</v>
          </cell>
          <cell r="B185">
            <v>0</v>
          </cell>
          <cell r="C185" t="str">
            <v>New Godown</v>
          </cell>
          <cell r="D185" t="str">
            <v>Capex-17 &amp; 17A</v>
          </cell>
          <cell r="E185" t="str">
            <v>Building</v>
          </cell>
          <cell r="F185">
            <v>0</v>
          </cell>
          <cell r="G185">
            <v>0</v>
          </cell>
          <cell r="H185" t="str">
            <v>INR</v>
          </cell>
          <cell r="I185">
            <v>3672</v>
          </cell>
          <cell r="J185">
            <v>5875.2000000000007</v>
          </cell>
        </row>
        <row r="186">
          <cell r="A186">
            <v>810124</v>
          </cell>
          <cell r="B186">
            <v>0</v>
          </cell>
          <cell r="C186" t="str">
            <v>Server Room- BaaN</v>
          </cell>
          <cell r="D186" t="str">
            <v>(Capex - 32-03-04)</v>
          </cell>
          <cell r="E186" t="str">
            <v>Building</v>
          </cell>
          <cell r="F186" t="str">
            <v>ORDER TO BE CANCEELED</v>
          </cell>
          <cell r="G186">
            <v>0</v>
          </cell>
          <cell r="H186" t="str">
            <v>INR</v>
          </cell>
          <cell r="I186">
            <v>120177.24</v>
          </cell>
          <cell r="J186">
            <v>192283.58400000003</v>
          </cell>
        </row>
        <row r="187">
          <cell r="A187" t="str">
            <v>810124-</v>
          </cell>
          <cell r="B187">
            <v>0</v>
          </cell>
          <cell r="C187" t="str">
            <v>Fruit Juice Expansion</v>
          </cell>
          <cell r="D187" t="str">
            <v>(Capex - 02-03-04)</v>
          </cell>
          <cell r="E187" t="str">
            <v>Building</v>
          </cell>
          <cell r="F187" t="str">
            <v>ORDER TO BE CANCEELED</v>
          </cell>
        </row>
        <row r="188">
          <cell r="A188">
            <v>810125</v>
          </cell>
          <cell r="B188">
            <v>0</v>
          </cell>
          <cell r="C188" t="str">
            <v>Fruit Juice Expansion</v>
          </cell>
          <cell r="D188" t="str">
            <v>(Capex - 02-03-04)</v>
          </cell>
          <cell r="E188" t="str">
            <v>Electrical Installation</v>
          </cell>
          <cell r="F188">
            <v>0</v>
          </cell>
          <cell r="G188">
            <v>0</v>
          </cell>
          <cell r="H188" t="str">
            <v>NRS</v>
          </cell>
          <cell r="I188">
            <v>19470</v>
          </cell>
          <cell r="J188">
            <v>19470</v>
          </cell>
        </row>
        <row r="189">
          <cell r="A189">
            <v>810126</v>
          </cell>
          <cell r="B189">
            <v>0</v>
          </cell>
          <cell r="C189" t="str">
            <v>LDM Section</v>
          </cell>
          <cell r="D189" t="str">
            <v>Capex-29</v>
          </cell>
          <cell r="E189" t="str">
            <v>Plant &amp; Machinery (Installation)</v>
          </cell>
          <cell r="F189">
            <v>0</v>
          </cell>
          <cell r="G189">
            <v>0</v>
          </cell>
          <cell r="H189" t="str">
            <v>NRS</v>
          </cell>
          <cell r="I189">
            <v>726</v>
          </cell>
          <cell r="J189">
            <v>726</v>
          </cell>
        </row>
        <row r="190">
          <cell r="A190">
            <v>810127</v>
          </cell>
          <cell r="B190">
            <v>0</v>
          </cell>
          <cell r="C190" t="str">
            <v>Fruit Juice Expansion-125 ML</v>
          </cell>
          <cell r="D190" t="str">
            <v>(Capex - 04-03-04)</v>
          </cell>
          <cell r="E190" t="str">
            <v>Plant &amp; Machinery - 125 ML</v>
          </cell>
          <cell r="F190">
            <v>0</v>
          </cell>
          <cell r="G190">
            <v>0</v>
          </cell>
          <cell r="H190" t="str">
            <v>USD</v>
          </cell>
          <cell r="I190">
            <v>369021</v>
          </cell>
          <cell r="J190">
            <v>27307554</v>
          </cell>
        </row>
        <row r="191">
          <cell r="A191">
            <v>810128</v>
          </cell>
          <cell r="B191">
            <v>0</v>
          </cell>
          <cell r="C191" t="str">
            <v>Fruit Juice Expansion</v>
          </cell>
          <cell r="D191" t="str">
            <v>(Capex - 04-03-04)</v>
          </cell>
          <cell r="E191" t="str">
            <v xml:space="preserve">Plant &amp; Machinery </v>
          </cell>
          <cell r="F191">
            <v>0</v>
          </cell>
          <cell r="G191">
            <v>0</v>
          </cell>
          <cell r="H191" t="str">
            <v>INR</v>
          </cell>
          <cell r="I191">
            <v>1400000</v>
          </cell>
          <cell r="J191">
            <v>2240000</v>
          </cell>
        </row>
        <row r="192">
          <cell r="A192">
            <v>810129</v>
          </cell>
          <cell r="B192">
            <v>0</v>
          </cell>
          <cell r="C192" t="str">
            <v>Fruit Juice Expansion</v>
          </cell>
          <cell r="D192" t="str">
            <v>(Capex - 02-03-04)</v>
          </cell>
          <cell r="E192" t="str">
            <v>Electrical Installation</v>
          </cell>
          <cell r="F192">
            <v>0</v>
          </cell>
          <cell r="G192">
            <v>0</v>
          </cell>
          <cell r="H192" t="str">
            <v>NRS</v>
          </cell>
          <cell r="I192">
            <v>69300</v>
          </cell>
          <cell r="J192">
            <v>69300</v>
          </cell>
        </row>
        <row r="193">
          <cell r="A193">
            <v>810130</v>
          </cell>
          <cell r="B193">
            <v>0</v>
          </cell>
          <cell r="C193" t="str">
            <v>Thermocol Section</v>
          </cell>
          <cell r="D193" t="str">
            <v>(Capex - 01-03-04)</v>
          </cell>
          <cell r="E193" t="str">
            <v>Building</v>
          </cell>
          <cell r="F193">
            <v>0</v>
          </cell>
          <cell r="G193">
            <v>0</v>
          </cell>
          <cell r="H193" t="str">
            <v>NRS</v>
          </cell>
          <cell r="I193">
            <v>43575</v>
          </cell>
          <cell r="J193">
            <v>43575</v>
          </cell>
        </row>
        <row r="194">
          <cell r="A194">
            <v>810131</v>
          </cell>
          <cell r="B194">
            <v>0</v>
          </cell>
          <cell r="C194" t="str">
            <v>New Godown</v>
          </cell>
          <cell r="D194" t="str">
            <v>Capex-17 &amp; 17A</v>
          </cell>
          <cell r="E194" t="str">
            <v>Building</v>
          </cell>
          <cell r="F194">
            <v>0</v>
          </cell>
          <cell r="G194">
            <v>0</v>
          </cell>
          <cell r="H194" t="str">
            <v>NRS</v>
          </cell>
          <cell r="I194">
            <v>20960</v>
          </cell>
          <cell r="J194">
            <v>20960</v>
          </cell>
        </row>
        <row r="195">
          <cell r="A195">
            <v>810132</v>
          </cell>
          <cell r="B195">
            <v>0</v>
          </cell>
          <cell r="C195" t="str">
            <v>Litchi</v>
          </cell>
          <cell r="D195" t="str">
            <v>(Capex - 03-03-04)</v>
          </cell>
          <cell r="E195" t="str">
            <v>Building</v>
          </cell>
          <cell r="F195">
            <v>0</v>
          </cell>
          <cell r="G195">
            <v>0</v>
          </cell>
          <cell r="H195" t="str">
            <v>NRS</v>
          </cell>
          <cell r="I195">
            <v>10538.5</v>
          </cell>
          <cell r="J195">
            <v>10538.5</v>
          </cell>
        </row>
        <row r="196">
          <cell r="A196">
            <v>810133</v>
          </cell>
          <cell r="B196">
            <v>0</v>
          </cell>
          <cell r="C196" t="str">
            <v xml:space="preserve">Vatika Hair Oil Container </v>
          </cell>
          <cell r="D196" t="str">
            <v>Capex-34</v>
          </cell>
          <cell r="E196" t="str">
            <v xml:space="preserve">Plant &amp; Machinery </v>
          </cell>
          <cell r="F196">
            <v>0</v>
          </cell>
          <cell r="G196">
            <v>0</v>
          </cell>
          <cell r="H196" t="str">
            <v>NRS</v>
          </cell>
          <cell r="I196">
            <v>32000</v>
          </cell>
          <cell r="J196">
            <v>32000</v>
          </cell>
        </row>
        <row r="197">
          <cell r="A197">
            <v>810134</v>
          </cell>
          <cell r="B197">
            <v>0</v>
          </cell>
          <cell r="C197" t="str">
            <v>New Godown</v>
          </cell>
          <cell r="D197" t="str">
            <v>Capex-17 &amp; 17A</v>
          </cell>
          <cell r="E197" t="str">
            <v>Building</v>
          </cell>
          <cell r="F197">
            <v>0</v>
          </cell>
          <cell r="G197">
            <v>0</v>
          </cell>
          <cell r="H197" t="str">
            <v>NRS</v>
          </cell>
          <cell r="I197">
            <v>310500</v>
          </cell>
          <cell r="J197">
            <v>310500</v>
          </cell>
        </row>
        <row r="198">
          <cell r="A198">
            <v>810135</v>
          </cell>
          <cell r="B198">
            <v>0</v>
          </cell>
          <cell r="C198" t="str">
            <v>Fruit Juice Expansion</v>
          </cell>
          <cell r="D198" t="str">
            <v>Maintenance</v>
          </cell>
          <cell r="E198">
            <v>0</v>
          </cell>
          <cell r="F198">
            <v>0</v>
          </cell>
          <cell r="G198">
            <v>0</v>
          </cell>
          <cell r="H198" t="str">
            <v>NRS</v>
          </cell>
          <cell r="I198">
            <v>109500</v>
          </cell>
          <cell r="J198">
            <v>109500</v>
          </cell>
        </row>
        <row r="199">
          <cell r="A199">
            <v>810136</v>
          </cell>
          <cell r="B199">
            <v>0</v>
          </cell>
          <cell r="C199" t="str">
            <v>Fruit Juice Expansion</v>
          </cell>
          <cell r="D199" t="str">
            <v>Maintenance</v>
          </cell>
          <cell r="E199" t="str">
            <v xml:space="preserve">Wooden Work For 500 ML Machine </v>
          </cell>
          <cell r="F199">
            <v>0</v>
          </cell>
          <cell r="G199">
            <v>0</v>
          </cell>
          <cell r="H199" t="str">
            <v>NRS</v>
          </cell>
          <cell r="I199">
            <v>124397</v>
          </cell>
          <cell r="J199">
            <v>124397</v>
          </cell>
        </row>
        <row r="200">
          <cell r="A200">
            <v>810137</v>
          </cell>
          <cell r="B200">
            <v>0</v>
          </cell>
          <cell r="C200" t="str">
            <v>Baan Installation</v>
          </cell>
          <cell r="D200" t="str">
            <v>Capex-32</v>
          </cell>
          <cell r="E200" t="str">
            <v>Office Equipment</v>
          </cell>
          <cell r="F200">
            <v>0</v>
          </cell>
          <cell r="G200">
            <v>0</v>
          </cell>
          <cell r="H200" t="str">
            <v>NRS</v>
          </cell>
          <cell r="I200">
            <v>555198.6</v>
          </cell>
          <cell r="J200">
            <v>555198.6</v>
          </cell>
        </row>
        <row r="201">
          <cell r="A201">
            <v>810138</v>
          </cell>
          <cell r="B201">
            <v>0</v>
          </cell>
          <cell r="C201" t="str">
            <v>Baan Installation</v>
          </cell>
          <cell r="D201" t="str">
            <v>Capex-32</v>
          </cell>
          <cell r="E201" t="str">
            <v>Office Equipment</v>
          </cell>
          <cell r="F201">
            <v>0</v>
          </cell>
          <cell r="G201">
            <v>0</v>
          </cell>
          <cell r="H201" t="str">
            <v>NRS</v>
          </cell>
          <cell r="I201">
            <v>1153297.2</v>
          </cell>
          <cell r="J201">
            <v>1153297.2</v>
          </cell>
        </row>
        <row r="202">
          <cell r="A202">
            <v>810139</v>
          </cell>
          <cell r="B202">
            <v>0</v>
          </cell>
          <cell r="C202" t="str">
            <v>Trainning Hall</v>
          </cell>
          <cell r="D202" t="str">
            <v>Capex-26</v>
          </cell>
          <cell r="E202" t="str">
            <v>Building</v>
          </cell>
          <cell r="F202">
            <v>0</v>
          </cell>
          <cell r="G202">
            <v>0</v>
          </cell>
          <cell r="H202" t="str">
            <v>NRS</v>
          </cell>
          <cell r="I202">
            <v>28050</v>
          </cell>
          <cell r="J202">
            <v>28050</v>
          </cell>
        </row>
        <row r="203">
          <cell r="A203">
            <v>810140</v>
          </cell>
          <cell r="B203">
            <v>0</v>
          </cell>
          <cell r="C203" t="str">
            <v>LDM Section</v>
          </cell>
          <cell r="D203" t="str">
            <v>Capex-29</v>
          </cell>
          <cell r="E203" t="str">
            <v>Plant &amp; Machinery - all Repairing works</v>
          </cell>
          <cell r="F203">
            <v>0</v>
          </cell>
          <cell r="G203">
            <v>0</v>
          </cell>
          <cell r="H203" t="str">
            <v>INR</v>
          </cell>
          <cell r="I203">
            <v>29526.7</v>
          </cell>
          <cell r="J203">
            <v>47242.720000000001</v>
          </cell>
        </row>
        <row r="204">
          <cell r="A204">
            <v>810141</v>
          </cell>
          <cell r="B204">
            <v>0</v>
          </cell>
          <cell r="C204" t="str">
            <v>Godown near Scrap Yard</v>
          </cell>
          <cell r="D204" t="str">
            <v>Capex-17 &amp; 17A</v>
          </cell>
          <cell r="E204" t="str">
            <v>Building</v>
          </cell>
          <cell r="F204">
            <v>0</v>
          </cell>
          <cell r="G204">
            <v>0</v>
          </cell>
          <cell r="H204" t="str">
            <v>NRS</v>
          </cell>
          <cell r="I204">
            <v>408000</v>
          </cell>
          <cell r="J204">
            <v>408000</v>
          </cell>
        </row>
        <row r="205">
          <cell r="A205">
            <v>810142</v>
          </cell>
          <cell r="B205">
            <v>0</v>
          </cell>
          <cell r="C205" t="str">
            <v>Fruit Juice Expansion</v>
          </cell>
          <cell r="D205" t="str">
            <v>Maintenance</v>
          </cell>
          <cell r="E205" t="str">
            <v>Building</v>
          </cell>
          <cell r="F205">
            <v>0</v>
          </cell>
          <cell r="G205">
            <v>0</v>
          </cell>
          <cell r="H205" t="str">
            <v>NRS</v>
          </cell>
          <cell r="I205">
            <v>2288</v>
          </cell>
          <cell r="J205">
            <v>2288</v>
          </cell>
        </row>
        <row r="206">
          <cell r="A206">
            <v>810143</v>
          </cell>
          <cell r="B206">
            <v>0</v>
          </cell>
          <cell r="C206" t="str">
            <v>Trainning Hall</v>
          </cell>
          <cell r="D206" t="str">
            <v>Capex-26</v>
          </cell>
          <cell r="E206" t="str">
            <v>Office Equipment</v>
          </cell>
          <cell r="F206">
            <v>0</v>
          </cell>
          <cell r="G206">
            <v>0</v>
          </cell>
          <cell r="H206" t="str">
            <v>NRS</v>
          </cell>
          <cell r="I206">
            <v>17325</v>
          </cell>
          <cell r="J206">
            <v>17325</v>
          </cell>
        </row>
        <row r="207">
          <cell r="A207">
            <v>810144</v>
          </cell>
          <cell r="B207">
            <v>0</v>
          </cell>
          <cell r="C207" t="str">
            <v>Boundary Wall</v>
          </cell>
          <cell r="D207" t="str">
            <v>(Capex - 06-03-04)</v>
          </cell>
          <cell r="E207" t="str">
            <v>Building</v>
          </cell>
          <cell r="F207">
            <v>0</v>
          </cell>
          <cell r="G207">
            <v>0</v>
          </cell>
          <cell r="H207" t="str">
            <v>NRS</v>
          </cell>
          <cell r="I207">
            <v>452275</v>
          </cell>
          <cell r="J207">
            <v>452275</v>
          </cell>
        </row>
        <row r="208">
          <cell r="A208">
            <v>810145</v>
          </cell>
          <cell r="B208">
            <v>0</v>
          </cell>
          <cell r="C208" t="str">
            <v>Boundary Wall</v>
          </cell>
          <cell r="D208" t="str">
            <v>(Capex - 06-03-04)</v>
          </cell>
          <cell r="E208" t="str">
            <v>Building</v>
          </cell>
          <cell r="F208">
            <v>0</v>
          </cell>
          <cell r="G208">
            <v>0</v>
          </cell>
          <cell r="H208" t="str">
            <v>NRS</v>
          </cell>
          <cell r="I208">
            <v>460000</v>
          </cell>
          <cell r="J208">
            <v>460000</v>
          </cell>
        </row>
        <row r="209">
          <cell r="A209">
            <v>810146</v>
          </cell>
          <cell r="B209">
            <v>0</v>
          </cell>
          <cell r="C209" t="str">
            <v>Fruit Juice Expansion</v>
          </cell>
          <cell r="D209" t="str">
            <v>Maintenance</v>
          </cell>
          <cell r="E209" t="str">
            <v xml:space="preserve">Wooden Work For 500 ML Machine </v>
          </cell>
          <cell r="F209" t="str">
            <v>Ltchi Processing</v>
          </cell>
          <cell r="G209">
            <v>0</v>
          </cell>
          <cell r="H209" t="str">
            <v>NRS</v>
          </cell>
          <cell r="I209">
            <v>38820</v>
          </cell>
          <cell r="J209">
            <v>38820</v>
          </cell>
        </row>
        <row r="210">
          <cell r="A210">
            <v>810147</v>
          </cell>
          <cell r="B210">
            <v>0</v>
          </cell>
          <cell r="C210">
            <v>0</v>
          </cell>
          <cell r="D210" t="str">
            <v>Maintenance</v>
          </cell>
          <cell r="E210">
            <v>0</v>
          </cell>
          <cell r="F210">
            <v>0</v>
          </cell>
          <cell r="G210">
            <v>0</v>
          </cell>
          <cell r="H210" t="str">
            <v>INR</v>
          </cell>
          <cell r="I210">
            <v>6180</v>
          </cell>
          <cell r="J210">
            <v>9888</v>
          </cell>
        </row>
        <row r="211">
          <cell r="A211">
            <v>810148</v>
          </cell>
          <cell r="B211">
            <v>0</v>
          </cell>
          <cell r="C211" t="str">
            <v>Boundary Wall</v>
          </cell>
          <cell r="D211" t="str">
            <v>(Capex - 06-03-04)</v>
          </cell>
          <cell r="E211" t="str">
            <v>Building</v>
          </cell>
          <cell r="F211">
            <v>0</v>
          </cell>
          <cell r="G211">
            <v>0</v>
          </cell>
          <cell r="H211" t="str">
            <v>NRS</v>
          </cell>
          <cell r="I211">
            <v>149772</v>
          </cell>
          <cell r="J211">
            <v>149772</v>
          </cell>
        </row>
        <row r="212">
          <cell r="A212">
            <v>810149</v>
          </cell>
          <cell r="B212">
            <v>0</v>
          </cell>
          <cell r="C212" t="str">
            <v>Fruit Juice Expansion</v>
          </cell>
          <cell r="D212" t="str">
            <v>Capex-22</v>
          </cell>
          <cell r="E212" t="str">
            <v>Building</v>
          </cell>
          <cell r="F212" t="str">
            <v>P. O. to be canceeled</v>
          </cell>
          <cell r="G212">
            <v>0</v>
          </cell>
          <cell r="H212" t="str">
            <v>NRS</v>
          </cell>
          <cell r="I212">
            <v>85800</v>
          </cell>
          <cell r="J212">
            <v>85800</v>
          </cell>
        </row>
        <row r="213">
          <cell r="A213">
            <v>810150</v>
          </cell>
          <cell r="B213">
            <v>0</v>
          </cell>
          <cell r="C213" t="str">
            <v>Scrap Yard</v>
          </cell>
          <cell r="D213" t="str">
            <v>Capex-24</v>
          </cell>
          <cell r="E213" t="str">
            <v>Building</v>
          </cell>
          <cell r="F213">
            <v>0</v>
          </cell>
          <cell r="G213">
            <v>0</v>
          </cell>
          <cell r="H213" t="str">
            <v>NRS</v>
          </cell>
          <cell r="I213">
            <v>7500</v>
          </cell>
          <cell r="J213">
            <v>7500</v>
          </cell>
        </row>
        <row r="214">
          <cell r="A214">
            <v>810151</v>
          </cell>
          <cell r="B214">
            <v>0</v>
          </cell>
          <cell r="C214" t="str">
            <v>Godown near Scrap Yard</v>
          </cell>
          <cell r="D214" t="str">
            <v>Capex-17 &amp; 17A</v>
          </cell>
          <cell r="E214" t="str">
            <v>Building</v>
          </cell>
          <cell r="F214">
            <v>0</v>
          </cell>
          <cell r="G214">
            <v>0</v>
          </cell>
          <cell r="H214" t="str">
            <v>NRS</v>
          </cell>
          <cell r="I214">
            <v>59400</v>
          </cell>
          <cell r="J214">
            <v>59400</v>
          </cell>
        </row>
        <row r="215">
          <cell r="A215">
            <v>810152</v>
          </cell>
          <cell r="B215">
            <v>0</v>
          </cell>
          <cell r="C215" t="str">
            <v>Lemoneze</v>
          </cell>
          <cell r="D215" t="str">
            <v>Capex-31</v>
          </cell>
          <cell r="E215" t="str">
            <v>Plant &amp; Machinery (Installation)</v>
          </cell>
          <cell r="F215">
            <v>0</v>
          </cell>
          <cell r="G215">
            <v>0</v>
          </cell>
          <cell r="H215" t="str">
            <v>INR</v>
          </cell>
          <cell r="I215">
            <v>62418</v>
          </cell>
          <cell r="J215">
            <v>99868.800000000003</v>
          </cell>
        </row>
        <row r="216">
          <cell r="A216">
            <v>810153</v>
          </cell>
          <cell r="B216">
            <v>0</v>
          </cell>
          <cell r="C216" t="str">
            <v xml:space="preserve">Vatika Hair Oil Container </v>
          </cell>
          <cell r="D216" t="str">
            <v>Capex-34</v>
          </cell>
          <cell r="E216" t="str">
            <v>Plant &amp; Machinery</v>
          </cell>
          <cell r="F216">
            <v>0</v>
          </cell>
          <cell r="G216">
            <v>0</v>
          </cell>
          <cell r="H216" t="str">
            <v>NRS</v>
          </cell>
          <cell r="I216">
            <v>74000</v>
          </cell>
          <cell r="J216">
            <v>74000</v>
          </cell>
        </row>
        <row r="217">
          <cell r="A217">
            <v>810154</v>
          </cell>
          <cell r="B217">
            <v>0</v>
          </cell>
          <cell r="C217" t="str">
            <v>Plastic Section</v>
          </cell>
          <cell r="D217" t="str">
            <v>Maintenance</v>
          </cell>
          <cell r="E217" t="str">
            <v>Plant &amp; Machinery (Installation)</v>
          </cell>
          <cell r="F217">
            <v>0</v>
          </cell>
          <cell r="G217">
            <v>0</v>
          </cell>
          <cell r="H217" t="str">
            <v>NRS</v>
          </cell>
          <cell r="I217">
            <v>4356</v>
          </cell>
          <cell r="J217">
            <v>4356</v>
          </cell>
        </row>
        <row r="218">
          <cell r="A218">
            <v>810155</v>
          </cell>
          <cell r="B218">
            <v>0</v>
          </cell>
          <cell r="C218">
            <v>0</v>
          </cell>
          <cell r="D218" t="str">
            <v>Maintenance</v>
          </cell>
        </row>
        <row r="219">
          <cell r="A219">
            <v>810157</v>
          </cell>
          <cell r="B219">
            <v>0</v>
          </cell>
          <cell r="C219" t="str">
            <v>Fruit Juice Expansion</v>
          </cell>
          <cell r="D219" t="str">
            <v>Maintenance</v>
          </cell>
          <cell r="E219" t="str">
            <v xml:space="preserve">Wooden Work For 500 ML Machine </v>
          </cell>
          <cell r="F219">
            <v>0</v>
          </cell>
          <cell r="G219">
            <v>0</v>
          </cell>
          <cell r="H219" t="str">
            <v>NRS</v>
          </cell>
          <cell r="I219">
            <v>56681</v>
          </cell>
          <cell r="J219">
            <v>56681</v>
          </cell>
        </row>
        <row r="220">
          <cell r="A220">
            <v>810158</v>
          </cell>
          <cell r="B220">
            <v>0</v>
          </cell>
          <cell r="C220" t="str">
            <v>Litchi</v>
          </cell>
          <cell r="D220" t="str">
            <v>(Capex - 03-03-04)</v>
          </cell>
          <cell r="E220" t="str">
            <v>Plant &amp; Machinery (Installation)</v>
          </cell>
          <cell r="F220">
            <v>0</v>
          </cell>
          <cell r="G220">
            <v>0</v>
          </cell>
          <cell r="H220" t="str">
            <v>NRS</v>
          </cell>
          <cell r="I220">
            <v>41995.8</v>
          </cell>
          <cell r="J220">
            <v>41995.8</v>
          </cell>
        </row>
        <row r="221">
          <cell r="A221">
            <v>810159</v>
          </cell>
          <cell r="B221">
            <v>0</v>
          </cell>
          <cell r="C221" t="str">
            <v>Godown Near Scrap Yard</v>
          </cell>
          <cell r="D221" t="str">
            <v>Capex-17 &amp; 17A</v>
          </cell>
          <cell r="E221" t="str">
            <v>Building</v>
          </cell>
          <cell r="F221">
            <v>0</v>
          </cell>
          <cell r="G221">
            <v>0</v>
          </cell>
          <cell r="H221" t="str">
            <v>INR</v>
          </cell>
          <cell r="I221">
            <v>53820</v>
          </cell>
          <cell r="J221">
            <v>86112</v>
          </cell>
        </row>
        <row r="222">
          <cell r="A222">
            <v>810160</v>
          </cell>
          <cell r="B222">
            <v>0</v>
          </cell>
          <cell r="C222" t="str">
            <v>Trainning Hall</v>
          </cell>
          <cell r="D222" t="str">
            <v>Capex-26</v>
          </cell>
          <cell r="E222" t="str">
            <v>Furniture &amp; Fixture</v>
          </cell>
          <cell r="F222">
            <v>0</v>
          </cell>
          <cell r="G222">
            <v>0</v>
          </cell>
          <cell r="H222" t="str">
            <v>NRS</v>
          </cell>
          <cell r="I222">
            <v>31618</v>
          </cell>
          <cell r="J222">
            <v>31618</v>
          </cell>
        </row>
        <row r="223">
          <cell r="A223">
            <v>810162</v>
          </cell>
          <cell r="B223">
            <v>0</v>
          </cell>
          <cell r="C223" t="str">
            <v>Baan Installation</v>
          </cell>
          <cell r="D223" t="str">
            <v>Capex-32</v>
          </cell>
          <cell r="E223" t="str">
            <v>Office Equipment</v>
          </cell>
          <cell r="F223">
            <v>0</v>
          </cell>
          <cell r="G223">
            <v>0</v>
          </cell>
          <cell r="H223" t="str">
            <v>NRS</v>
          </cell>
          <cell r="I223">
            <v>502425</v>
          </cell>
          <cell r="J223">
            <v>502425</v>
          </cell>
        </row>
        <row r="224">
          <cell r="A224">
            <v>810163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  <cell r="F224">
            <v>0</v>
          </cell>
          <cell r="G224">
            <v>0</v>
          </cell>
          <cell r="H224" t="str">
            <v>NRS</v>
          </cell>
          <cell r="I224">
            <v>62502</v>
          </cell>
          <cell r="J224">
            <v>62502</v>
          </cell>
        </row>
        <row r="225">
          <cell r="A225">
            <v>810164</v>
          </cell>
          <cell r="B225">
            <v>0</v>
          </cell>
          <cell r="C225" t="str">
            <v>Lemoneze</v>
          </cell>
          <cell r="D225" t="str">
            <v>Capex-31</v>
          </cell>
          <cell r="E225" t="str">
            <v>Building</v>
          </cell>
          <cell r="F225">
            <v>0</v>
          </cell>
          <cell r="G225">
            <v>0</v>
          </cell>
          <cell r="H225" t="str">
            <v>NRS</v>
          </cell>
          <cell r="I225">
            <v>30770</v>
          </cell>
          <cell r="J225">
            <v>30770</v>
          </cell>
        </row>
        <row r="226">
          <cell r="A226">
            <v>810166</v>
          </cell>
          <cell r="B226">
            <v>0</v>
          </cell>
          <cell r="C226" t="str">
            <v>Litchi</v>
          </cell>
          <cell r="D226" t="str">
            <v>(Capex - 03-03-04)</v>
          </cell>
          <cell r="E226" t="str">
            <v>Plant &amp; Machinery (Installation)</v>
          </cell>
          <cell r="F226">
            <v>0</v>
          </cell>
          <cell r="G226">
            <v>0</v>
          </cell>
          <cell r="H226" t="str">
            <v>NRS</v>
          </cell>
          <cell r="I226">
            <v>23925</v>
          </cell>
          <cell r="J226">
            <v>23925</v>
          </cell>
        </row>
        <row r="227">
          <cell r="A227">
            <v>810167</v>
          </cell>
          <cell r="B227">
            <v>0</v>
          </cell>
          <cell r="C227" t="str">
            <v>Fruit Juice Expansion</v>
          </cell>
          <cell r="D227" t="str">
            <v>(Capex - 04-03-04)</v>
          </cell>
          <cell r="E227" t="str">
            <v>Plant &amp; Machinery (Installation)</v>
          </cell>
          <cell r="F227">
            <v>0</v>
          </cell>
          <cell r="G227">
            <v>0</v>
          </cell>
          <cell r="H227" t="str">
            <v>INR</v>
          </cell>
          <cell r="I227">
            <v>18128.75</v>
          </cell>
          <cell r="J227">
            <v>29006</v>
          </cell>
        </row>
        <row r="228">
          <cell r="A228">
            <v>810168</v>
          </cell>
          <cell r="B228">
            <v>0</v>
          </cell>
          <cell r="C228" t="str">
            <v>Trainning Hall</v>
          </cell>
          <cell r="D228" t="str">
            <v>Capex-26</v>
          </cell>
          <cell r="E228" t="str">
            <v>Furniture &amp; Fixture</v>
          </cell>
          <cell r="F228">
            <v>0</v>
          </cell>
          <cell r="G228">
            <v>0</v>
          </cell>
          <cell r="H228" t="str">
            <v>NRS</v>
          </cell>
          <cell r="I228">
            <v>22550</v>
          </cell>
          <cell r="J228">
            <v>22550</v>
          </cell>
        </row>
        <row r="229">
          <cell r="A229">
            <v>810169</v>
          </cell>
          <cell r="B229">
            <v>0</v>
          </cell>
          <cell r="C229" t="str">
            <v>Fruit Juice Expansion</v>
          </cell>
          <cell r="D229" t="str">
            <v>(Capex - 04-03-04)</v>
          </cell>
          <cell r="E229" t="str">
            <v>Plant &amp; Machinery (Installation)</v>
          </cell>
          <cell r="F229" t="str">
            <v>Inventory</v>
          </cell>
          <cell r="G229">
            <v>0</v>
          </cell>
          <cell r="H229" t="str">
            <v>NRS</v>
          </cell>
          <cell r="I229">
            <v>6710</v>
          </cell>
          <cell r="J229">
            <v>6710</v>
          </cell>
        </row>
        <row r="230">
          <cell r="A230">
            <v>810170</v>
          </cell>
          <cell r="B230">
            <v>0</v>
          </cell>
          <cell r="C230" t="str">
            <v>Fruit Juice Expansion</v>
          </cell>
          <cell r="D230" t="str">
            <v>No-Capex</v>
          </cell>
          <cell r="E230" t="str">
            <v>Plant &amp; Machinery</v>
          </cell>
          <cell r="F230">
            <v>0</v>
          </cell>
          <cell r="G230">
            <v>0</v>
          </cell>
          <cell r="H230" t="str">
            <v>INR</v>
          </cell>
          <cell r="I230">
            <v>3300</v>
          </cell>
          <cell r="J230">
            <v>5280</v>
          </cell>
        </row>
        <row r="231">
          <cell r="A231">
            <v>810171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  <cell r="F231">
            <v>0</v>
          </cell>
          <cell r="G231">
            <v>0</v>
          </cell>
          <cell r="H231" t="str">
            <v>NRS</v>
          </cell>
          <cell r="I231">
            <v>168600</v>
          </cell>
          <cell r="J231">
            <v>168600</v>
          </cell>
        </row>
        <row r="232">
          <cell r="A232">
            <v>810172</v>
          </cell>
          <cell r="B232">
            <v>0</v>
          </cell>
          <cell r="C232" t="str">
            <v>Fruit Juice Expansion</v>
          </cell>
          <cell r="D232" t="str">
            <v>(Capex - 04-03-04)</v>
          </cell>
          <cell r="E232" t="str">
            <v>Building</v>
          </cell>
          <cell r="F232">
            <v>0</v>
          </cell>
          <cell r="G232">
            <v>0</v>
          </cell>
          <cell r="H232" t="str">
            <v>NRS</v>
          </cell>
          <cell r="I232">
            <v>6780</v>
          </cell>
          <cell r="J232">
            <v>6780</v>
          </cell>
        </row>
        <row r="233">
          <cell r="A233">
            <v>810173</v>
          </cell>
          <cell r="B233">
            <v>0</v>
          </cell>
          <cell r="C233" t="str">
            <v>Boundary Wall</v>
          </cell>
          <cell r="D233" t="str">
            <v>(Capex - 06-03-04)</v>
          </cell>
          <cell r="E233" t="str">
            <v>Building</v>
          </cell>
          <cell r="F233">
            <v>0</v>
          </cell>
          <cell r="G233">
            <v>0</v>
          </cell>
          <cell r="H233" t="str">
            <v>NRS</v>
          </cell>
          <cell r="I233">
            <v>196877.5</v>
          </cell>
          <cell r="J233">
            <v>196877.5</v>
          </cell>
        </row>
        <row r="234">
          <cell r="A234">
            <v>810174</v>
          </cell>
          <cell r="B234">
            <v>0</v>
          </cell>
          <cell r="C234" t="str">
            <v>Boundary Wall</v>
          </cell>
          <cell r="D234" t="str">
            <v>(Capex - 06-03-04)</v>
          </cell>
          <cell r="E234" t="str">
            <v>Building</v>
          </cell>
          <cell r="F234">
            <v>0</v>
          </cell>
          <cell r="G234">
            <v>0</v>
          </cell>
          <cell r="H234" t="str">
            <v>NRS</v>
          </cell>
          <cell r="I234">
            <v>36480</v>
          </cell>
          <cell r="J234">
            <v>36480</v>
          </cell>
        </row>
        <row r="235">
          <cell r="A235">
            <v>810175</v>
          </cell>
          <cell r="B235">
            <v>0</v>
          </cell>
          <cell r="C235" t="str">
            <v>Fruit Juice Expansion</v>
          </cell>
          <cell r="D235" t="str">
            <v>(Capex - 04-03-04)</v>
          </cell>
          <cell r="E235" t="str">
            <v>Building</v>
          </cell>
          <cell r="F235">
            <v>0</v>
          </cell>
          <cell r="G235">
            <v>0</v>
          </cell>
          <cell r="H235" t="str">
            <v>NRS</v>
          </cell>
          <cell r="I235">
            <v>18513.849999999999</v>
          </cell>
          <cell r="J235">
            <v>18513.849999999999</v>
          </cell>
        </row>
        <row r="236">
          <cell r="A236">
            <v>810176</v>
          </cell>
          <cell r="B236">
            <v>0</v>
          </cell>
          <cell r="C236" t="str">
            <v>Litchi</v>
          </cell>
          <cell r="D236" t="str">
            <v>(Capex - 03-03-04)</v>
          </cell>
          <cell r="E236" t="str">
            <v>Building</v>
          </cell>
          <cell r="F236">
            <v>0</v>
          </cell>
          <cell r="G236">
            <v>0</v>
          </cell>
          <cell r="H236" t="str">
            <v>NRS</v>
          </cell>
          <cell r="I236">
            <v>23441.599999999999</v>
          </cell>
          <cell r="J236">
            <v>23441.599999999999</v>
          </cell>
        </row>
        <row r="237">
          <cell r="A237">
            <v>810177</v>
          </cell>
          <cell r="B237">
            <v>0</v>
          </cell>
          <cell r="C237" t="str">
            <v>Litchi</v>
          </cell>
          <cell r="D237" t="str">
            <v>(Capex - 03-03-04)</v>
          </cell>
          <cell r="E237" t="str">
            <v>Building</v>
          </cell>
          <cell r="F237">
            <v>0</v>
          </cell>
          <cell r="G237">
            <v>0</v>
          </cell>
          <cell r="H237" t="str">
            <v>INR</v>
          </cell>
          <cell r="I237">
            <v>820</v>
          </cell>
          <cell r="J237">
            <v>1312</v>
          </cell>
        </row>
        <row r="238">
          <cell r="A238">
            <v>810178</v>
          </cell>
          <cell r="B238">
            <v>0</v>
          </cell>
          <cell r="C238" t="str">
            <v>Litchi</v>
          </cell>
          <cell r="D238" t="str">
            <v>(Capex - 03-03-04)</v>
          </cell>
          <cell r="E238" t="str">
            <v>Plant &amp; Machinery (Installation)</v>
          </cell>
          <cell r="F238">
            <v>0</v>
          </cell>
          <cell r="G238">
            <v>0</v>
          </cell>
          <cell r="H238" t="str">
            <v>INR</v>
          </cell>
          <cell r="I238">
            <v>522</v>
          </cell>
          <cell r="J238">
            <v>835.2</v>
          </cell>
        </row>
        <row r="239">
          <cell r="A239">
            <v>810179</v>
          </cell>
          <cell r="B239">
            <v>0</v>
          </cell>
          <cell r="C239" t="str">
            <v>Fruit Juice Expansion</v>
          </cell>
          <cell r="D239" t="str">
            <v>(Capex - 04-03-04)</v>
          </cell>
          <cell r="E239" t="str">
            <v>Building</v>
          </cell>
          <cell r="F239">
            <v>0</v>
          </cell>
          <cell r="G239">
            <v>0</v>
          </cell>
          <cell r="H239" t="str">
            <v>NRS</v>
          </cell>
          <cell r="I239">
            <v>3330</v>
          </cell>
          <cell r="J239">
            <v>3330</v>
          </cell>
        </row>
        <row r="240">
          <cell r="A240">
            <v>810180</v>
          </cell>
          <cell r="B240">
            <v>0</v>
          </cell>
          <cell r="C240" t="str">
            <v>Common Utility</v>
          </cell>
          <cell r="D240" t="str">
            <v>(Capex - 07-03-04)</v>
          </cell>
          <cell r="E240" t="str">
            <v>Plant &amp; Machinery</v>
          </cell>
          <cell r="F240">
            <v>0</v>
          </cell>
          <cell r="G240">
            <v>0</v>
          </cell>
          <cell r="H240" t="str">
            <v>USD</v>
          </cell>
          <cell r="I240">
            <v>8000</v>
          </cell>
          <cell r="J240">
            <v>592000</v>
          </cell>
        </row>
        <row r="241">
          <cell r="A241">
            <v>810181</v>
          </cell>
          <cell r="B241">
            <v>0</v>
          </cell>
          <cell r="C241" t="str">
            <v>Boundary Wall</v>
          </cell>
          <cell r="D241" t="str">
            <v>(Capex - 06-03-04)</v>
          </cell>
          <cell r="E241" t="str">
            <v>Building</v>
          </cell>
          <cell r="F241">
            <v>0</v>
          </cell>
          <cell r="G241">
            <v>0</v>
          </cell>
          <cell r="H241" t="str">
            <v>NRS</v>
          </cell>
          <cell r="I241">
            <v>69250</v>
          </cell>
          <cell r="J241">
            <v>69250</v>
          </cell>
        </row>
        <row r="242">
          <cell r="A242">
            <v>810182</v>
          </cell>
          <cell r="B242">
            <v>0</v>
          </cell>
          <cell r="C242" t="str">
            <v xml:space="preserve">Video Camera Accessories       </v>
          </cell>
          <cell r="D242" t="str">
            <v>(Capex - 14-03-04)</v>
          </cell>
          <cell r="E242" t="str">
            <v>Office Equipment</v>
          </cell>
          <cell r="F242">
            <v>0</v>
          </cell>
          <cell r="G242">
            <v>0</v>
          </cell>
          <cell r="H242" t="str">
            <v>NRS</v>
          </cell>
          <cell r="I242">
            <v>112459.5</v>
          </cell>
          <cell r="J242">
            <v>112459.5</v>
          </cell>
        </row>
        <row r="243">
          <cell r="A243">
            <v>810183</v>
          </cell>
          <cell r="B243">
            <v>0</v>
          </cell>
          <cell r="C243" t="str">
            <v xml:space="preserve">Video Camera Accessories       </v>
          </cell>
          <cell r="D243" t="str">
            <v>(Capex - 14-03-04)</v>
          </cell>
          <cell r="E243" t="str">
            <v>Office Equipment</v>
          </cell>
          <cell r="F243">
            <v>0</v>
          </cell>
          <cell r="G243">
            <v>0</v>
          </cell>
          <cell r="H243" t="str">
            <v>USD</v>
          </cell>
          <cell r="I243">
            <v>6314.8</v>
          </cell>
          <cell r="J243">
            <v>467295.2</v>
          </cell>
        </row>
        <row r="244">
          <cell r="A244">
            <v>810184</v>
          </cell>
          <cell r="B244">
            <v>0</v>
          </cell>
          <cell r="C244" t="str">
            <v>Fruit Juice Expansion</v>
          </cell>
          <cell r="D244" t="str">
            <v>(Capex - 04-03-04)</v>
          </cell>
          <cell r="E244" t="str">
            <v>Plant &amp; Machinery (Installation)</v>
          </cell>
          <cell r="F244">
            <v>0</v>
          </cell>
          <cell r="G244">
            <v>0</v>
          </cell>
          <cell r="H244" t="str">
            <v>NRS</v>
          </cell>
          <cell r="I244">
            <v>500</v>
          </cell>
          <cell r="J244">
            <v>500</v>
          </cell>
        </row>
        <row r="245">
          <cell r="A245">
            <v>810185</v>
          </cell>
          <cell r="B245">
            <v>0</v>
          </cell>
          <cell r="C245" t="str">
            <v xml:space="preserve">Vatika Hair Oil Container </v>
          </cell>
          <cell r="D245" t="str">
            <v>(Capex - 13-03-04)</v>
          </cell>
          <cell r="E245" t="str">
            <v>Plant &amp; Machinery</v>
          </cell>
          <cell r="F245">
            <v>0</v>
          </cell>
          <cell r="G245">
            <v>0</v>
          </cell>
          <cell r="H245" t="str">
            <v>NRS</v>
          </cell>
          <cell r="I245">
            <v>37500</v>
          </cell>
          <cell r="J245">
            <v>37500</v>
          </cell>
        </row>
        <row r="246">
          <cell r="A246">
            <v>810186</v>
          </cell>
          <cell r="B246">
            <v>0</v>
          </cell>
          <cell r="C246" t="str">
            <v>Fruit Juice Expansion</v>
          </cell>
          <cell r="D246" t="str">
            <v>(Capex - 15-03-04)</v>
          </cell>
          <cell r="E246" t="str">
            <v>Plant &amp; Machinery (Installation)</v>
          </cell>
          <cell r="F246">
            <v>0</v>
          </cell>
          <cell r="G246">
            <v>0</v>
          </cell>
          <cell r="H246" t="str">
            <v>INR</v>
          </cell>
          <cell r="I246">
            <v>21782</v>
          </cell>
          <cell r="J246">
            <v>34851.200000000004</v>
          </cell>
        </row>
        <row r="247">
          <cell r="A247">
            <v>810187</v>
          </cell>
          <cell r="B247">
            <v>0</v>
          </cell>
          <cell r="C247" t="str">
            <v>Fruit Juice Expansion-125 ML</v>
          </cell>
          <cell r="D247" t="str">
            <v>(Capex - 15-03-04)</v>
          </cell>
          <cell r="E247" t="str">
            <v>Plant &amp; Machinery - 125 ML</v>
          </cell>
          <cell r="F247">
            <v>0</v>
          </cell>
          <cell r="G247">
            <v>0</v>
          </cell>
          <cell r="H247" t="str">
            <v>USD</v>
          </cell>
          <cell r="I247">
            <v>77079</v>
          </cell>
          <cell r="J247">
            <v>5703846</v>
          </cell>
        </row>
        <row r="248">
          <cell r="A248">
            <v>810188</v>
          </cell>
          <cell r="B248">
            <v>0</v>
          </cell>
          <cell r="C248" t="str">
            <v>Fruit Juice Expansion</v>
          </cell>
          <cell r="D248" t="str">
            <v>(Capex - 15-03-04)</v>
          </cell>
          <cell r="E248" t="str">
            <v>Plant &amp; Machinery</v>
          </cell>
          <cell r="F248">
            <v>0</v>
          </cell>
          <cell r="G248">
            <v>0</v>
          </cell>
          <cell r="H248" t="str">
            <v>USD</v>
          </cell>
          <cell r="I248">
            <v>18800</v>
          </cell>
          <cell r="J248">
            <v>1391200</v>
          </cell>
        </row>
        <row r="249">
          <cell r="A249">
            <v>810189</v>
          </cell>
          <cell r="B249">
            <v>0</v>
          </cell>
          <cell r="C249" t="str">
            <v>Fruit Juice Expansion</v>
          </cell>
          <cell r="D249" t="str">
            <v>(Capex - 15-03-04)</v>
          </cell>
          <cell r="E249" t="str">
            <v>Plant &amp; Machinery (Installation)</v>
          </cell>
          <cell r="F249">
            <v>0</v>
          </cell>
          <cell r="G249">
            <v>0</v>
          </cell>
          <cell r="H249" t="str">
            <v>NRS</v>
          </cell>
          <cell r="I249">
            <v>101045</v>
          </cell>
          <cell r="J249">
            <v>101045</v>
          </cell>
        </row>
        <row r="250">
          <cell r="A250">
            <v>810190</v>
          </cell>
          <cell r="B250">
            <v>0</v>
          </cell>
          <cell r="C250" t="str">
            <v>Fruit Juice Expansion</v>
          </cell>
          <cell r="D250" t="str">
            <v>(Capex - 15-03-04)</v>
          </cell>
          <cell r="E250" t="str">
            <v>Electrical Installation</v>
          </cell>
          <cell r="F250">
            <v>0</v>
          </cell>
          <cell r="G250">
            <v>0</v>
          </cell>
          <cell r="H250" t="str">
            <v>NRS</v>
          </cell>
          <cell r="I250">
            <v>31464</v>
          </cell>
          <cell r="J250">
            <v>31464</v>
          </cell>
        </row>
        <row r="251">
          <cell r="A251">
            <v>810191</v>
          </cell>
          <cell r="B251">
            <v>0</v>
          </cell>
          <cell r="C251" t="str">
            <v>Fruit Juice Expansion</v>
          </cell>
          <cell r="D251" t="str">
            <v>(Capex - 15-03-04)</v>
          </cell>
          <cell r="E251" t="str">
            <v>Electrical Installation</v>
          </cell>
          <cell r="F251">
            <v>0</v>
          </cell>
          <cell r="G251">
            <v>0</v>
          </cell>
          <cell r="H251" t="str">
            <v>NRS</v>
          </cell>
          <cell r="I251">
            <v>23200</v>
          </cell>
          <cell r="J251">
            <v>23200</v>
          </cell>
        </row>
        <row r="252">
          <cell r="A252">
            <v>810192</v>
          </cell>
          <cell r="B252">
            <v>0</v>
          </cell>
          <cell r="C252" t="str">
            <v>Fruit Juice Expansion</v>
          </cell>
          <cell r="D252" t="str">
            <v>(Capex - 15-03-04)</v>
          </cell>
          <cell r="E252" t="str">
            <v>Plant &amp; Machinery</v>
          </cell>
          <cell r="F252">
            <v>0</v>
          </cell>
          <cell r="G252">
            <v>0</v>
          </cell>
          <cell r="H252" t="str">
            <v>INR</v>
          </cell>
          <cell r="I252">
            <v>1404000</v>
          </cell>
          <cell r="J252">
            <v>2246400</v>
          </cell>
        </row>
        <row r="253">
          <cell r="A253">
            <v>810193</v>
          </cell>
          <cell r="B253">
            <v>0</v>
          </cell>
          <cell r="C253" t="str">
            <v>Fruit Juice Expansion-125 ML</v>
          </cell>
          <cell r="D253" t="str">
            <v>(Capex - 15-03-04)</v>
          </cell>
          <cell r="E253" t="str">
            <v>Plant &amp; Machinery - 125 ML</v>
          </cell>
          <cell r="F253" t="str">
            <v>Inventory</v>
          </cell>
          <cell r="G253">
            <v>0</v>
          </cell>
          <cell r="H253" t="str">
            <v>EURO</v>
          </cell>
          <cell r="I253">
            <v>8300</v>
          </cell>
          <cell r="J253">
            <v>1079000</v>
          </cell>
        </row>
        <row r="254">
          <cell r="A254">
            <v>810194</v>
          </cell>
          <cell r="B254">
            <v>0</v>
          </cell>
          <cell r="C254" t="str">
            <v>Fruit Juice Expansion-125 ML</v>
          </cell>
          <cell r="D254" t="str">
            <v>(Capex - 15-03-04)</v>
          </cell>
          <cell r="E254" t="str">
            <v>Plant &amp; Machinery - 125 ML</v>
          </cell>
          <cell r="F254">
            <v>0</v>
          </cell>
          <cell r="G254">
            <v>0</v>
          </cell>
          <cell r="H254" t="str">
            <v>USD</v>
          </cell>
          <cell r="I254">
            <v>233400</v>
          </cell>
          <cell r="J254">
            <v>17271600</v>
          </cell>
        </row>
        <row r="255">
          <cell r="A255">
            <v>810195</v>
          </cell>
          <cell r="B255">
            <v>0</v>
          </cell>
          <cell r="C255" t="str">
            <v>Fruit Juice Expansion</v>
          </cell>
          <cell r="D255" t="str">
            <v>(Capex - 15-03-04)</v>
          </cell>
          <cell r="E255" t="str">
            <v>Electrical Installation</v>
          </cell>
          <cell r="F255">
            <v>0</v>
          </cell>
          <cell r="G255">
            <v>0</v>
          </cell>
          <cell r="H255" t="str">
            <v>NRS</v>
          </cell>
          <cell r="I255">
            <v>2043</v>
          </cell>
          <cell r="J255">
            <v>2043</v>
          </cell>
        </row>
        <row r="256">
          <cell r="A256">
            <v>810196</v>
          </cell>
          <cell r="B256">
            <v>0</v>
          </cell>
          <cell r="C256" t="str">
            <v>Fruit Juice Expansion</v>
          </cell>
          <cell r="D256" t="str">
            <v>(Capex - 15-03-04)</v>
          </cell>
          <cell r="E256" t="str">
            <v>Plant &amp; Machinery (Installation)</v>
          </cell>
          <cell r="F256">
            <v>0</v>
          </cell>
          <cell r="G256">
            <v>0</v>
          </cell>
          <cell r="H256" t="str">
            <v>NRS</v>
          </cell>
          <cell r="I256">
            <v>166911</v>
          </cell>
          <cell r="J256">
            <v>166911</v>
          </cell>
        </row>
        <row r="257">
          <cell r="A257">
            <v>810197</v>
          </cell>
          <cell r="B257">
            <v>0</v>
          </cell>
          <cell r="C257" t="str">
            <v>Fruit Juice Expansion</v>
          </cell>
          <cell r="D257" t="str">
            <v>(Capex - 15-03-04)</v>
          </cell>
          <cell r="E257" t="str">
            <v>Plant &amp; Machinery (Installation)</v>
          </cell>
          <cell r="F257">
            <v>0</v>
          </cell>
          <cell r="G257">
            <v>0</v>
          </cell>
          <cell r="H257" t="str">
            <v>INR</v>
          </cell>
          <cell r="I257">
            <v>271076</v>
          </cell>
          <cell r="J257">
            <v>433721.60000000003</v>
          </cell>
        </row>
        <row r="258">
          <cell r="A258">
            <v>810198</v>
          </cell>
          <cell r="B258">
            <v>0</v>
          </cell>
          <cell r="C258" t="str">
            <v>Fruit Juice Expansion</v>
          </cell>
          <cell r="D258" t="str">
            <v>(Capex - 15-03-04)</v>
          </cell>
          <cell r="E258" t="str">
            <v>Plant &amp; Machinery (Installation)</v>
          </cell>
          <cell r="F258">
            <v>0</v>
          </cell>
          <cell r="G258">
            <v>0</v>
          </cell>
          <cell r="H258" t="str">
            <v>INR</v>
          </cell>
          <cell r="I258">
            <v>64485</v>
          </cell>
          <cell r="J258">
            <v>103176</v>
          </cell>
        </row>
        <row r="259">
          <cell r="A259">
            <v>810199</v>
          </cell>
          <cell r="B259">
            <v>0</v>
          </cell>
          <cell r="C259" t="str">
            <v>Fruit Juice Expansion</v>
          </cell>
          <cell r="D259" t="str">
            <v>(Capex - 15-03-04)</v>
          </cell>
          <cell r="E259" t="str">
            <v>Plant &amp; Machinery (Installation)</v>
          </cell>
          <cell r="F259">
            <v>0</v>
          </cell>
          <cell r="G259">
            <v>0</v>
          </cell>
          <cell r="H259" t="str">
            <v>INR</v>
          </cell>
          <cell r="I259">
            <v>34084.9</v>
          </cell>
          <cell r="J259">
            <v>54535.840000000004</v>
          </cell>
        </row>
        <row r="260">
          <cell r="A260">
            <v>810200</v>
          </cell>
          <cell r="B260">
            <v>0</v>
          </cell>
          <cell r="C260" t="str">
            <v>Fruit Juice Expansion</v>
          </cell>
          <cell r="D260" t="str">
            <v>(Capex - 15-03-04)</v>
          </cell>
          <cell r="E260" t="str">
            <v>Plant &amp; Machinery (Installation)</v>
          </cell>
          <cell r="F260">
            <v>0</v>
          </cell>
          <cell r="G260">
            <v>0</v>
          </cell>
          <cell r="H260" t="str">
            <v>INR</v>
          </cell>
          <cell r="I260">
            <v>997000</v>
          </cell>
          <cell r="J260">
            <v>1595200</v>
          </cell>
        </row>
        <row r="261">
          <cell r="A261">
            <v>810201</v>
          </cell>
          <cell r="B261">
            <v>0</v>
          </cell>
          <cell r="C261" t="str">
            <v>Fruit Juice Expansion</v>
          </cell>
          <cell r="D261" t="str">
            <v>(Capex - 15-03-04)</v>
          </cell>
          <cell r="E261" t="str">
            <v>Plant &amp; Machinery (Installation)</v>
          </cell>
          <cell r="F261">
            <v>0</v>
          </cell>
          <cell r="G261">
            <v>0</v>
          </cell>
          <cell r="H261" t="str">
            <v>INR</v>
          </cell>
          <cell r="I261">
            <v>1640</v>
          </cell>
          <cell r="J261">
            <v>2624</v>
          </cell>
        </row>
        <row r="262">
          <cell r="A262">
            <v>810202</v>
          </cell>
          <cell r="B262">
            <v>0</v>
          </cell>
          <cell r="C262" t="str">
            <v>Fruit Juice Expansion</v>
          </cell>
          <cell r="D262" t="str">
            <v>(Capex - 15-03-04)</v>
          </cell>
          <cell r="E262" t="str">
            <v>Plant &amp; Machinery (Installation)</v>
          </cell>
          <cell r="F262">
            <v>0</v>
          </cell>
          <cell r="G262">
            <v>0</v>
          </cell>
          <cell r="H262" t="str">
            <v>NRS</v>
          </cell>
          <cell r="I262">
            <v>29000</v>
          </cell>
          <cell r="J262">
            <v>29000</v>
          </cell>
        </row>
        <row r="263">
          <cell r="A263">
            <v>810203</v>
          </cell>
          <cell r="B263">
            <v>0</v>
          </cell>
          <cell r="C263" t="str">
            <v>Fruit Juice Expansion</v>
          </cell>
          <cell r="D263" t="str">
            <v>(Capex - 15-03-04)</v>
          </cell>
          <cell r="E263" t="str">
            <v>Plant &amp; Machinery (Installation)</v>
          </cell>
          <cell r="F263">
            <v>0</v>
          </cell>
          <cell r="G263">
            <v>0</v>
          </cell>
          <cell r="H263" t="str">
            <v>NRS</v>
          </cell>
          <cell r="I263">
            <v>5993.75</v>
          </cell>
          <cell r="J263">
            <v>5993.75</v>
          </cell>
        </row>
        <row r="264">
          <cell r="A264">
            <v>810204</v>
          </cell>
          <cell r="B264">
            <v>0</v>
          </cell>
          <cell r="C264" t="str">
            <v>Fruit Juice Expansion</v>
          </cell>
          <cell r="D264" t="str">
            <v>(Capex - 15-03-04)</v>
          </cell>
          <cell r="E264" t="str">
            <v>Electrical Installation</v>
          </cell>
          <cell r="F264">
            <v>0</v>
          </cell>
          <cell r="G264">
            <v>0</v>
          </cell>
          <cell r="H264" t="str">
            <v>INR</v>
          </cell>
          <cell r="I264">
            <v>192780</v>
          </cell>
          <cell r="J264">
            <v>308448</v>
          </cell>
        </row>
        <row r="265">
          <cell r="A265">
            <v>810205</v>
          </cell>
          <cell r="B265">
            <v>0</v>
          </cell>
          <cell r="C265" t="str">
            <v>Fruit Juice Expansion</v>
          </cell>
          <cell r="D265" t="str">
            <v>(Capex - 15-03-04)</v>
          </cell>
          <cell r="E265" t="str">
            <v>Plant &amp; Machinery (Installation)</v>
          </cell>
          <cell r="F265">
            <v>0</v>
          </cell>
          <cell r="G265">
            <v>0</v>
          </cell>
          <cell r="H265" t="str">
            <v>NRS</v>
          </cell>
          <cell r="I265">
            <v>9090</v>
          </cell>
          <cell r="J265">
            <v>9090</v>
          </cell>
        </row>
        <row r="266">
          <cell r="A266">
            <v>810206</v>
          </cell>
          <cell r="B266">
            <v>0</v>
          </cell>
          <cell r="C266" t="str">
            <v>Fruit Juice Expansion</v>
          </cell>
          <cell r="D266" t="str">
            <v>(Capex - 15-03-04)</v>
          </cell>
          <cell r="E266" t="str">
            <v>Plant &amp; Machinery (Installation)</v>
          </cell>
          <cell r="F266">
            <v>0</v>
          </cell>
          <cell r="G266">
            <v>0</v>
          </cell>
          <cell r="H266" t="str">
            <v>NRS</v>
          </cell>
          <cell r="I266">
            <v>7740</v>
          </cell>
          <cell r="J266">
            <v>7740</v>
          </cell>
        </row>
        <row r="267">
          <cell r="A267">
            <v>810207</v>
          </cell>
          <cell r="B267">
            <v>0</v>
          </cell>
          <cell r="C267" t="str">
            <v xml:space="preserve">Kennel House </v>
          </cell>
          <cell r="D267" t="str">
            <v>(Capex - 18-03-04)</v>
          </cell>
          <cell r="E267" t="str">
            <v>Building</v>
          </cell>
          <cell r="F267">
            <v>0</v>
          </cell>
          <cell r="G267">
            <v>0</v>
          </cell>
          <cell r="H267" t="str">
            <v>NRS</v>
          </cell>
          <cell r="I267">
            <v>22842</v>
          </cell>
          <cell r="J267">
            <v>22842</v>
          </cell>
        </row>
        <row r="268">
          <cell r="A268">
            <v>810208</v>
          </cell>
          <cell r="B268">
            <v>0</v>
          </cell>
          <cell r="C268" t="str">
            <v>Fruit Juice Expansion</v>
          </cell>
          <cell r="D268" t="str">
            <v>(Capex - 15-03-04)</v>
          </cell>
          <cell r="E268" t="str">
            <v>Plant &amp; Machinery (Installation)</v>
          </cell>
          <cell r="F268">
            <v>0</v>
          </cell>
          <cell r="G268">
            <v>0</v>
          </cell>
          <cell r="H268" t="str">
            <v>NRS</v>
          </cell>
          <cell r="I268">
            <v>35000</v>
          </cell>
          <cell r="J268">
            <v>35000</v>
          </cell>
        </row>
        <row r="269">
          <cell r="A269">
            <v>810209</v>
          </cell>
          <cell r="B269">
            <v>0</v>
          </cell>
          <cell r="C269" t="str">
            <v>Fruit Juice Expansion</v>
          </cell>
          <cell r="D269" t="str">
            <v>(Capex - 15-03-04)</v>
          </cell>
          <cell r="E269" t="str">
            <v>Plant &amp; Machinery (Installation)</v>
          </cell>
          <cell r="F269">
            <v>0</v>
          </cell>
          <cell r="G269">
            <v>0</v>
          </cell>
          <cell r="H269" t="str">
            <v>NRS</v>
          </cell>
          <cell r="I269">
            <v>66578.960000000006</v>
          </cell>
          <cell r="J269">
            <v>66578.960000000006</v>
          </cell>
        </row>
        <row r="270">
          <cell r="A270">
            <v>810210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  <cell r="F270">
            <v>0</v>
          </cell>
          <cell r="G270">
            <v>0</v>
          </cell>
          <cell r="H270" t="str">
            <v>NRS</v>
          </cell>
          <cell r="I270">
            <v>7290</v>
          </cell>
          <cell r="J270">
            <v>7290</v>
          </cell>
        </row>
        <row r="271">
          <cell r="A271">
            <v>810211</v>
          </cell>
          <cell r="B271">
            <v>0</v>
          </cell>
          <cell r="C271" t="str">
            <v>Fruit Juice Expansion</v>
          </cell>
          <cell r="D271" t="str">
            <v>(Capex - 15-03-04)</v>
          </cell>
          <cell r="E271" t="str">
            <v>Electrical Installation</v>
          </cell>
          <cell r="F271">
            <v>0</v>
          </cell>
          <cell r="G271">
            <v>0</v>
          </cell>
          <cell r="H271" t="str">
            <v>NRS</v>
          </cell>
          <cell r="I271">
            <v>245000</v>
          </cell>
          <cell r="J271">
            <v>245000</v>
          </cell>
        </row>
        <row r="272">
          <cell r="A272">
            <v>810212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 (Installation)</v>
          </cell>
          <cell r="F272">
            <v>0</v>
          </cell>
          <cell r="G272">
            <v>0</v>
          </cell>
          <cell r="H272" t="str">
            <v>NRS</v>
          </cell>
          <cell r="I272">
            <v>27409.05</v>
          </cell>
          <cell r="J272">
            <v>27409.05</v>
          </cell>
        </row>
        <row r="273">
          <cell r="A273">
            <v>810213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</v>
          </cell>
          <cell r="F273">
            <v>0</v>
          </cell>
          <cell r="G273">
            <v>0</v>
          </cell>
          <cell r="H273" t="str">
            <v>INR</v>
          </cell>
          <cell r="I273">
            <v>42325</v>
          </cell>
          <cell r="J273">
            <v>67720</v>
          </cell>
        </row>
        <row r="274">
          <cell r="A274">
            <v>810214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  <cell r="F274">
            <v>0</v>
          </cell>
          <cell r="G274">
            <v>0</v>
          </cell>
          <cell r="H274" t="str">
            <v>NRS</v>
          </cell>
          <cell r="I274">
            <v>491398.33</v>
          </cell>
          <cell r="J274">
            <v>491398.33</v>
          </cell>
        </row>
        <row r="275">
          <cell r="A275">
            <v>810215</v>
          </cell>
          <cell r="B275">
            <v>0</v>
          </cell>
          <cell r="C275" t="str">
            <v xml:space="preserve">Vatika Hair Oil Container </v>
          </cell>
          <cell r="D275" t="str">
            <v>(Capex - 13-03-04)</v>
          </cell>
          <cell r="E275" t="str">
            <v>Plant &amp; Machinery</v>
          </cell>
          <cell r="F275">
            <v>0</v>
          </cell>
          <cell r="G275">
            <v>0</v>
          </cell>
          <cell r="H275" t="str">
            <v>NRS</v>
          </cell>
          <cell r="I275">
            <v>7500</v>
          </cell>
          <cell r="J275">
            <v>7500</v>
          </cell>
        </row>
        <row r="276">
          <cell r="A276">
            <v>810216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 (Installation)</v>
          </cell>
          <cell r="F276">
            <v>0</v>
          </cell>
          <cell r="G276">
            <v>0</v>
          </cell>
          <cell r="H276" t="str">
            <v>NRS</v>
          </cell>
          <cell r="I276">
            <v>10335.6</v>
          </cell>
          <cell r="J276">
            <v>10335.6</v>
          </cell>
        </row>
        <row r="277">
          <cell r="A277">
            <v>810217</v>
          </cell>
          <cell r="B277">
            <v>0</v>
          </cell>
          <cell r="C277" t="str">
            <v xml:space="preserve">Kennel House </v>
          </cell>
          <cell r="D277" t="str">
            <v>(Capex - 18-03-04)</v>
          </cell>
          <cell r="E277" t="str">
            <v>Building</v>
          </cell>
          <cell r="F277">
            <v>0</v>
          </cell>
          <cell r="G277">
            <v>0</v>
          </cell>
          <cell r="H277" t="str">
            <v>NRS</v>
          </cell>
          <cell r="I277">
            <v>7065</v>
          </cell>
          <cell r="J277">
            <v>7065</v>
          </cell>
        </row>
        <row r="278">
          <cell r="A278">
            <v>810218</v>
          </cell>
          <cell r="B278">
            <v>0</v>
          </cell>
          <cell r="C278" t="str">
            <v xml:space="preserve">Vatika Hair Oil Container </v>
          </cell>
          <cell r="D278" t="str">
            <v>(Capex - 13-03-04)</v>
          </cell>
          <cell r="E278" t="str">
            <v>Plant &amp; Machinery</v>
          </cell>
          <cell r="F278">
            <v>0</v>
          </cell>
          <cell r="G278">
            <v>0</v>
          </cell>
          <cell r="H278" t="str">
            <v>NRS</v>
          </cell>
          <cell r="I278">
            <v>19200</v>
          </cell>
          <cell r="J278">
            <v>19200</v>
          </cell>
        </row>
        <row r="279">
          <cell r="A279">
            <v>810219</v>
          </cell>
          <cell r="B279">
            <v>0</v>
          </cell>
          <cell r="C279" t="str">
            <v xml:space="preserve">Kennel House </v>
          </cell>
          <cell r="D279" t="str">
            <v>(Capex - 18-03-04)</v>
          </cell>
          <cell r="E279" t="str">
            <v>Building</v>
          </cell>
          <cell r="F279">
            <v>0</v>
          </cell>
          <cell r="G279">
            <v>0</v>
          </cell>
          <cell r="H279" t="str">
            <v>NRS</v>
          </cell>
          <cell r="I279">
            <v>5130</v>
          </cell>
          <cell r="J279">
            <v>5130</v>
          </cell>
        </row>
        <row r="280">
          <cell r="A280">
            <v>810220</v>
          </cell>
          <cell r="B280">
            <v>0</v>
          </cell>
          <cell r="C280" t="str">
            <v xml:space="preserve">Kennel House </v>
          </cell>
          <cell r="D280" t="str">
            <v>(Capex - 18-03-04)</v>
          </cell>
          <cell r="E280" t="str">
            <v>Building</v>
          </cell>
          <cell r="F280">
            <v>0</v>
          </cell>
          <cell r="G280">
            <v>0</v>
          </cell>
          <cell r="H280" t="str">
            <v>NRS</v>
          </cell>
          <cell r="I280">
            <v>950</v>
          </cell>
          <cell r="J280">
            <v>950</v>
          </cell>
        </row>
        <row r="281">
          <cell r="A281">
            <v>810221</v>
          </cell>
          <cell r="B281">
            <v>0</v>
          </cell>
          <cell r="C281" t="str">
            <v xml:space="preserve">Kennel House </v>
          </cell>
          <cell r="D281" t="str">
            <v>(Capex - 18-03-04)</v>
          </cell>
          <cell r="E281" t="str">
            <v>Building</v>
          </cell>
          <cell r="F281">
            <v>0</v>
          </cell>
          <cell r="G281">
            <v>0</v>
          </cell>
          <cell r="H281" t="str">
            <v>NRS</v>
          </cell>
          <cell r="I281">
            <v>1081.5999999999999</v>
          </cell>
          <cell r="J281">
            <v>1081.5999999999999</v>
          </cell>
        </row>
        <row r="282">
          <cell r="A282">
            <v>810222</v>
          </cell>
          <cell r="B282">
            <v>0</v>
          </cell>
          <cell r="C282" t="str">
            <v xml:space="preserve">Kennel House </v>
          </cell>
          <cell r="D282" t="str">
            <v>(Capex - 18-03-04)</v>
          </cell>
          <cell r="E282" t="str">
            <v>Building</v>
          </cell>
          <cell r="F282">
            <v>0</v>
          </cell>
          <cell r="G282">
            <v>0</v>
          </cell>
          <cell r="H282" t="str">
            <v>NRS</v>
          </cell>
          <cell r="I282">
            <v>15910</v>
          </cell>
          <cell r="J282">
            <v>15910</v>
          </cell>
        </row>
        <row r="283">
          <cell r="A283">
            <v>810223</v>
          </cell>
          <cell r="B283">
            <v>0</v>
          </cell>
          <cell r="C283" t="str">
            <v>Litchi</v>
          </cell>
          <cell r="D283" t="str">
            <v>(Capex - 03-03-04)</v>
          </cell>
          <cell r="E283" t="str">
            <v>Plant &amp; Machinery (Installation)</v>
          </cell>
          <cell r="F283">
            <v>0</v>
          </cell>
          <cell r="G283">
            <v>0</v>
          </cell>
          <cell r="H283" t="str">
            <v>NRS</v>
          </cell>
          <cell r="I283">
            <v>9270</v>
          </cell>
          <cell r="J283">
            <v>9270</v>
          </cell>
        </row>
        <row r="284">
          <cell r="A284">
            <v>810224</v>
          </cell>
          <cell r="B284">
            <v>0</v>
          </cell>
          <cell r="C284" t="str">
            <v>Litchi</v>
          </cell>
          <cell r="D284" t="str">
            <v>(Capex - 03-03-04)</v>
          </cell>
          <cell r="E284" t="str">
            <v>Plant &amp; Machinery (Installation)</v>
          </cell>
          <cell r="F284">
            <v>0</v>
          </cell>
          <cell r="G284">
            <v>0</v>
          </cell>
          <cell r="H284" t="str">
            <v>NRS</v>
          </cell>
          <cell r="I284">
            <v>1600</v>
          </cell>
          <cell r="J284">
            <v>1600</v>
          </cell>
        </row>
        <row r="285">
          <cell r="A285">
            <v>810225</v>
          </cell>
          <cell r="B285">
            <v>0</v>
          </cell>
          <cell r="C285" t="str">
            <v>Litchi</v>
          </cell>
          <cell r="D285" t="str">
            <v>(Capex - 03-03-04)</v>
          </cell>
          <cell r="E285" t="str">
            <v>Plant &amp; Machinery (Installation)</v>
          </cell>
          <cell r="F285">
            <v>0</v>
          </cell>
          <cell r="G285">
            <v>0</v>
          </cell>
          <cell r="H285" t="str">
            <v>NRS</v>
          </cell>
          <cell r="I285">
            <v>3033</v>
          </cell>
          <cell r="J285">
            <v>3033</v>
          </cell>
        </row>
        <row r="286">
          <cell r="A286">
            <v>810226</v>
          </cell>
          <cell r="B286">
            <v>0</v>
          </cell>
          <cell r="C286" t="str">
            <v>Litchi</v>
          </cell>
          <cell r="D286" t="str">
            <v>(Capex - 03-03-04)</v>
          </cell>
          <cell r="E286" t="str">
            <v>Plant &amp; Machinery (Installation)</v>
          </cell>
          <cell r="F286">
            <v>0</v>
          </cell>
          <cell r="G286">
            <v>0</v>
          </cell>
          <cell r="H286" t="str">
            <v>NRS</v>
          </cell>
          <cell r="I286">
            <v>22487</v>
          </cell>
          <cell r="J286">
            <v>22487</v>
          </cell>
        </row>
        <row r="287">
          <cell r="A287">
            <v>810227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  <cell r="F287">
            <v>0</v>
          </cell>
          <cell r="G287">
            <v>0</v>
          </cell>
          <cell r="H287" t="str">
            <v>INR</v>
          </cell>
          <cell r="I287">
            <v>172000</v>
          </cell>
          <cell r="J287">
            <v>275200</v>
          </cell>
        </row>
        <row r="288">
          <cell r="A288">
            <v>810228</v>
          </cell>
          <cell r="B288">
            <v>0</v>
          </cell>
          <cell r="C288" t="str">
            <v>Litchi</v>
          </cell>
          <cell r="D288" t="str">
            <v>(Capex - 03-03-04)</v>
          </cell>
          <cell r="E288" t="str">
            <v>Plant &amp; Machinery (Installation)</v>
          </cell>
          <cell r="F288">
            <v>0</v>
          </cell>
          <cell r="G288">
            <v>0</v>
          </cell>
          <cell r="H288" t="str">
            <v>NRS</v>
          </cell>
          <cell r="I288">
            <v>45213</v>
          </cell>
          <cell r="J288">
            <v>45213</v>
          </cell>
        </row>
        <row r="289">
          <cell r="A289">
            <v>810229</v>
          </cell>
          <cell r="B289">
            <v>0</v>
          </cell>
          <cell r="C289" t="str">
            <v xml:space="preserve">Kennel House </v>
          </cell>
          <cell r="D289" t="str">
            <v>(Capex - 18-03-04)</v>
          </cell>
          <cell r="E289" t="str">
            <v>Building</v>
          </cell>
          <cell r="F289">
            <v>0</v>
          </cell>
          <cell r="G289">
            <v>0</v>
          </cell>
          <cell r="H289" t="str">
            <v>NRS</v>
          </cell>
          <cell r="I289">
            <v>5816.5</v>
          </cell>
          <cell r="J289">
            <v>5816.5</v>
          </cell>
        </row>
        <row r="290">
          <cell r="A290">
            <v>810230</v>
          </cell>
          <cell r="B290">
            <v>0</v>
          </cell>
          <cell r="C290" t="str">
            <v xml:space="preserve">Kennel House </v>
          </cell>
          <cell r="D290" t="str">
            <v>(Capex - 18-03-04)</v>
          </cell>
          <cell r="E290" t="str">
            <v>Building</v>
          </cell>
          <cell r="F290">
            <v>0</v>
          </cell>
          <cell r="G290">
            <v>0</v>
          </cell>
          <cell r="H290" t="str">
            <v>NRS</v>
          </cell>
          <cell r="I290">
            <v>4314.72</v>
          </cell>
          <cell r="J290">
            <v>4314.72</v>
          </cell>
        </row>
        <row r="291">
          <cell r="A291">
            <v>810231</v>
          </cell>
          <cell r="B291">
            <v>0</v>
          </cell>
          <cell r="C291" t="str">
            <v>Fruit Juice Expansion</v>
          </cell>
          <cell r="D291" t="str">
            <v>(Capex - 15-03-04)</v>
          </cell>
          <cell r="E291" t="str">
            <v>Plant &amp; Machinery (Installation)</v>
          </cell>
          <cell r="F291">
            <v>0</v>
          </cell>
          <cell r="G291">
            <v>0</v>
          </cell>
          <cell r="H291" t="str">
            <v>USD</v>
          </cell>
          <cell r="I291">
            <v>1769.52</v>
          </cell>
          <cell r="J291">
            <v>130944.48</v>
          </cell>
        </row>
        <row r="292">
          <cell r="A292">
            <v>810232</v>
          </cell>
          <cell r="B292">
            <v>0</v>
          </cell>
          <cell r="C292" t="str">
            <v xml:space="preserve">Kennel House </v>
          </cell>
          <cell r="D292" t="str">
            <v>(Capex - 18-03-04)</v>
          </cell>
          <cell r="E292" t="str">
            <v>Building</v>
          </cell>
          <cell r="F292">
            <v>0</v>
          </cell>
          <cell r="G292">
            <v>0</v>
          </cell>
          <cell r="H292" t="str">
            <v>NRS</v>
          </cell>
          <cell r="I292">
            <v>25800</v>
          </cell>
          <cell r="J292">
            <v>25800</v>
          </cell>
        </row>
        <row r="293">
          <cell r="A293">
            <v>810233</v>
          </cell>
          <cell r="B293">
            <v>0</v>
          </cell>
          <cell r="C293" t="str">
            <v xml:space="preserve">Kennel House </v>
          </cell>
          <cell r="D293" t="str">
            <v>(Capex - 18-03-04)</v>
          </cell>
          <cell r="E293" t="str">
            <v>Building</v>
          </cell>
          <cell r="F293">
            <v>0</v>
          </cell>
          <cell r="G293">
            <v>0</v>
          </cell>
          <cell r="H293" t="str">
            <v>NRS</v>
          </cell>
          <cell r="I293">
            <v>2640</v>
          </cell>
          <cell r="J293">
            <v>2640</v>
          </cell>
        </row>
        <row r="294">
          <cell r="A294">
            <v>810234</v>
          </cell>
          <cell r="B294">
            <v>0</v>
          </cell>
          <cell r="C294" t="str">
            <v xml:space="preserve">Kennel House </v>
          </cell>
          <cell r="D294" t="str">
            <v>(Capex - 18-03-04)</v>
          </cell>
          <cell r="E294" t="str">
            <v>Building</v>
          </cell>
          <cell r="F294">
            <v>0</v>
          </cell>
          <cell r="G294">
            <v>0</v>
          </cell>
          <cell r="H294" t="str">
            <v>NRS</v>
          </cell>
          <cell r="I294">
            <v>779760</v>
          </cell>
          <cell r="J294">
            <v>779760</v>
          </cell>
        </row>
        <row r="295">
          <cell r="A295">
            <v>810235</v>
          </cell>
          <cell r="B295">
            <v>0</v>
          </cell>
          <cell r="C295" t="str">
            <v>Roads &amp; Bridges</v>
          </cell>
          <cell r="D295" t="str">
            <v>(Capex - 21-02-03)</v>
          </cell>
          <cell r="E295" t="str">
            <v>Building</v>
          </cell>
          <cell r="F295">
            <v>0</v>
          </cell>
          <cell r="G295">
            <v>0</v>
          </cell>
          <cell r="H295" t="str">
            <v>NRS</v>
          </cell>
          <cell r="I295">
            <v>465290</v>
          </cell>
          <cell r="J295">
            <v>465290</v>
          </cell>
        </row>
        <row r="296">
          <cell r="A296">
            <v>810236</v>
          </cell>
          <cell r="B296">
            <v>0</v>
          </cell>
          <cell r="C296">
            <v>0</v>
          </cell>
          <cell r="D296">
            <v>0</v>
          </cell>
          <cell r="E296" t="str">
            <v>Electrical Installation</v>
          </cell>
          <cell r="F296">
            <v>0</v>
          </cell>
          <cell r="G296">
            <v>0</v>
          </cell>
          <cell r="H296" t="str">
            <v>NRS</v>
          </cell>
          <cell r="I296">
            <v>174108.75</v>
          </cell>
          <cell r="J296">
            <v>174108.75</v>
          </cell>
        </row>
        <row r="297">
          <cell r="A297">
            <v>810237</v>
          </cell>
          <cell r="B297">
            <v>0</v>
          </cell>
          <cell r="C297" t="str">
            <v>Boundary Wall</v>
          </cell>
          <cell r="D297" t="str">
            <v>(Capex - 11-03-04)</v>
          </cell>
          <cell r="E297" t="str">
            <v>Building</v>
          </cell>
          <cell r="F297">
            <v>0</v>
          </cell>
          <cell r="G297">
            <v>0</v>
          </cell>
          <cell r="H297" t="str">
            <v>NRS</v>
          </cell>
          <cell r="I297">
            <v>349753</v>
          </cell>
          <cell r="J297">
            <v>349753</v>
          </cell>
        </row>
        <row r="298">
          <cell r="A298">
            <v>810238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Plant &amp; Machinery (Installation)</v>
          </cell>
          <cell r="F298">
            <v>0</v>
          </cell>
          <cell r="G298">
            <v>0</v>
          </cell>
          <cell r="H298" t="str">
            <v>NRS</v>
          </cell>
          <cell r="I298">
            <v>8000</v>
          </cell>
          <cell r="J298">
            <v>8000</v>
          </cell>
        </row>
        <row r="299">
          <cell r="A299">
            <v>810239</v>
          </cell>
          <cell r="B299">
            <v>0</v>
          </cell>
          <cell r="C299" t="str">
            <v>Taxol Section</v>
          </cell>
          <cell r="D299" t="str">
            <v>(Capex - 22-03-04)</v>
          </cell>
          <cell r="E299" t="str">
            <v>Plant &amp; Machinery (Installation)</v>
          </cell>
          <cell r="F299">
            <v>0</v>
          </cell>
          <cell r="G299">
            <v>0</v>
          </cell>
          <cell r="H299" t="str">
            <v>NRS</v>
          </cell>
          <cell r="I299">
            <v>8800</v>
          </cell>
          <cell r="J299">
            <v>8800</v>
          </cell>
        </row>
        <row r="300">
          <cell r="A300">
            <v>810240</v>
          </cell>
          <cell r="B300">
            <v>0</v>
          </cell>
          <cell r="C300" t="str">
            <v>Taxol Section</v>
          </cell>
          <cell r="D300" t="str">
            <v>(Capex - 22-03-04)</v>
          </cell>
          <cell r="E300" t="str">
            <v>Plant &amp; Machinery (Installation)</v>
          </cell>
          <cell r="F300">
            <v>0</v>
          </cell>
          <cell r="G300">
            <v>0</v>
          </cell>
          <cell r="H300" t="str">
            <v>NRS</v>
          </cell>
          <cell r="I300">
            <v>4923</v>
          </cell>
          <cell r="J300">
            <v>4923</v>
          </cell>
        </row>
        <row r="301">
          <cell r="A301">
            <v>810241</v>
          </cell>
          <cell r="B301">
            <v>0</v>
          </cell>
          <cell r="C301" t="str">
            <v>Taxol Section</v>
          </cell>
          <cell r="D301" t="str">
            <v>(Capex - 22-03-04)</v>
          </cell>
          <cell r="E301" t="str">
            <v>Plant &amp; Machinery (Installation)</v>
          </cell>
          <cell r="F301">
            <v>0</v>
          </cell>
          <cell r="G301">
            <v>0</v>
          </cell>
          <cell r="H301" t="str">
            <v>NRS</v>
          </cell>
          <cell r="I301">
            <v>48894.48</v>
          </cell>
          <cell r="J301">
            <v>48894.48</v>
          </cell>
        </row>
        <row r="302">
          <cell r="A302">
            <v>810242</v>
          </cell>
          <cell r="B302">
            <v>0</v>
          </cell>
          <cell r="C302" t="str">
            <v>Fruit Juice Expansion</v>
          </cell>
          <cell r="D302" t="str">
            <v>(Capex - 15-03-04)</v>
          </cell>
          <cell r="E302" t="str">
            <v>Plant &amp; Machinery (Installation)</v>
          </cell>
          <cell r="F302">
            <v>0</v>
          </cell>
          <cell r="G302">
            <v>0</v>
          </cell>
          <cell r="H302" t="str">
            <v>NRS</v>
          </cell>
          <cell r="I302">
            <v>255714</v>
          </cell>
          <cell r="J302">
            <v>255714</v>
          </cell>
        </row>
        <row r="303">
          <cell r="A303">
            <v>810243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  <cell r="F303">
            <v>0</v>
          </cell>
          <cell r="G303">
            <v>0</v>
          </cell>
          <cell r="H303" t="str">
            <v>NRS</v>
          </cell>
          <cell r="I303">
            <v>77921.2</v>
          </cell>
          <cell r="J303">
            <v>77921.2</v>
          </cell>
        </row>
        <row r="304">
          <cell r="A304">
            <v>810244</v>
          </cell>
          <cell r="B304">
            <v>0</v>
          </cell>
          <cell r="C304" t="str">
            <v>Taxol Section</v>
          </cell>
          <cell r="D304" t="str">
            <v>(Capex - 22-03-04)</v>
          </cell>
          <cell r="E304" t="str">
            <v>Plant &amp; Machinery (Installation)</v>
          </cell>
          <cell r="F304">
            <v>0</v>
          </cell>
          <cell r="G304">
            <v>0</v>
          </cell>
          <cell r="H304" t="str">
            <v>NRS</v>
          </cell>
          <cell r="I304">
            <v>10640</v>
          </cell>
          <cell r="J304">
            <v>10640</v>
          </cell>
        </row>
        <row r="305">
          <cell r="A305">
            <v>810245</v>
          </cell>
          <cell r="B305">
            <v>0</v>
          </cell>
          <cell r="C305" t="str">
            <v>Taxol Section</v>
          </cell>
          <cell r="D305" t="str">
            <v>(Capex - 22-03-04)</v>
          </cell>
          <cell r="E305" t="str">
            <v>Plant &amp; Machinery (Installation)</v>
          </cell>
          <cell r="F305">
            <v>0</v>
          </cell>
          <cell r="G305">
            <v>0</v>
          </cell>
          <cell r="H305" t="str">
            <v>NRS</v>
          </cell>
          <cell r="I305">
            <v>35610</v>
          </cell>
          <cell r="J305">
            <v>35610</v>
          </cell>
        </row>
        <row r="306">
          <cell r="A306">
            <v>810246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  <cell r="F306">
            <v>0</v>
          </cell>
          <cell r="G306">
            <v>0</v>
          </cell>
          <cell r="H306" t="str">
            <v>NRS</v>
          </cell>
          <cell r="I306">
            <v>3010</v>
          </cell>
          <cell r="J306">
            <v>3010</v>
          </cell>
        </row>
        <row r="307">
          <cell r="A307">
            <v>810247</v>
          </cell>
          <cell r="B307">
            <v>0</v>
          </cell>
          <cell r="C307" t="str">
            <v>Taxol Section</v>
          </cell>
          <cell r="D307" t="str">
            <v>(Capex - 22-03-04)</v>
          </cell>
          <cell r="E307" t="str">
            <v>Plant &amp; Machinery (Installation)</v>
          </cell>
          <cell r="F307">
            <v>0</v>
          </cell>
          <cell r="G307">
            <v>0</v>
          </cell>
          <cell r="H307" t="str">
            <v>NRS</v>
          </cell>
          <cell r="I307">
            <v>59700</v>
          </cell>
          <cell r="J307">
            <v>59700</v>
          </cell>
        </row>
        <row r="308">
          <cell r="A308">
            <v>810248</v>
          </cell>
          <cell r="B308">
            <v>0</v>
          </cell>
          <cell r="C308" t="str">
            <v>Taxol Section</v>
          </cell>
          <cell r="D308" t="str">
            <v>(Capex - 22-03-04)</v>
          </cell>
          <cell r="E308" t="str">
            <v>Plant &amp; Machinery (Installation)</v>
          </cell>
          <cell r="F308">
            <v>0</v>
          </cell>
          <cell r="G308">
            <v>0</v>
          </cell>
          <cell r="H308" t="str">
            <v>NRS</v>
          </cell>
          <cell r="I308">
            <v>3800</v>
          </cell>
          <cell r="J308">
            <v>3800</v>
          </cell>
        </row>
        <row r="309">
          <cell r="A309">
            <v>810249</v>
          </cell>
          <cell r="B309">
            <v>0</v>
          </cell>
          <cell r="C309" t="str">
            <v>Boundary Wall</v>
          </cell>
          <cell r="D309" t="str">
            <v>(Capex - 15-03-04)</v>
          </cell>
          <cell r="E309" t="str">
            <v xml:space="preserve">Building </v>
          </cell>
          <cell r="F309">
            <v>0</v>
          </cell>
          <cell r="G309">
            <v>0</v>
          </cell>
          <cell r="H309" t="str">
            <v>NRS</v>
          </cell>
          <cell r="I309">
            <v>18074.2</v>
          </cell>
          <cell r="J309">
            <v>18074.2</v>
          </cell>
        </row>
        <row r="310">
          <cell r="A310">
            <v>810250</v>
          </cell>
          <cell r="B310">
            <v>0</v>
          </cell>
          <cell r="C310" t="str">
            <v>Fruit Juice Expansion</v>
          </cell>
          <cell r="D310" t="str">
            <v>(Capex - 15-03-04)</v>
          </cell>
          <cell r="E310" t="str">
            <v>Plant &amp; Machinery (Installation)</v>
          </cell>
          <cell r="F310">
            <v>0</v>
          </cell>
          <cell r="G310">
            <v>0</v>
          </cell>
          <cell r="H310" t="str">
            <v>INR</v>
          </cell>
          <cell r="I310">
            <v>206400</v>
          </cell>
          <cell r="J310">
            <v>330240</v>
          </cell>
        </row>
        <row r="311">
          <cell r="A311">
            <v>810251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  <cell r="F311">
            <v>0</v>
          </cell>
          <cell r="G311">
            <v>0</v>
          </cell>
          <cell r="H311" t="str">
            <v>NRS</v>
          </cell>
          <cell r="I311">
            <v>8600</v>
          </cell>
          <cell r="J311">
            <v>8600</v>
          </cell>
        </row>
        <row r="312">
          <cell r="A312">
            <v>810252</v>
          </cell>
          <cell r="B312">
            <v>0</v>
          </cell>
          <cell r="C312" t="str">
            <v>Fruit Juice Expansion</v>
          </cell>
          <cell r="D312" t="str">
            <v>(Capex - 15-03-04)</v>
          </cell>
          <cell r="E312" t="str">
            <v>Plant &amp; Machinery (Installation)</v>
          </cell>
          <cell r="F312">
            <v>0</v>
          </cell>
          <cell r="G312">
            <v>0</v>
          </cell>
          <cell r="H312" t="str">
            <v>INR</v>
          </cell>
          <cell r="I312">
            <v>107406</v>
          </cell>
          <cell r="J312">
            <v>171849.60000000001</v>
          </cell>
        </row>
        <row r="313">
          <cell r="A313">
            <v>810253</v>
          </cell>
          <cell r="B313">
            <v>0</v>
          </cell>
          <cell r="C313" t="str">
            <v>Fruit Juice Expansion</v>
          </cell>
          <cell r="D313" t="str">
            <v>(Capex - 15-03-04)</v>
          </cell>
          <cell r="E313" t="str">
            <v>Plant &amp; Machinery (Installation)</v>
          </cell>
          <cell r="F313">
            <v>0</v>
          </cell>
          <cell r="G313">
            <v>0</v>
          </cell>
          <cell r="H313" t="str">
            <v>NRS</v>
          </cell>
          <cell r="I313">
            <v>2210</v>
          </cell>
          <cell r="J313">
            <v>2210</v>
          </cell>
        </row>
        <row r="314">
          <cell r="A314">
            <v>810254</v>
          </cell>
          <cell r="B314">
            <v>0</v>
          </cell>
          <cell r="C314" t="str">
            <v>Fruit Juice Expansion</v>
          </cell>
          <cell r="D314" t="str">
            <v>(Capex - 15-03-04)</v>
          </cell>
          <cell r="E314" t="str">
            <v>Plant &amp; Machinery (Installation)</v>
          </cell>
          <cell r="F314">
            <v>0</v>
          </cell>
          <cell r="G314">
            <v>0</v>
          </cell>
          <cell r="H314" t="str">
            <v>NRS</v>
          </cell>
          <cell r="I314">
            <v>12200</v>
          </cell>
          <cell r="J314">
            <v>12200</v>
          </cell>
        </row>
        <row r="315">
          <cell r="A315">
            <v>810255</v>
          </cell>
          <cell r="B315">
            <v>0</v>
          </cell>
          <cell r="C315" t="str">
            <v>Taxol Section</v>
          </cell>
          <cell r="D315" t="str">
            <v>(Capex - 22-03-04)</v>
          </cell>
          <cell r="E315" t="str">
            <v>Electrical Installation</v>
          </cell>
          <cell r="F315">
            <v>0</v>
          </cell>
          <cell r="G315">
            <v>0</v>
          </cell>
          <cell r="H315" t="str">
            <v>NRS</v>
          </cell>
          <cell r="I315">
            <v>200047.08</v>
          </cell>
          <cell r="J315">
            <v>200047.08</v>
          </cell>
        </row>
        <row r="316">
          <cell r="A316">
            <v>810256</v>
          </cell>
          <cell r="B316">
            <v>0</v>
          </cell>
          <cell r="C316" t="str">
            <v>Fruit Juice Expansion</v>
          </cell>
          <cell r="D316" t="str">
            <v>(Capex - 15-03-04)</v>
          </cell>
          <cell r="E316" t="str">
            <v>Building</v>
          </cell>
          <cell r="F316">
            <v>0</v>
          </cell>
          <cell r="G316">
            <v>0</v>
          </cell>
          <cell r="H316" t="str">
            <v>NRS</v>
          </cell>
          <cell r="I316">
            <v>51450</v>
          </cell>
          <cell r="J316">
            <v>51450</v>
          </cell>
        </row>
        <row r="317">
          <cell r="A317">
            <v>810257</v>
          </cell>
          <cell r="B317">
            <v>0</v>
          </cell>
          <cell r="C317" t="str">
            <v>Taxol Section</v>
          </cell>
          <cell r="D317" t="str">
            <v>(Capex - 22-03-04)</v>
          </cell>
          <cell r="E317" t="str">
            <v>Electrical Installation</v>
          </cell>
          <cell r="F317">
            <v>0</v>
          </cell>
          <cell r="G317">
            <v>0</v>
          </cell>
          <cell r="H317" t="str">
            <v>INR</v>
          </cell>
          <cell r="I317">
            <v>50688</v>
          </cell>
          <cell r="J317">
            <v>81100.800000000003</v>
          </cell>
        </row>
        <row r="318">
          <cell r="A318">
            <v>810258</v>
          </cell>
          <cell r="B318">
            <v>0</v>
          </cell>
          <cell r="C318" t="str">
            <v>Fruit Juice Expansion</v>
          </cell>
          <cell r="D318" t="str">
            <v>(Capex - 15-03-04)</v>
          </cell>
          <cell r="E318" t="str">
            <v>Plant &amp; Machinery (Installation)</v>
          </cell>
          <cell r="F318">
            <v>0</v>
          </cell>
          <cell r="G318">
            <v>0</v>
          </cell>
          <cell r="H318" t="str">
            <v>NRS</v>
          </cell>
          <cell r="I318">
            <v>54560</v>
          </cell>
          <cell r="J318">
            <v>54560</v>
          </cell>
        </row>
        <row r="319">
          <cell r="A319">
            <v>810259</v>
          </cell>
          <cell r="B319">
            <v>0</v>
          </cell>
          <cell r="C319" t="str">
            <v>Taxol Section</v>
          </cell>
          <cell r="D319" t="str">
            <v>(Capex - 22-03-04)</v>
          </cell>
          <cell r="E319" t="str">
            <v>Plant &amp; Machinery (Installation)</v>
          </cell>
          <cell r="F319">
            <v>0</v>
          </cell>
          <cell r="G319">
            <v>0</v>
          </cell>
          <cell r="H319" t="str">
            <v>NRS</v>
          </cell>
          <cell r="I319">
            <v>21500</v>
          </cell>
          <cell r="J319">
            <v>21500</v>
          </cell>
        </row>
        <row r="320">
          <cell r="A320">
            <v>810260</v>
          </cell>
          <cell r="B320">
            <v>0</v>
          </cell>
          <cell r="C320" t="str">
            <v>Taxol Section</v>
          </cell>
          <cell r="D320" t="str">
            <v>(Capex - 22-03-04)</v>
          </cell>
          <cell r="E320" t="str">
            <v>Plant &amp; Machinery (Installation)</v>
          </cell>
          <cell r="F320">
            <v>0</v>
          </cell>
          <cell r="G320">
            <v>0</v>
          </cell>
          <cell r="H320" t="str">
            <v>NRS</v>
          </cell>
          <cell r="I320">
            <v>42240</v>
          </cell>
          <cell r="J320">
            <v>42240</v>
          </cell>
        </row>
        <row r="321">
          <cell r="A321">
            <v>810261</v>
          </cell>
          <cell r="B321">
            <v>0</v>
          </cell>
          <cell r="C321" t="str">
            <v>Taxol Section</v>
          </cell>
          <cell r="D321" t="str">
            <v>(Capex - 22-03-04)</v>
          </cell>
          <cell r="E321" t="str">
            <v>Plant &amp; Machinery</v>
          </cell>
          <cell r="F321">
            <v>0</v>
          </cell>
          <cell r="G321">
            <v>0</v>
          </cell>
          <cell r="H321" t="str">
            <v>INR</v>
          </cell>
          <cell r="I321">
            <v>51030</v>
          </cell>
          <cell r="J321">
            <v>81648</v>
          </cell>
        </row>
        <row r="322">
          <cell r="A322">
            <v>810262</v>
          </cell>
          <cell r="B322">
            <v>0</v>
          </cell>
          <cell r="C322" t="str">
            <v>Taxol Section</v>
          </cell>
          <cell r="D322" t="str">
            <v>(Capex - 22-03-04)</v>
          </cell>
          <cell r="E322" t="str">
            <v>Plant &amp; Machinery</v>
          </cell>
          <cell r="F322">
            <v>0</v>
          </cell>
          <cell r="G322">
            <v>0</v>
          </cell>
          <cell r="H322" t="str">
            <v>USD</v>
          </cell>
          <cell r="I322">
            <v>2950</v>
          </cell>
          <cell r="J322">
            <v>218300</v>
          </cell>
        </row>
        <row r="323">
          <cell r="A323">
            <v>810263</v>
          </cell>
          <cell r="B323">
            <v>0</v>
          </cell>
          <cell r="C323" t="str">
            <v>Fruit Juice Expansion</v>
          </cell>
          <cell r="D323" t="str">
            <v>(Capex - 15-03-04)</v>
          </cell>
          <cell r="E323" t="str">
            <v>Plant &amp; Machinery (Installation)</v>
          </cell>
          <cell r="F323">
            <v>0</v>
          </cell>
          <cell r="G323">
            <v>0</v>
          </cell>
          <cell r="H323" t="str">
            <v>INR</v>
          </cell>
          <cell r="I323">
            <v>16800</v>
          </cell>
          <cell r="J323">
            <v>26880</v>
          </cell>
        </row>
        <row r="324">
          <cell r="A324">
            <v>810264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</v>
          </cell>
          <cell r="F324">
            <v>0</v>
          </cell>
          <cell r="G324">
            <v>0</v>
          </cell>
          <cell r="H324" t="str">
            <v>INR</v>
          </cell>
          <cell r="I324">
            <v>7200</v>
          </cell>
          <cell r="J324">
            <v>11520</v>
          </cell>
        </row>
        <row r="325">
          <cell r="A325">
            <v>810265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</v>
          </cell>
          <cell r="F325">
            <v>0</v>
          </cell>
          <cell r="G325">
            <v>0</v>
          </cell>
          <cell r="H325" t="str">
            <v>NRS</v>
          </cell>
          <cell r="I325">
            <v>7825</v>
          </cell>
          <cell r="J325">
            <v>7825</v>
          </cell>
        </row>
        <row r="326">
          <cell r="A326" t="str">
            <v>810266-</v>
          </cell>
          <cell r="B326">
            <v>0</v>
          </cell>
          <cell r="C326" t="str">
            <v>Kennel House</v>
          </cell>
          <cell r="D326" t="str">
            <v>(Capex -18-03-04)</v>
          </cell>
          <cell r="E326" t="str">
            <v>Building</v>
          </cell>
        </row>
        <row r="327">
          <cell r="A327">
            <v>810266</v>
          </cell>
          <cell r="B327">
            <v>0</v>
          </cell>
          <cell r="C327" t="str">
            <v>Boundary Wall</v>
          </cell>
          <cell r="D327" t="str">
            <v>(Capex - 06-03-04)</v>
          </cell>
          <cell r="E327" t="str">
            <v>Building</v>
          </cell>
          <cell r="F327">
            <v>0</v>
          </cell>
          <cell r="G327">
            <v>0</v>
          </cell>
          <cell r="H327" t="str">
            <v>INR</v>
          </cell>
          <cell r="I327">
            <v>52688</v>
          </cell>
          <cell r="J327">
            <v>84300.800000000003</v>
          </cell>
        </row>
        <row r="328">
          <cell r="A328">
            <v>810267</v>
          </cell>
          <cell r="B328">
            <v>0</v>
          </cell>
          <cell r="C328" t="str">
            <v xml:space="preserve">Video Camera Accessories       </v>
          </cell>
          <cell r="D328" t="str">
            <v>(Capex - 14-03-04)</v>
          </cell>
          <cell r="E328" t="str">
            <v>Office Equipment</v>
          </cell>
          <cell r="F328">
            <v>0</v>
          </cell>
          <cell r="G328">
            <v>0</v>
          </cell>
          <cell r="H328" t="str">
            <v>NRS</v>
          </cell>
          <cell r="I328">
            <v>23600</v>
          </cell>
          <cell r="J328">
            <v>23600</v>
          </cell>
        </row>
        <row r="329">
          <cell r="A329">
            <v>810268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>Plant &amp; Machinery (Installation)</v>
          </cell>
          <cell r="F329">
            <v>0</v>
          </cell>
          <cell r="G329">
            <v>0</v>
          </cell>
          <cell r="H329" t="str">
            <v>NRS</v>
          </cell>
          <cell r="I329">
            <v>2015</v>
          </cell>
          <cell r="J329">
            <v>2015</v>
          </cell>
        </row>
        <row r="330">
          <cell r="A330">
            <v>810269</v>
          </cell>
          <cell r="B330">
            <v>0</v>
          </cell>
          <cell r="C330" t="str">
            <v>Fruit Juice Expansion</v>
          </cell>
          <cell r="D330" t="str">
            <v>(Capex - 15-03-04)</v>
          </cell>
          <cell r="E330" t="str">
            <v>Plant &amp; Machinery (Installation)</v>
          </cell>
          <cell r="F330">
            <v>0</v>
          </cell>
          <cell r="G330">
            <v>0</v>
          </cell>
          <cell r="H330" t="str">
            <v>NRS</v>
          </cell>
          <cell r="I330">
            <v>1140</v>
          </cell>
          <cell r="J330">
            <v>1140</v>
          </cell>
        </row>
        <row r="331">
          <cell r="A331">
            <v>810270</v>
          </cell>
          <cell r="B331">
            <v>0</v>
          </cell>
          <cell r="C331" t="str">
            <v>Fruit Juice Expansion</v>
          </cell>
          <cell r="D331" t="str">
            <v>(Capex - 15-03-04)</v>
          </cell>
          <cell r="E331" t="str">
            <v>Tools &amp; Implements</v>
          </cell>
          <cell r="F331">
            <v>0</v>
          </cell>
          <cell r="G331">
            <v>0</v>
          </cell>
          <cell r="H331" t="str">
            <v>NRS</v>
          </cell>
          <cell r="I331">
            <v>3840</v>
          </cell>
          <cell r="J331">
            <v>3840</v>
          </cell>
        </row>
        <row r="332">
          <cell r="A332">
            <v>810271</v>
          </cell>
          <cell r="B332">
            <v>0</v>
          </cell>
          <cell r="C332" t="str">
            <v xml:space="preserve">Video Camera Accessories       </v>
          </cell>
          <cell r="D332" t="str">
            <v>(Capex - 14-03-04)</v>
          </cell>
          <cell r="E332" t="str">
            <v>Office Equipment</v>
          </cell>
          <cell r="F332">
            <v>0</v>
          </cell>
          <cell r="G332">
            <v>0</v>
          </cell>
          <cell r="H332" t="str">
            <v>NRS</v>
          </cell>
          <cell r="I332">
            <v>4048</v>
          </cell>
          <cell r="J332">
            <v>4048</v>
          </cell>
        </row>
        <row r="333">
          <cell r="A333">
            <v>810272</v>
          </cell>
          <cell r="B333">
            <v>0</v>
          </cell>
          <cell r="C333" t="str">
            <v>Fruit Juice Expansion</v>
          </cell>
          <cell r="D333" t="str">
            <v>(Capex - 15-03-04)</v>
          </cell>
          <cell r="E333" t="str">
            <v>Plant &amp; Machinery (Installation)</v>
          </cell>
          <cell r="F333">
            <v>0</v>
          </cell>
          <cell r="G333">
            <v>0</v>
          </cell>
          <cell r="H333" t="str">
            <v>NRS</v>
          </cell>
          <cell r="I333">
            <v>1800</v>
          </cell>
          <cell r="J333">
            <v>1800</v>
          </cell>
        </row>
        <row r="334">
          <cell r="A334">
            <v>810273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  <cell r="F334">
            <v>0</v>
          </cell>
          <cell r="G334">
            <v>0</v>
          </cell>
          <cell r="H334" t="str">
            <v>NRS</v>
          </cell>
          <cell r="I334">
            <v>23445</v>
          </cell>
          <cell r="J334">
            <v>23445</v>
          </cell>
        </row>
        <row r="335">
          <cell r="A335">
            <v>810274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  <cell r="F335">
            <v>0</v>
          </cell>
          <cell r="G335">
            <v>0</v>
          </cell>
          <cell r="H335" t="str">
            <v>NRS</v>
          </cell>
          <cell r="I335">
            <v>12200</v>
          </cell>
          <cell r="J335">
            <v>12200</v>
          </cell>
        </row>
        <row r="336">
          <cell r="A336">
            <v>810275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  <cell r="F336">
            <v>0</v>
          </cell>
          <cell r="G336">
            <v>0</v>
          </cell>
          <cell r="H336" t="str">
            <v>INR</v>
          </cell>
          <cell r="I336">
            <v>12160</v>
          </cell>
          <cell r="J336">
            <v>19456</v>
          </cell>
        </row>
        <row r="337">
          <cell r="A337">
            <v>810276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Tools &amp; Implements</v>
          </cell>
          <cell r="F337">
            <v>0</v>
          </cell>
          <cell r="G337">
            <v>0</v>
          </cell>
          <cell r="H337" t="str">
            <v>NRS</v>
          </cell>
          <cell r="I337">
            <v>63000</v>
          </cell>
          <cell r="J337">
            <v>63000</v>
          </cell>
        </row>
        <row r="338">
          <cell r="A338">
            <v>810277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  <cell r="F338">
            <v>0</v>
          </cell>
          <cell r="G338">
            <v>0</v>
          </cell>
          <cell r="H338" t="str">
            <v>NRS</v>
          </cell>
          <cell r="I338">
            <v>128800</v>
          </cell>
          <cell r="J338">
            <v>128800</v>
          </cell>
        </row>
        <row r="339">
          <cell r="A339">
            <v>810278</v>
          </cell>
          <cell r="B339">
            <v>0</v>
          </cell>
          <cell r="C339" t="str">
            <v>Fruit Juice Expansion</v>
          </cell>
          <cell r="D339" t="str">
            <v>(Capex - 15-03-04)</v>
          </cell>
          <cell r="E339" t="str">
            <v>Plant &amp; Machinery (Installation)</v>
          </cell>
          <cell r="F339">
            <v>0</v>
          </cell>
          <cell r="G339">
            <v>0</v>
          </cell>
          <cell r="H339" t="str">
            <v>NRS</v>
          </cell>
          <cell r="I339">
            <v>9360</v>
          </cell>
          <cell r="J339">
            <v>9360</v>
          </cell>
        </row>
        <row r="340">
          <cell r="A340">
            <v>810279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Plant &amp; Machinery (Installation)</v>
          </cell>
          <cell r="F340">
            <v>0</v>
          </cell>
          <cell r="G340">
            <v>0</v>
          </cell>
          <cell r="H340" t="str">
            <v>NRS</v>
          </cell>
          <cell r="I340">
            <v>4960</v>
          </cell>
          <cell r="J340">
            <v>4960</v>
          </cell>
        </row>
        <row r="341">
          <cell r="A341">
            <v>810281</v>
          </cell>
          <cell r="B341">
            <v>0</v>
          </cell>
          <cell r="C341" t="str">
            <v>Fruit Juice Expansion</v>
          </cell>
          <cell r="D341" t="str">
            <v>(Capex - 15-03-04)</v>
          </cell>
          <cell r="E341" t="str">
            <v>Tools &amp; Implements</v>
          </cell>
          <cell r="F341">
            <v>0</v>
          </cell>
          <cell r="G341">
            <v>0</v>
          </cell>
          <cell r="H341" t="str">
            <v>INR</v>
          </cell>
          <cell r="I341">
            <v>11080</v>
          </cell>
          <cell r="J341">
            <v>17728</v>
          </cell>
        </row>
        <row r="342">
          <cell r="A342">
            <v>810282</v>
          </cell>
          <cell r="B342">
            <v>0</v>
          </cell>
          <cell r="C342">
            <v>0</v>
          </cell>
          <cell r="D342">
            <v>0</v>
          </cell>
          <cell r="E342" t="str">
            <v xml:space="preserve">Maintenance </v>
          </cell>
          <cell r="F342">
            <v>0</v>
          </cell>
          <cell r="G342">
            <v>0</v>
          </cell>
          <cell r="H342" t="str">
            <v>NRS</v>
          </cell>
          <cell r="I342">
            <v>6559</v>
          </cell>
          <cell r="J342">
            <v>6559</v>
          </cell>
        </row>
        <row r="343">
          <cell r="A343">
            <v>810283</v>
          </cell>
          <cell r="B343">
            <v>0</v>
          </cell>
          <cell r="C343" t="str">
            <v>Kennel House</v>
          </cell>
          <cell r="D343" t="str">
            <v>(Capex - 18-03-04)</v>
          </cell>
          <cell r="E343" t="str">
            <v>Electrical Installation</v>
          </cell>
          <cell r="F343">
            <v>0</v>
          </cell>
          <cell r="G343">
            <v>0</v>
          </cell>
          <cell r="H343" t="str">
            <v>NRS</v>
          </cell>
          <cell r="I343">
            <v>2318.8000000000002</v>
          </cell>
          <cell r="J343">
            <v>2318.8000000000002</v>
          </cell>
        </row>
        <row r="344">
          <cell r="A344">
            <v>810284</v>
          </cell>
          <cell r="B344">
            <v>0</v>
          </cell>
          <cell r="C344" t="str">
            <v>Fruit Juice Expansion</v>
          </cell>
          <cell r="D344" t="str">
            <v>(Capex - 15-03-04)</v>
          </cell>
          <cell r="E344" t="str">
            <v>Tools &amp; Implements</v>
          </cell>
          <cell r="F344">
            <v>0</v>
          </cell>
          <cell r="G344">
            <v>0</v>
          </cell>
          <cell r="H344" t="str">
            <v>NRS</v>
          </cell>
          <cell r="I344">
            <v>7680</v>
          </cell>
          <cell r="J344">
            <v>7680</v>
          </cell>
        </row>
        <row r="345">
          <cell r="A345">
            <v>810285</v>
          </cell>
          <cell r="B345">
            <v>0</v>
          </cell>
          <cell r="C345" t="str">
            <v>Fruit Juice Expansion</v>
          </cell>
          <cell r="D345" t="str">
            <v>(Capex - 15-03-04)</v>
          </cell>
          <cell r="E345" t="str">
            <v>Building</v>
          </cell>
          <cell r="F345">
            <v>0</v>
          </cell>
          <cell r="G345">
            <v>0</v>
          </cell>
          <cell r="H345" t="str">
            <v>NRS</v>
          </cell>
          <cell r="I345">
            <v>1665</v>
          </cell>
          <cell r="J345">
            <v>1665</v>
          </cell>
        </row>
        <row r="346">
          <cell r="A346">
            <v>810286</v>
          </cell>
          <cell r="B346">
            <v>0</v>
          </cell>
          <cell r="C346" t="str">
            <v>Fruit Juice Expansion</v>
          </cell>
          <cell r="D346" t="str">
            <v>(Capex - 15-03-04)</v>
          </cell>
          <cell r="E346" t="str">
            <v>Building</v>
          </cell>
          <cell r="F346">
            <v>0</v>
          </cell>
          <cell r="G346">
            <v>0</v>
          </cell>
          <cell r="H346" t="str">
            <v>NRS</v>
          </cell>
          <cell r="I346">
            <v>7200</v>
          </cell>
          <cell r="J346">
            <v>7200</v>
          </cell>
        </row>
        <row r="347">
          <cell r="A347">
            <v>810287</v>
          </cell>
          <cell r="B347">
            <v>0</v>
          </cell>
          <cell r="C347" t="str">
            <v>Kennel House</v>
          </cell>
          <cell r="D347" t="str">
            <v>(Capex - 18-03-04)</v>
          </cell>
          <cell r="E347" t="str">
            <v>Electrical Installation</v>
          </cell>
          <cell r="F347">
            <v>0</v>
          </cell>
          <cell r="G347">
            <v>0</v>
          </cell>
          <cell r="H347" t="str">
            <v>NRS</v>
          </cell>
          <cell r="I347">
            <v>6399</v>
          </cell>
          <cell r="J347">
            <v>6399</v>
          </cell>
        </row>
        <row r="348">
          <cell r="A348">
            <v>810288</v>
          </cell>
          <cell r="B348">
            <v>0</v>
          </cell>
          <cell r="C348" t="str">
            <v>Euro Guard - SoniKapoor</v>
          </cell>
          <cell r="D348" t="str">
            <v>(Capex - 23-03-04)</v>
          </cell>
          <cell r="E348" t="str">
            <v>Furniture &amp; Fixture</v>
          </cell>
          <cell r="F348">
            <v>0</v>
          </cell>
          <cell r="G348">
            <v>0</v>
          </cell>
          <cell r="H348" t="str">
            <v>NRS</v>
          </cell>
          <cell r="I348">
            <v>11500</v>
          </cell>
          <cell r="J348">
            <v>11500</v>
          </cell>
        </row>
        <row r="349">
          <cell r="A349">
            <v>810289</v>
          </cell>
          <cell r="B349">
            <v>0</v>
          </cell>
          <cell r="C349">
            <v>0</v>
          </cell>
          <cell r="D349">
            <v>0</v>
          </cell>
          <cell r="E349" t="str">
            <v xml:space="preserve">Maintenance </v>
          </cell>
          <cell r="F349">
            <v>0</v>
          </cell>
          <cell r="G349">
            <v>0</v>
          </cell>
          <cell r="H349" t="str">
            <v>NRS</v>
          </cell>
          <cell r="I349">
            <v>9272.5</v>
          </cell>
          <cell r="J349">
            <v>9272.5</v>
          </cell>
        </row>
        <row r="350">
          <cell r="A350">
            <v>810290</v>
          </cell>
          <cell r="B350">
            <v>0</v>
          </cell>
          <cell r="C350">
            <v>0</v>
          </cell>
          <cell r="D350">
            <v>0</v>
          </cell>
          <cell r="E350" t="str">
            <v xml:space="preserve">Maintenance </v>
          </cell>
          <cell r="F350">
            <v>0</v>
          </cell>
          <cell r="G350">
            <v>0</v>
          </cell>
          <cell r="H350" t="str">
            <v>NRS</v>
          </cell>
          <cell r="I350">
            <v>8153</v>
          </cell>
          <cell r="J350">
            <v>8153</v>
          </cell>
        </row>
        <row r="351">
          <cell r="A351">
            <v>810291</v>
          </cell>
          <cell r="B351">
            <v>0</v>
          </cell>
          <cell r="C351">
            <v>0</v>
          </cell>
          <cell r="D351">
            <v>0</v>
          </cell>
          <cell r="E351" t="str">
            <v xml:space="preserve">Maintenance </v>
          </cell>
          <cell r="F351">
            <v>0</v>
          </cell>
          <cell r="G351">
            <v>0</v>
          </cell>
          <cell r="H351" t="str">
            <v>NRS</v>
          </cell>
          <cell r="I351">
            <v>2492</v>
          </cell>
          <cell r="J351">
            <v>2492</v>
          </cell>
        </row>
        <row r="352">
          <cell r="A352">
            <v>810292</v>
          </cell>
          <cell r="B352">
            <v>0</v>
          </cell>
          <cell r="C352" t="str">
            <v>Boundary wall</v>
          </cell>
          <cell r="D352" t="str">
            <v>(Capex - 06-03-04)</v>
          </cell>
          <cell r="E352" t="str">
            <v>Building</v>
          </cell>
          <cell r="F352">
            <v>0</v>
          </cell>
          <cell r="G352">
            <v>0</v>
          </cell>
          <cell r="H352" t="str">
            <v>NRS</v>
          </cell>
          <cell r="I352">
            <v>48692</v>
          </cell>
          <cell r="J352">
            <v>48692</v>
          </cell>
        </row>
        <row r="353">
          <cell r="A353">
            <v>810293</v>
          </cell>
          <cell r="B353">
            <v>0</v>
          </cell>
          <cell r="C353" t="str">
            <v>Fruit Juice Expansion</v>
          </cell>
          <cell r="D353" t="str">
            <v>(Capex - 15-03-04)</v>
          </cell>
          <cell r="E353" t="str">
            <v>Building</v>
          </cell>
          <cell r="F353">
            <v>0</v>
          </cell>
          <cell r="G353">
            <v>0</v>
          </cell>
          <cell r="H353" t="str">
            <v>NRS</v>
          </cell>
          <cell r="I353">
            <v>23800</v>
          </cell>
          <cell r="J353">
            <v>23800</v>
          </cell>
        </row>
        <row r="354">
          <cell r="A354">
            <v>810294</v>
          </cell>
          <cell r="B354">
            <v>0</v>
          </cell>
          <cell r="C354" t="str">
            <v>Kennel House</v>
          </cell>
          <cell r="D354" t="str">
            <v>(Capex - 18-03-04)</v>
          </cell>
          <cell r="E354" t="str">
            <v>Building</v>
          </cell>
          <cell r="F354">
            <v>0</v>
          </cell>
          <cell r="G354">
            <v>0</v>
          </cell>
          <cell r="H354" t="str">
            <v>NRS</v>
          </cell>
          <cell r="I354">
            <v>269157.5</v>
          </cell>
          <cell r="J354">
            <v>269157.5</v>
          </cell>
        </row>
        <row r="355">
          <cell r="A355">
            <v>810295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Plant &amp; Machinery (Installation)</v>
          </cell>
          <cell r="F355">
            <v>0</v>
          </cell>
          <cell r="G355">
            <v>0</v>
          </cell>
          <cell r="H355" t="str">
            <v>INR</v>
          </cell>
          <cell r="I355">
            <v>149698.20000000001</v>
          </cell>
          <cell r="J355">
            <v>239517.12000000002</v>
          </cell>
        </row>
        <row r="356">
          <cell r="A356">
            <v>810296</v>
          </cell>
          <cell r="B356">
            <v>0</v>
          </cell>
          <cell r="C356" t="str">
            <v>Taxol Section</v>
          </cell>
          <cell r="D356" t="str">
            <v>(Capex - 22-03-04)</v>
          </cell>
          <cell r="E356" t="str">
            <v>Plant &amp; Machinery (Installation)</v>
          </cell>
          <cell r="F356">
            <v>0</v>
          </cell>
          <cell r="G356">
            <v>0</v>
          </cell>
          <cell r="H356" t="str">
            <v>INR</v>
          </cell>
          <cell r="I356">
            <v>170526</v>
          </cell>
          <cell r="J356">
            <v>272841.60000000003</v>
          </cell>
        </row>
        <row r="357">
          <cell r="A357">
            <v>810297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Building</v>
          </cell>
          <cell r="F357">
            <v>0</v>
          </cell>
          <cell r="G357">
            <v>0</v>
          </cell>
          <cell r="H357" t="str">
            <v>NRS</v>
          </cell>
          <cell r="I357">
            <v>8277.1200000000008</v>
          </cell>
          <cell r="J357">
            <v>8277.1200000000008</v>
          </cell>
        </row>
        <row r="358">
          <cell r="A358">
            <v>810298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  <cell r="F358">
            <v>0</v>
          </cell>
          <cell r="G358">
            <v>0</v>
          </cell>
          <cell r="H358" t="str">
            <v>NRS</v>
          </cell>
          <cell r="I358">
            <v>13500</v>
          </cell>
          <cell r="J358">
            <v>13500</v>
          </cell>
        </row>
        <row r="359">
          <cell r="A359">
            <v>810299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  <cell r="F359">
            <v>0</v>
          </cell>
          <cell r="G359">
            <v>0</v>
          </cell>
          <cell r="H359" t="str">
            <v>INR</v>
          </cell>
          <cell r="I359">
            <v>166788.20000000001</v>
          </cell>
          <cell r="J359">
            <v>266861.12000000005</v>
          </cell>
        </row>
        <row r="360">
          <cell r="A360">
            <v>810300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  <cell r="F360">
            <v>0</v>
          </cell>
          <cell r="G360">
            <v>0</v>
          </cell>
          <cell r="H360" t="str">
            <v>INR</v>
          </cell>
          <cell r="I360">
            <v>37303.800000000003</v>
          </cell>
          <cell r="J360">
            <v>59686.080000000009</v>
          </cell>
        </row>
        <row r="361">
          <cell r="A361">
            <v>810301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Plant &amp; Machinery (Installation)</v>
          </cell>
          <cell r="F361">
            <v>0</v>
          </cell>
          <cell r="G361">
            <v>0</v>
          </cell>
          <cell r="H361" t="str">
            <v>INR</v>
          </cell>
          <cell r="I361">
            <v>162252.12</v>
          </cell>
          <cell r="J361">
            <v>259603.39199999999</v>
          </cell>
        </row>
        <row r="362">
          <cell r="A362">
            <v>810302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  <cell r="F362">
            <v>0</v>
          </cell>
          <cell r="G362">
            <v>0</v>
          </cell>
          <cell r="H362" t="str">
            <v>INR</v>
          </cell>
          <cell r="I362">
            <v>52632</v>
          </cell>
          <cell r="J362">
            <v>84211.200000000012</v>
          </cell>
        </row>
        <row r="363">
          <cell r="A363">
            <v>810303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Building</v>
          </cell>
          <cell r="F363">
            <v>0</v>
          </cell>
          <cell r="G363">
            <v>0</v>
          </cell>
          <cell r="H363" t="str">
            <v>NRS</v>
          </cell>
          <cell r="I363">
            <v>25500</v>
          </cell>
          <cell r="J363">
            <v>25500</v>
          </cell>
        </row>
        <row r="364">
          <cell r="A364">
            <v>810305</v>
          </cell>
          <cell r="B364">
            <v>0</v>
          </cell>
          <cell r="C364" t="str">
            <v>Furniture &amp; Fixture</v>
          </cell>
          <cell r="D364" t="str">
            <v>(Capex - 16-03-04)</v>
          </cell>
          <cell r="E364" t="str">
            <v>Furniture &amp; Fixture</v>
          </cell>
          <cell r="F364">
            <v>0</v>
          </cell>
          <cell r="G364">
            <v>0</v>
          </cell>
          <cell r="H364" t="str">
            <v>NRS</v>
          </cell>
          <cell r="I364">
            <v>30909.08</v>
          </cell>
          <cell r="J364">
            <v>30909.08</v>
          </cell>
        </row>
        <row r="365">
          <cell r="A365">
            <v>810306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Plant &amp; Machinery (Installation)</v>
          </cell>
          <cell r="F365">
            <v>0</v>
          </cell>
          <cell r="G365">
            <v>0</v>
          </cell>
          <cell r="H365" t="str">
            <v>NRS</v>
          </cell>
          <cell r="I365">
            <v>104500</v>
          </cell>
          <cell r="J365">
            <v>104500</v>
          </cell>
        </row>
        <row r="366">
          <cell r="A366">
            <v>810307</v>
          </cell>
          <cell r="B366">
            <v>0</v>
          </cell>
          <cell r="C366" t="str">
            <v>Vatika Hair Oil- Container</v>
          </cell>
          <cell r="D366" t="str">
            <v>(Capex - 13-03-04)</v>
          </cell>
          <cell r="E366" t="str">
            <v>Plant &amp; Machinery</v>
          </cell>
          <cell r="F366">
            <v>0</v>
          </cell>
          <cell r="G366">
            <v>0</v>
          </cell>
          <cell r="H366" t="str">
            <v>NRS</v>
          </cell>
          <cell r="I366">
            <v>14400</v>
          </cell>
          <cell r="J366">
            <v>14400</v>
          </cell>
        </row>
        <row r="367">
          <cell r="A367">
            <v>810308</v>
          </cell>
          <cell r="B367">
            <v>0</v>
          </cell>
          <cell r="C367" t="str">
            <v>Fruit Juice Expansion</v>
          </cell>
          <cell r="D367" t="str">
            <v>(Capex - 15-03-04)</v>
          </cell>
          <cell r="E367" t="str">
            <v>Electrical Installation</v>
          </cell>
          <cell r="F367">
            <v>0</v>
          </cell>
          <cell r="G367">
            <v>0</v>
          </cell>
          <cell r="H367" t="str">
            <v>NRS</v>
          </cell>
          <cell r="I367">
            <v>92224</v>
          </cell>
          <cell r="J367">
            <v>92224</v>
          </cell>
        </row>
        <row r="368">
          <cell r="A368">
            <v>810309</v>
          </cell>
          <cell r="B368">
            <v>0</v>
          </cell>
          <cell r="C368" t="str">
            <v>LDM Section</v>
          </cell>
          <cell r="D368" t="str">
            <v>(Capex - 02-04-05)</v>
          </cell>
          <cell r="E368" t="str">
            <v>Tools &amp; Implements</v>
          </cell>
          <cell r="F368">
            <v>0</v>
          </cell>
          <cell r="G368">
            <v>0</v>
          </cell>
          <cell r="H368" t="str">
            <v>NRS</v>
          </cell>
          <cell r="I368">
            <v>112000</v>
          </cell>
          <cell r="J368">
            <v>112000</v>
          </cell>
        </row>
        <row r="369">
          <cell r="A369">
            <v>810309</v>
          </cell>
          <cell r="B369">
            <v>0</v>
          </cell>
          <cell r="C369" t="str">
            <v>Hajmola tablet</v>
          </cell>
          <cell r="D369" t="str">
            <v>(Capex - 02-04-05)</v>
          </cell>
          <cell r="E369" t="str">
            <v>Tools &amp; Implements</v>
          </cell>
          <cell r="F369">
            <v>0</v>
          </cell>
          <cell r="G369">
            <v>0</v>
          </cell>
          <cell r="H369" t="str">
            <v>NRS</v>
          </cell>
          <cell r="I369">
            <v>60000</v>
          </cell>
          <cell r="J369">
            <v>60000</v>
          </cell>
        </row>
        <row r="370">
          <cell r="A370">
            <v>810312</v>
          </cell>
          <cell r="B370">
            <v>0</v>
          </cell>
          <cell r="C370">
            <v>0</v>
          </cell>
          <cell r="D370">
            <v>0</v>
          </cell>
          <cell r="E370" t="str">
            <v xml:space="preserve">Maintenance </v>
          </cell>
          <cell r="F370">
            <v>0</v>
          </cell>
          <cell r="G370">
            <v>0</v>
          </cell>
          <cell r="H370" t="str">
            <v>NRS</v>
          </cell>
          <cell r="I370">
            <v>97795</v>
          </cell>
          <cell r="J370">
            <v>97795</v>
          </cell>
        </row>
        <row r="371">
          <cell r="A371">
            <v>810313</v>
          </cell>
          <cell r="B371">
            <v>0</v>
          </cell>
          <cell r="C371" t="str">
            <v>Kennel House</v>
          </cell>
          <cell r="D371" t="str">
            <v>(Capex - 18-03-04)</v>
          </cell>
          <cell r="E371" t="str">
            <v>Building</v>
          </cell>
          <cell r="F371">
            <v>0</v>
          </cell>
          <cell r="G371">
            <v>0</v>
          </cell>
          <cell r="H371" t="str">
            <v>NRS</v>
          </cell>
          <cell r="I371">
            <v>1544</v>
          </cell>
          <cell r="J371">
            <v>1544</v>
          </cell>
        </row>
        <row r="372">
          <cell r="A372">
            <v>810314</v>
          </cell>
          <cell r="B372">
            <v>0</v>
          </cell>
          <cell r="C372" t="str">
            <v>Fruit Juice Expansion</v>
          </cell>
          <cell r="D372" t="str">
            <v>(Capex - 15-03-04)</v>
          </cell>
          <cell r="E372" t="str">
            <v>Building</v>
          </cell>
          <cell r="F372">
            <v>0</v>
          </cell>
          <cell r="G372">
            <v>0</v>
          </cell>
          <cell r="H372" t="str">
            <v>NRS</v>
          </cell>
          <cell r="I372">
            <v>63750</v>
          </cell>
          <cell r="J372">
            <v>63750</v>
          </cell>
        </row>
        <row r="373">
          <cell r="A373">
            <v>810315</v>
          </cell>
          <cell r="B373">
            <v>0</v>
          </cell>
          <cell r="C373" t="str">
            <v xml:space="preserve">Kennel House </v>
          </cell>
          <cell r="D373" t="str">
            <v>(Capex - 18-03-04)</v>
          </cell>
          <cell r="E373" t="str">
            <v>Building</v>
          </cell>
          <cell r="F373">
            <v>0</v>
          </cell>
          <cell r="G373">
            <v>0</v>
          </cell>
          <cell r="H373" t="str">
            <v>NRS</v>
          </cell>
          <cell r="I373">
            <v>45477.599999999999</v>
          </cell>
          <cell r="J373">
            <v>45477.599999999999</v>
          </cell>
        </row>
        <row r="374">
          <cell r="A374">
            <v>810316</v>
          </cell>
          <cell r="B374">
            <v>0</v>
          </cell>
          <cell r="C374" t="str">
            <v>Fruit Juice Expansion</v>
          </cell>
          <cell r="D374" t="str">
            <v>(Capex - 15-03-04)</v>
          </cell>
          <cell r="E374" t="str">
            <v>Plant &amp; Machinery (Installation)</v>
          </cell>
          <cell r="F374">
            <v>0</v>
          </cell>
          <cell r="G374">
            <v>0</v>
          </cell>
          <cell r="H374" t="str">
            <v>NRS</v>
          </cell>
          <cell r="I374">
            <v>18300</v>
          </cell>
          <cell r="J374">
            <v>18300</v>
          </cell>
        </row>
        <row r="375">
          <cell r="A375">
            <v>810317</v>
          </cell>
          <cell r="B375">
            <v>0</v>
          </cell>
          <cell r="C375" t="str">
            <v>Fruit Juice Expansion</v>
          </cell>
          <cell r="D375" t="str">
            <v>(Capex - 15-03-04)</v>
          </cell>
          <cell r="E375" t="str">
            <v>Electrical Installation</v>
          </cell>
          <cell r="F375">
            <v>0</v>
          </cell>
          <cell r="G375">
            <v>0</v>
          </cell>
          <cell r="H375" t="str">
            <v>NRS</v>
          </cell>
          <cell r="I375">
            <v>6464</v>
          </cell>
          <cell r="J375">
            <v>6464</v>
          </cell>
        </row>
        <row r="376">
          <cell r="A376">
            <v>810318</v>
          </cell>
          <cell r="B376">
            <v>0</v>
          </cell>
          <cell r="C376" t="str">
            <v>Fruit Juice Expansion</v>
          </cell>
          <cell r="D376" t="str">
            <v>(Capex - 15-03-04)</v>
          </cell>
          <cell r="E376" t="str">
            <v>Plant &amp; Machinery (Installation)</v>
          </cell>
          <cell r="F376">
            <v>0</v>
          </cell>
          <cell r="G376">
            <v>0</v>
          </cell>
          <cell r="H376" t="str">
            <v>INR</v>
          </cell>
          <cell r="I376">
            <v>38630.25</v>
          </cell>
          <cell r="J376">
            <v>61808.4</v>
          </cell>
        </row>
        <row r="377">
          <cell r="A377">
            <v>810319</v>
          </cell>
          <cell r="B377">
            <v>0</v>
          </cell>
          <cell r="C377" t="str">
            <v>Fruit Juice Expansion</v>
          </cell>
          <cell r="D377" t="str">
            <v>(Capex - 15-03-04)</v>
          </cell>
          <cell r="E377" t="str">
            <v>Plant &amp; Machinery (Installation)</v>
          </cell>
        </row>
        <row r="378">
          <cell r="A378">
            <v>810320</v>
          </cell>
          <cell r="B378">
            <v>0</v>
          </cell>
          <cell r="C378" t="str">
            <v>Tomato Ketchap</v>
          </cell>
          <cell r="D378" t="str">
            <v>(Capex - 01-04-05)</v>
          </cell>
          <cell r="E378" t="str">
            <v xml:space="preserve">Plant &amp; Machinery </v>
          </cell>
          <cell r="F378">
            <v>0</v>
          </cell>
          <cell r="G378">
            <v>0</v>
          </cell>
          <cell r="H378" t="str">
            <v>INR</v>
          </cell>
          <cell r="I378">
            <v>31000</v>
          </cell>
          <cell r="J378">
            <v>49600</v>
          </cell>
        </row>
        <row r="379">
          <cell r="A379">
            <v>810321</v>
          </cell>
          <cell r="B379">
            <v>0</v>
          </cell>
          <cell r="C379" t="str">
            <v>Filtration System</v>
          </cell>
          <cell r="D379" t="str">
            <v>(Capex - 05-04-05)</v>
          </cell>
          <cell r="E379" t="str">
            <v xml:space="preserve">Plant &amp; Machinery </v>
          </cell>
          <cell r="F379">
            <v>0</v>
          </cell>
          <cell r="G379">
            <v>0</v>
          </cell>
          <cell r="H379" t="str">
            <v>USD</v>
          </cell>
          <cell r="I379">
            <v>5900</v>
          </cell>
          <cell r="J379">
            <v>436600</v>
          </cell>
        </row>
        <row r="380">
          <cell r="A380">
            <v>810322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>Electrical Installation</v>
          </cell>
          <cell r="F380">
            <v>0</v>
          </cell>
          <cell r="G380">
            <v>0</v>
          </cell>
          <cell r="H380" t="str">
            <v>NRS</v>
          </cell>
          <cell r="I380">
            <v>215000</v>
          </cell>
          <cell r="J380">
            <v>215000</v>
          </cell>
        </row>
        <row r="381">
          <cell r="A381">
            <v>810323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Electrical Installation</v>
          </cell>
          <cell r="F381">
            <v>0</v>
          </cell>
          <cell r="G381">
            <v>0</v>
          </cell>
          <cell r="H381" t="str">
            <v>INR</v>
          </cell>
          <cell r="I381">
            <v>4200</v>
          </cell>
          <cell r="J381">
            <v>6720</v>
          </cell>
        </row>
        <row r="382">
          <cell r="A382">
            <v>810324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  <cell r="F382">
            <v>0</v>
          </cell>
          <cell r="G382">
            <v>0</v>
          </cell>
          <cell r="H382" t="str">
            <v>NRS</v>
          </cell>
          <cell r="I382">
            <v>29568</v>
          </cell>
          <cell r="J382">
            <v>29568</v>
          </cell>
        </row>
        <row r="383">
          <cell r="A383">
            <v>810325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  <cell r="F383">
            <v>0</v>
          </cell>
          <cell r="G383">
            <v>0</v>
          </cell>
          <cell r="H383" t="str">
            <v>NRS</v>
          </cell>
          <cell r="I383">
            <v>10665</v>
          </cell>
          <cell r="J383">
            <v>10665</v>
          </cell>
        </row>
        <row r="384">
          <cell r="A384">
            <v>810326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Building</v>
          </cell>
          <cell r="F384">
            <v>0</v>
          </cell>
          <cell r="G384">
            <v>0</v>
          </cell>
          <cell r="H384" t="str">
            <v>NRS</v>
          </cell>
          <cell r="I384">
            <v>49020</v>
          </cell>
          <cell r="J384">
            <v>49020</v>
          </cell>
        </row>
        <row r="385">
          <cell r="A385">
            <v>810327</v>
          </cell>
          <cell r="B385">
            <v>0</v>
          </cell>
          <cell r="C385" t="str">
            <v>Boundary Wall</v>
          </cell>
          <cell r="D385" t="str">
            <v>(Capex - 06-03-04)</v>
          </cell>
          <cell r="E385" t="str">
            <v>Building</v>
          </cell>
          <cell r="F385">
            <v>0</v>
          </cell>
          <cell r="G385">
            <v>0</v>
          </cell>
          <cell r="H385" t="str">
            <v>NRS</v>
          </cell>
          <cell r="I385">
            <v>57414.5</v>
          </cell>
          <cell r="J385">
            <v>57414.5</v>
          </cell>
        </row>
        <row r="386">
          <cell r="A386">
            <v>810328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Building</v>
          </cell>
          <cell r="F386">
            <v>0</v>
          </cell>
          <cell r="G386">
            <v>0</v>
          </cell>
          <cell r="H386" t="str">
            <v>NRS</v>
          </cell>
          <cell r="I386">
            <v>400815</v>
          </cell>
          <cell r="J386">
            <v>400815</v>
          </cell>
        </row>
        <row r="387">
          <cell r="A387">
            <v>810329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  <cell r="F387">
            <v>0</v>
          </cell>
          <cell r="G387">
            <v>0</v>
          </cell>
          <cell r="H387" t="str">
            <v>INR</v>
          </cell>
          <cell r="I387">
            <v>50500</v>
          </cell>
          <cell r="J387">
            <v>80800</v>
          </cell>
        </row>
        <row r="388">
          <cell r="A388">
            <v>810330</v>
          </cell>
          <cell r="B388">
            <v>0</v>
          </cell>
          <cell r="C388" t="str">
            <v>Taxol Section</v>
          </cell>
          <cell r="D388" t="str">
            <v>(Capex - 22-03-04)</v>
          </cell>
          <cell r="E388" t="str">
            <v>Plant &amp; Machinery (Installation)</v>
          </cell>
          <cell r="F388">
            <v>0</v>
          </cell>
          <cell r="G388">
            <v>0</v>
          </cell>
          <cell r="H388" t="str">
            <v>NRS</v>
          </cell>
          <cell r="I388">
            <v>8810</v>
          </cell>
          <cell r="J388">
            <v>8810</v>
          </cell>
        </row>
        <row r="389">
          <cell r="A389">
            <v>810331</v>
          </cell>
          <cell r="B389">
            <v>0</v>
          </cell>
          <cell r="C389" t="str">
            <v>Taxol Section</v>
          </cell>
          <cell r="D389" t="str">
            <v>(Capex - 22-03-04)</v>
          </cell>
          <cell r="E389" t="str">
            <v>Plant &amp; Machinery (Installation)</v>
          </cell>
          <cell r="F389">
            <v>0</v>
          </cell>
          <cell r="G389">
            <v>0</v>
          </cell>
          <cell r="H389" t="str">
            <v>INR</v>
          </cell>
          <cell r="I389">
            <v>61249.98</v>
          </cell>
          <cell r="J389">
            <v>97999.968000000008</v>
          </cell>
        </row>
        <row r="390">
          <cell r="A390">
            <v>810332</v>
          </cell>
          <cell r="B390">
            <v>0</v>
          </cell>
          <cell r="C390" t="str">
            <v>Fruit Juice Expansion</v>
          </cell>
          <cell r="D390" t="str">
            <v>(Capex - 15-03-04)</v>
          </cell>
          <cell r="E390" t="str">
            <v>Plant &amp; Machinery (Installation)</v>
          </cell>
          <cell r="F390">
            <v>0</v>
          </cell>
          <cell r="G390">
            <v>0</v>
          </cell>
          <cell r="H390" t="str">
            <v>NRS</v>
          </cell>
          <cell r="I390">
            <v>4906.8</v>
          </cell>
          <cell r="J390">
            <v>4906.8</v>
          </cell>
        </row>
        <row r="391">
          <cell r="A391">
            <v>810333</v>
          </cell>
          <cell r="B391">
            <v>0</v>
          </cell>
          <cell r="C391" t="str">
            <v>Taxol Section</v>
          </cell>
          <cell r="D391" t="str">
            <v>(Capex - 22-03-04)</v>
          </cell>
          <cell r="E391" t="str">
            <v>Plant &amp; Machinery (Installation)</v>
          </cell>
          <cell r="F391">
            <v>0</v>
          </cell>
          <cell r="G391">
            <v>0</v>
          </cell>
          <cell r="H391" t="str">
            <v>NRS</v>
          </cell>
          <cell r="I391">
            <v>114264</v>
          </cell>
          <cell r="J391">
            <v>114264</v>
          </cell>
        </row>
        <row r="392">
          <cell r="A392">
            <v>810334</v>
          </cell>
          <cell r="B392">
            <v>0</v>
          </cell>
          <cell r="C392" t="str">
            <v>Fruit Juice Expansion</v>
          </cell>
          <cell r="D392" t="str">
            <v>(Capex - 15-03-04)</v>
          </cell>
          <cell r="E392" t="str">
            <v>Plant &amp; Machinery</v>
          </cell>
          <cell r="F392">
            <v>0</v>
          </cell>
          <cell r="G392">
            <v>0</v>
          </cell>
          <cell r="H392" t="str">
            <v>NRS</v>
          </cell>
          <cell r="I392">
            <v>114354</v>
          </cell>
          <cell r="J392">
            <v>114354</v>
          </cell>
        </row>
        <row r="393">
          <cell r="A393">
            <v>810335</v>
          </cell>
          <cell r="B393">
            <v>0</v>
          </cell>
          <cell r="C393" t="str">
            <v>Fruit Juice Expansion</v>
          </cell>
          <cell r="D393" t="str">
            <v>(Capex - 15-03-04)</v>
          </cell>
          <cell r="E393" t="str">
            <v>Plant &amp; Machinery (Installation)</v>
          </cell>
          <cell r="F393">
            <v>0</v>
          </cell>
          <cell r="G393">
            <v>0</v>
          </cell>
          <cell r="H393" t="str">
            <v>INR</v>
          </cell>
          <cell r="I393">
            <v>24875</v>
          </cell>
          <cell r="J393">
            <v>39800</v>
          </cell>
        </row>
        <row r="394">
          <cell r="A394">
            <v>810336</v>
          </cell>
          <cell r="B394">
            <v>0</v>
          </cell>
          <cell r="C394" t="str">
            <v>Fruit Juice Expansion</v>
          </cell>
          <cell r="D394" t="str">
            <v>(Capex - 05-04-05)</v>
          </cell>
          <cell r="E394" t="str">
            <v>Plant &amp; Machinery (Installation)</v>
          </cell>
          <cell r="F394">
            <v>0</v>
          </cell>
          <cell r="G394">
            <v>0</v>
          </cell>
          <cell r="H394" t="str">
            <v>INR</v>
          </cell>
          <cell r="I394">
            <v>24500</v>
          </cell>
          <cell r="J394">
            <v>39200</v>
          </cell>
        </row>
        <row r="395">
          <cell r="A395">
            <v>810338</v>
          </cell>
          <cell r="B395">
            <v>0</v>
          </cell>
          <cell r="C395" t="str">
            <v>Taxol Section</v>
          </cell>
          <cell r="D395" t="str">
            <v>(Capex - 22-03-04)</v>
          </cell>
          <cell r="E395" t="str">
            <v xml:space="preserve">Plant &amp; Machinery </v>
          </cell>
          <cell r="F395">
            <v>0</v>
          </cell>
          <cell r="G395">
            <v>0</v>
          </cell>
          <cell r="H395" t="str">
            <v>INR</v>
          </cell>
          <cell r="I395">
            <v>35700</v>
          </cell>
          <cell r="J395">
            <v>57120</v>
          </cell>
        </row>
        <row r="396">
          <cell r="A396">
            <v>810339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  <cell r="F396">
            <v>0</v>
          </cell>
          <cell r="G396">
            <v>0</v>
          </cell>
          <cell r="H396" t="str">
            <v>NRS</v>
          </cell>
          <cell r="I396">
            <v>76715</v>
          </cell>
          <cell r="J396">
            <v>76715</v>
          </cell>
        </row>
        <row r="397">
          <cell r="A397">
            <v>810340</v>
          </cell>
          <cell r="B397">
            <v>0</v>
          </cell>
          <cell r="C397" t="str">
            <v>Taxol Section</v>
          </cell>
          <cell r="D397" t="str">
            <v>(Capex - 22-03-04)</v>
          </cell>
          <cell r="E397" t="str">
            <v>Plant &amp; Machinery (Installation)</v>
          </cell>
          <cell r="F397">
            <v>0</v>
          </cell>
          <cell r="G397">
            <v>0</v>
          </cell>
          <cell r="H397" t="str">
            <v>INR</v>
          </cell>
          <cell r="I397">
            <v>16155</v>
          </cell>
          <cell r="J397">
            <v>25848</v>
          </cell>
        </row>
        <row r="398">
          <cell r="A398">
            <v>810341</v>
          </cell>
          <cell r="B398">
            <v>0</v>
          </cell>
          <cell r="C398" t="str">
            <v>Taxol Section</v>
          </cell>
          <cell r="D398" t="str">
            <v>(Capex - 22-03-04)</v>
          </cell>
          <cell r="E398" t="str">
            <v>Plant &amp; Machinery (Installation)</v>
          </cell>
          <cell r="F398">
            <v>0</v>
          </cell>
          <cell r="G398">
            <v>0</v>
          </cell>
          <cell r="H398" t="str">
            <v>INR</v>
          </cell>
          <cell r="I398">
            <v>68880</v>
          </cell>
          <cell r="J398">
            <v>110208</v>
          </cell>
        </row>
        <row r="399">
          <cell r="A399">
            <v>810342</v>
          </cell>
          <cell r="B399">
            <v>0</v>
          </cell>
          <cell r="C399" t="str">
            <v>Taxol Section</v>
          </cell>
          <cell r="D399" t="str">
            <v>(Capex - 22-03-04)</v>
          </cell>
          <cell r="E399" t="str">
            <v>Plant &amp; Machinery (Installation)</v>
          </cell>
          <cell r="F399">
            <v>0</v>
          </cell>
          <cell r="G399">
            <v>0</v>
          </cell>
          <cell r="H399" t="str">
            <v>INR</v>
          </cell>
          <cell r="I399">
            <v>32256</v>
          </cell>
          <cell r="J399">
            <v>51609.600000000006</v>
          </cell>
        </row>
        <row r="400">
          <cell r="A400">
            <v>810343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  <cell r="F400">
            <v>0</v>
          </cell>
          <cell r="G400">
            <v>0</v>
          </cell>
          <cell r="H400" t="str">
            <v>INR</v>
          </cell>
          <cell r="I400">
            <v>142990</v>
          </cell>
          <cell r="J400">
            <v>228784</v>
          </cell>
        </row>
        <row r="401">
          <cell r="A401">
            <v>810344</v>
          </cell>
          <cell r="B401">
            <v>0</v>
          </cell>
          <cell r="C401" t="str">
            <v>Taxol Section</v>
          </cell>
          <cell r="D401" t="str">
            <v>(Capex - 22-03-04)</v>
          </cell>
          <cell r="E401" t="str">
            <v>Plant &amp; Machinery (Installation)</v>
          </cell>
          <cell r="F401">
            <v>0</v>
          </cell>
          <cell r="G401">
            <v>0</v>
          </cell>
          <cell r="H401" t="str">
            <v>INR</v>
          </cell>
          <cell r="I401">
            <v>71792</v>
          </cell>
          <cell r="J401">
            <v>114867.20000000001</v>
          </cell>
        </row>
        <row r="402">
          <cell r="A402">
            <v>810345</v>
          </cell>
          <cell r="B402">
            <v>0</v>
          </cell>
          <cell r="C402" t="str">
            <v>Kennel House</v>
          </cell>
          <cell r="D402" t="str">
            <v>(Capex - 18-03-04)</v>
          </cell>
          <cell r="E402" t="str">
            <v>Building</v>
          </cell>
          <cell r="F402">
            <v>0</v>
          </cell>
          <cell r="G402">
            <v>0</v>
          </cell>
          <cell r="H402" t="str">
            <v>INR</v>
          </cell>
          <cell r="I402">
            <v>68850</v>
          </cell>
          <cell r="J402">
            <v>110160</v>
          </cell>
        </row>
        <row r="403">
          <cell r="A403">
            <v>810346</v>
          </cell>
          <cell r="B403">
            <v>0</v>
          </cell>
          <cell r="C403" t="str">
            <v>Taxol Section</v>
          </cell>
          <cell r="D403" t="str">
            <v>(Capex - 22-03-04)</v>
          </cell>
          <cell r="E403" t="str">
            <v>Plant &amp; Machinery (Installation)</v>
          </cell>
          <cell r="F403">
            <v>0</v>
          </cell>
          <cell r="G403">
            <v>0</v>
          </cell>
          <cell r="H403" t="str">
            <v>INR</v>
          </cell>
          <cell r="I403">
            <v>105000</v>
          </cell>
          <cell r="J403">
            <v>168000</v>
          </cell>
        </row>
        <row r="404">
          <cell r="A404">
            <v>810347</v>
          </cell>
          <cell r="B404">
            <v>0</v>
          </cell>
          <cell r="C404" t="str">
            <v>Fruit Juice Expansion</v>
          </cell>
          <cell r="D404" t="str">
            <v>(Capex - 21-04-05)</v>
          </cell>
          <cell r="E404" t="str">
            <v xml:space="preserve">Plant &amp; Machinery </v>
          </cell>
          <cell r="F404">
            <v>0</v>
          </cell>
          <cell r="G404">
            <v>0</v>
          </cell>
          <cell r="H404" t="str">
            <v>USD</v>
          </cell>
          <cell r="I404">
            <v>61765</v>
          </cell>
          <cell r="J404">
            <v>4570610</v>
          </cell>
        </row>
        <row r="405">
          <cell r="A405">
            <v>810348</v>
          </cell>
          <cell r="B405">
            <v>0</v>
          </cell>
          <cell r="C405" t="str">
            <v>Taxol Section</v>
          </cell>
          <cell r="D405" t="str">
            <v>(Capex - 22-03-04)</v>
          </cell>
          <cell r="E405" t="str">
            <v>Plant &amp; Machinery (Installation)</v>
          </cell>
          <cell r="F405">
            <v>0</v>
          </cell>
          <cell r="G405">
            <v>0</v>
          </cell>
          <cell r="H405" t="str">
            <v>INR</v>
          </cell>
          <cell r="I405">
            <v>74785.210000000006</v>
          </cell>
          <cell r="J405">
            <v>119656.33600000001</v>
          </cell>
        </row>
        <row r="406">
          <cell r="A406">
            <v>810350</v>
          </cell>
          <cell r="B406">
            <v>0</v>
          </cell>
          <cell r="C406" t="str">
            <v>Taxol Section</v>
          </cell>
          <cell r="D406" t="str">
            <v>(Capex - 22-03-04)</v>
          </cell>
          <cell r="E406" t="str">
            <v>Plant &amp; Machinery (Installation)</v>
          </cell>
          <cell r="F406">
            <v>0</v>
          </cell>
          <cell r="G406">
            <v>0</v>
          </cell>
          <cell r="H406" t="str">
            <v>NRS</v>
          </cell>
          <cell r="I406">
            <v>22000</v>
          </cell>
          <cell r="J406">
            <v>22000</v>
          </cell>
        </row>
        <row r="407">
          <cell r="A407">
            <v>810351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Building</v>
          </cell>
          <cell r="F407">
            <v>0</v>
          </cell>
          <cell r="G407">
            <v>0</v>
          </cell>
          <cell r="H407" t="str">
            <v>NRS</v>
          </cell>
          <cell r="I407">
            <v>155981.95000000001</v>
          </cell>
          <cell r="J407">
            <v>155981.95000000001</v>
          </cell>
        </row>
        <row r="408">
          <cell r="A408">
            <v>810352</v>
          </cell>
          <cell r="B408">
            <v>0</v>
          </cell>
          <cell r="C408" t="str">
            <v>Kennel House</v>
          </cell>
          <cell r="D408" t="str">
            <v>(Capex - 18-03-04)</v>
          </cell>
          <cell r="E408" t="str">
            <v>Building</v>
          </cell>
          <cell r="F408">
            <v>0</v>
          </cell>
          <cell r="G408">
            <v>0</v>
          </cell>
          <cell r="H408" t="str">
            <v>NRS</v>
          </cell>
          <cell r="I408">
            <v>4017</v>
          </cell>
          <cell r="J408">
            <v>4017</v>
          </cell>
        </row>
        <row r="409">
          <cell r="A409">
            <v>810354</v>
          </cell>
          <cell r="B409">
            <v>0</v>
          </cell>
          <cell r="C409" t="str">
            <v>Fruit Juice Expansion</v>
          </cell>
          <cell r="D409" t="str">
            <v>(Capex - 13-04-05)</v>
          </cell>
          <cell r="E409" t="str">
            <v>Building</v>
          </cell>
          <cell r="F409">
            <v>0</v>
          </cell>
          <cell r="G409">
            <v>0</v>
          </cell>
          <cell r="H409" t="str">
            <v>INR</v>
          </cell>
          <cell r="I409">
            <v>90000</v>
          </cell>
          <cell r="J409">
            <v>144000</v>
          </cell>
        </row>
        <row r="410">
          <cell r="A410">
            <v>810355</v>
          </cell>
          <cell r="B410">
            <v>0</v>
          </cell>
          <cell r="C410" t="str">
            <v>Taxol Section</v>
          </cell>
          <cell r="D410" t="str">
            <v>(Capex - 22-03-04)</v>
          </cell>
          <cell r="E410" t="str">
            <v>Plant &amp; Machinery (Installation)</v>
          </cell>
          <cell r="F410">
            <v>0</v>
          </cell>
          <cell r="G410">
            <v>0</v>
          </cell>
          <cell r="H410" t="str">
            <v>NRS</v>
          </cell>
          <cell r="I410">
            <v>11000</v>
          </cell>
          <cell r="J410">
            <v>11000</v>
          </cell>
        </row>
        <row r="411">
          <cell r="A411">
            <v>810356</v>
          </cell>
          <cell r="B411">
            <v>0</v>
          </cell>
          <cell r="C411" t="str">
            <v>Fruit Juice Expansion</v>
          </cell>
          <cell r="D411" t="str">
            <v>(Capex - 21-04-05)</v>
          </cell>
          <cell r="E411" t="str">
            <v>Plant &amp; Machinery (Installation)</v>
          </cell>
          <cell r="F411">
            <v>0</v>
          </cell>
          <cell r="G411">
            <v>0</v>
          </cell>
          <cell r="H411" t="str">
            <v>NRS</v>
          </cell>
          <cell r="I411">
            <v>84787.5</v>
          </cell>
          <cell r="J411">
            <v>84787.5</v>
          </cell>
        </row>
        <row r="412">
          <cell r="A412">
            <v>810357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>Plant &amp; Machinery (Installation)</v>
          </cell>
          <cell r="F412">
            <v>0</v>
          </cell>
          <cell r="G412">
            <v>0</v>
          </cell>
          <cell r="H412" t="str">
            <v>NRS</v>
          </cell>
          <cell r="I412">
            <v>42700</v>
          </cell>
          <cell r="J412">
            <v>42700</v>
          </cell>
        </row>
        <row r="413">
          <cell r="A413">
            <v>810358</v>
          </cell>
          <cell r="B413">
            <v>0</v>
          </cell>
          <cell r="C413" t="str">
            <v>Fruit Juice Expansion</v>
          </cell>
          <cell r="D413" t="str">
            <v>(Capex - 15-03-04)</v>
          </cell>
          <cell r="E413" t="str">
            <v>Plant &amp; Machinery (Installation)</v>
          </cell>
          <cell r="F413">
            <v>0</v>
          </cell>
          <cell r="G413">
            <v>0</v>
          </cell>
          <cell r="H413" t="str">
            <v>INR</v>
          </cell>
          <cell r="I413">
            <v>38512</v>
          </cell>
          <cell r="J413">
            <v>61619.200000000004</v>
          </cell>
        </row>
        <row r="414">
          <cell r="A414">
            <v>810359</v>
          </cell>
          <cell r="B414">
            <v>0</v>
          </cell>
          <cell r="C414" t="str">
            <v>Photo Copy machine</v>
          </cell>
          <cell r="D414" t="str">
            <v>(Capex - 21-03-04)</v>
          </cell>
          <cell r="E414" t="str">
            <v>Office Equipment</v>
          </cell>
          <cell r="F414">
            <v>0</v>
          </cell>
          <cell r="G414">
            <v>0</v>
          </cell>
          <cell r="H414" t="str">
            <v>NRS</v>
          </cell>
          <cell r="I414">
            <v>390000</v>
          </cell>
          <cell r="J414">
            <v>390000</v>
          </cell>
        </row>
        <row r="415">
          <cell r="A415">
            <v>810360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>Plant &amp; Machinery (Installation)</v>
          </cell>
          <cell r="F415">
            <v>0</v>
          </cell>
          <cell r="G415">
            <v>0</v>
          </cell>
          <cell r="H415" t="str">
            <v>NRS</v>
          </cell>
          <cell r="I415">
            <v>6600</v>
          </cell>
          <cell r="J415">
            <v>6600</v>
          </cell>
        </row>
        <row r="416">
          <cell r="A416">
            <v>810363</v>
          </cell>
          <cell r="B416">
            <v>0</v>
          </cell>
          <cell r="C416" t="str">
            <v>Taxol Section</v>
          </cell>
          <cell r="D416" t="str">
            <v>(Capex - 22-03-04)</v>
          </cell>
          <cell r="E416" t="str">
            <v>Plant &amp; Machinery (Installation)</v>
          </cell>
          <cell r="F416">
            <v>0</v>
          </cell>
          <cell r="G416">
            <v>0</v>
          </cell>
          <cell r="H416" t="str">
            <v>INR</v>
          </cell>
          <cell r="I416">
            <v>9875</v>
          </cell>
          <cell r="J416">
            <v>15800</v>
          </cell>
        </row>
        <row r="417">
          <cell r="A417">
            <v>810364</v>
          </cell>
          <cell r="B417">
            <v>0</v>
          </cell>
          <cell r="C417" t="str">
            <v>Taxol Section</v>
          </cell>
          <cell r="D417" t="str">
            <v>(Capex - 22-03-04)</v>
          </cell>
          <cell r="E417" t="str">
            <v>Plant &amp; Machinery (Installation)</v>
          </cell>
        </row>
        <row r="418">
          <cell r="A418">
            <v>810365</v>
          </cell>
          <cell r="B418">
            <v>0</v>
          </cell>
          <cell r="C418" t="str">
            <v>Taxol Section</v>
          </cell>
          <cell r="D418" t="str">
            <v>(Capex - 22-03-04)</v>
          </cell>
          <cell r="E418" t="str">
            <v>Plant &amp; Machinery (Installation)</v>
          </cell>
        </row>
        <row r="419">
          <cell r="A419">
            <v>810366</v>
          </cell>
          <cell r="B419">
            <v>0</v>
          </cell>
          <cell r="C419" t="str">
            <v>Taxol Section</v>
          </cell>
          <cell r="D419" t="str">
            <v>(Capex - 22-03-04)</v>
          </cell>
          <cell r="E419" t="str">
            <v>Plant &amp; Machinery (Installation)</v>
          </cell>
        </row>
        <row r="420">
          <cell r="A420">
            <v>810367</v>
          </cell>
          <cell r="B420">
            <v>0</v>
          </cell>
          <cell r="C420" t="str">
            <v>Fruit Juice Expansion</v>
          </cell>
          <cell r="D420" t="str">
            <v>(Capex - 12-04-05)</v>
          </cell>
          <cell r="E420" t="str">
            <v>Plant &amp; Machinery (Installation)</v>
          </cell>
        </row>
        <row r="421">
          <cell r="A421">
            <v>810368</v>
          </cell>
          <cell r="B421">
            <v>0</v>
          </cell>
          <cell r="C421" t="str">
            <v>Fruit Juice Expansion</v>
          </cell>
          <cell r="D421" t="str">
            <v>(Capex - 15-03-04)</v>
          </cell>
          <cell r="E421" t="str">
            <v>Plant &amp; Machinery (Installation)</v>
          </cell>
        </row>
        <row r="422">
          <cell r="A422">
            <v>810369</v>
          </cell>
          <cell r="B422">
            <v>0</v>
          </cell>
          <cell r="C422" t="str">
            <v>Taxol Section</v>
          </cell>
          <cell r="D422" t="str">
            <v>(Capex - 22-03-04)</v>
          </cell>
          <cell r="E422" t="str">
            <v>Plant &amp; Machinery (Installation)</v>
          </cell>
        </row>
        <row r="423">
          <cell r="A423">
            <v>810370</v>
          </cell>
          <cell r="B423">
            <v>0</v>
          </cell>
          <cell r="C423" t="str">
            <v>LDM Section</v>
          </cell>
          <cell r="D423" t="str">
            <v>(Capex - 08-04-05)</v>
          </cell>
          <cell r="E423" t="str">
            <v xml:space="preserve">Plant &amp; Machinery </v>
          </cell>
        </row>
        <row r="424">
          <cell r="A424">
            <v>810371</v>
          </cell>
          <cell r="B424">
            <v>0</v>
          </cell>
          <cell r="C424" t="str">
            <v>Fruit Juice Expansion</v>
          </cell>
          <cell r="D424" t="str">
            <v>(Capex - 15-03-04)</v>
          </cell>
          <cell r="E424" t="str">
            <v>Building</v>
          </cell>
        </row>
        <row r="425">
          <cell r="A425">
            <v>810372</v>
          </cell>
          <cell r="B425">
            <v>0</v>
          </cell>
          <cell r="C425" t="str">
            <v>Fruit Juice Expansion</v>
          </cell>
          <cell r="D425" t="str">
            <v>(Capex - 09-04-05)</v>
          </cell>
          <cell r="E425" t="str">
            <v>Building</v>
          </cell>
        </row>
        <row r="426">
          <cell r="A426">
            <v>810373</v>
          </cell>
          <cell r="B426">
            <v>0</v>
          </cell>
          <cell r="C426" t="str">
            <v>LDM Section</v>
          </cell>
          <cell r="D426" t="str">
            <v>(Capex - 07-04-05)</v>
          </cell>
          <cell r="E426" t="str">
            <v>Building</v>
          </cell>
        </row>
        <row r="427">
          <cell r="A427">
            <v>810374</v>
          </cell>
          <cell r="B427">
            <v>0</v>
          </cell>
          <cell r="C427" t="str">
            <v>Fruit Juice Expansion</v>
          </cell>
          <cell r="D427" t="str">
            <v>(Capex - 04-04-05)</v>
          </cell>
          <cell r="E427" t="str">
            <v xml:space="preserve">Plant &amp; Machinery </v>
          </cell>
        </row>
        <row r="428">
          <cell r="A428">
            <v>810375</v>
          </cell>
          <cell r="B428">
            <v>0</v>
          </cell>
          <cell r="C428" t="str">
            <v>Fruit Juice Expansion</v>
          </cell>
          <cell r="D428" t="str">
            <v>(Capex - 04-04-05)</v>
          </cell>
          <cell r="E428" t="str">
            <v xml:space="preserve">Plant &amp; Machinery </v>
          </cell>
        </row>
        <row r="429">
          <cell r="A429">
            <v>810376</v>
          </cell>
          <cell r="B429">
            <v>0</v>
          </cell>
          <cell r="C429" t="str">
            <v>Fruit Juice Expansion</v>
          </cell>
          <cell r="D429" t="str">
            <v>(Capex - 04-04-05)</v>
          </cell>
          <cell r="E429" t="str">
            <v xml:space="preserve">Plant &amp; Machinery </v>
          </cell>
        </row>
        <row r="430">
          <cell r="A430">
            <v>810378</v>
          </cell>
          <cell r="B430">
            <v>0</v>
          </cell>
          <cell r="C430" t="str">
            <v>Fruit Juice Expansion</v>
          </cell>
          <cell r="D430" t="str">
            <v>(Capex - 12-04-05)</v>
          </cell>
          <cell r="E430" t="str">
            <v>Building</v>
          </cell>
        </row>
        <row r="431">
          <cell r="A431">
            <v>810379</v>
          </cell>
          <cell r="B431">
            <v>0</v>
          </cell>
          <cell r="C431" t="str">
            <v>Taxol Section</v>
          </cell>
          <cell r="D431" t="str">
            <v>(Capex - 22-03-04)</v>
          </cell>
          <cell r="E431" t="str">
            <v>Electrical Installation</v>
          </cell>
        </row>
        <row r="432">
          <cell r="A432">
            <v>810380</v>
          </cell>
          <cell r="B432">
            <v>0</v>
          </cell>
          <cell r="C432" t="str">
            <v>Tomato Ketchup</v>
          </cell>
          <cell r="D432" t="str">
            <v>(Capex - 13-04-05)</v>
          </cell>
          <cell r="E432" t="str">
            <v>Building</v>
          </cell>
        </row>
        <row r="433">
          <cell r="A433">
            <v>830028</v>
          </cell>
          <cell r="B433">
            <v>0</v>
          </cell>
          <cell r="C433" t="str">
            <v>Honey Section</v>
          </cell>
          <cell r="D433" t="str">
            <v>No-Capex</v>
          </cell>
          <cell r="E433" t="str">
            <v>Building</v>
          </cell>
        </row>
        <row r="434">
          <cell r="A434">
            <v>830637</v>
          </cell>
          <cell r="B434">
            <v>0</v>
          </cell>
          <cell r="C434" t="str">
            <v>Shampoo Section</v>
          </cell>
          <cell r="D434" t="str">
            <v>(Capex - 20-03-04)</v>
          </cell>
          <cell r="E434" t="str">
            <v xml:space="preserve">Plant &amp; Machinery </v>
          </cell>
        </row>
        <row r="435">
          <cell r="A435">
            <v>830701</v>
          </cell>
          <cell r="B435">
            <v>0</v>
          </cell>
          <cell r="C435" t="str">
            <v>Fabrication</v>
          </cell>
          <cell r="D435" t="str">
            <v>No-Capex</v>
          </cell>
          <cell r="E435" t="str">
            <v>Repair &amp; maintenance Plant &amp; Mach</v>
          </cell>
        </row>
        <row r="436">
          <cell r="A436">
            <v>830740</v>
          </cell>
          <cell r="B436">
            <v>0</v>
          </cell>
          <cell r="C436" t="str">
            <v>Kennel House</v>
          </cell>
          <cell r="D436" t="str">
            <v>(Capex - 06-04-05)</v>
          </cell>
          <cell r="E436" t="str">
            <v>Building</v>
          </cell>
          <cell r="F436">
            <v>0</v>
          </cell>
          <cell r="G436">
            <v>0</v>
          </cell>
          <cell r="H436" t="str">
            <v>NRS</v>
          </cell>
          <cell r="I436">
            <v>30743.5</v>
          </cell>
          <cell r="J436">
            <v>30743.5</v>
          </cell>
        </row>
        <row r="437">
          <cell r="A437">
            <v>830744</v>
          </cell>
          <cell r="B437">
            <v>0</v>
          </cell>
          <cell r="C437" t="str">
            <v>LDM Section</v>
          </cell>
          <cell r="D437" t="str">
            <v>Maintenance Work</v>
          </cell>
          <cell r="E437" t="str">
            <v>Repair &amp; maintenance Others</v>
          </cell>
        </row>
        <row r="438">
          <cell r="A438">
            <v>830809</v>
          </cell>
          <cell r="B438">
            <v>0</v>
          </cell>
          <cell r="C438" t="str">
            <v>Fruit Juice Expansion</v>
          </cell>
          <cell r="D438" t="str">
            <v>(Capex - 15-03-04)</v>
          </cell>
          <cell r="E438" t="str">
            <v>Plant &amp; Machinery (Installation)</v>
          </cell>
          <cell r="F438">
            <v>0</v>
          </cell>
          <cell r="G438">
            <v>0</v>
          </cell>
          <cell r="H438" t="str">
            <v>USD</v>
          </cell>
          <cell r="I438">
            <v>205.14</v>
          </cell>
          <cell r="J438">
            <v>15180.359999999999</v>
          </cell>
        </row>
        <row r="439">
          <cell r="A439">
            <v>830940</v>
          </cell>
          <cell r="B439">
            <v>0</v>
          </cell>
          <cell r="C439" t="str">
            <v>UPS For Domino &amp; Office</v>
          </cell>
          <cell r="D439" t="str">
            <v>No-Capex</v>
          </cell>
          <cell r="E439" t="str">
            <v>Office Equipment</v>
          </cell>
          <cell r="F439">
            <v>0</v>
          </cell>
          <cell r="G439">
            <v>0</v>
          </cell>
          <cell r="H439" t="str">
            <v>NRS</v>
          </cell>
          <cell r="I439">
            <v>56436</v>
          </cell>
          <cell r="J439">
            <v>56436</v>
          </cell>
        </row>
        <row r="440">
          <cell r="A440">
            <v>850012</v>
          </cell>
          <cell r="B440">
            <v>0</v>
          </cell>
          <cell r="C440" t="str">
            <v xml:space="preserve">Kakani Nursery </v>
          </cell>
          <cell r="D440" t="str">
            <v>No-Capex</v>
          </cell>
          <cell r="E440" t="str">
            <v>Plant &amp; Machinery</v>
          </cell>
          <cell r="F440">
            <v>0</v>
          </cell>
          <cell r="G440">
            <v>0</v>
          </cell>
          <cell r="H440" t="str">
            <v>NRS</v>
          </cell>
          <cell r="I440">
            <v>13360</v>
          </cell>
          <cell r="J440">
            <v>13360</v>
          </cell>
        </row>
        <row r="441">
          <cell r="A441">
            <v>850082</v>
          </cell>
          <cell r="B441">
            <v>0</v>
          </cell>
          <cell r="C441" t="str">
            <v>Pipe Fittings-Nursery</v>
          </cell>
          <cell r="D441" t="str">
            <v>No-Capex</v>
          </cell>
          <cell r="E441" t="str">
            <v>Building - Nursery</v>
          </cell>
        </row>
        <row r="442">
          <cell r="A442">
            <v>870001</v>
          </cell>
          <cell r="B442">
            <v>0</v>
          </cell>
          <cell r="C442" t="str">
            <v>Cordless Phone-Manish</v>
          </cell>
          <cell r="D442" t="str">
            <v>No-Capex</v>
          </cell>
          <cell r="E442" t="str">
            <v>Furniture &amp; Fixture</v>
          </cell>
          <cell r="F442">
            <v>0</v>
          </cell>
          <cell r="G442">
            <v>0</v>
          </cell>
          <cell r="H442" t="str">
            <v>NRS</v>
          </cell>
          <cell r="I442">
            <v>6200</v>
          </cell>
          <cell r="J442">
            <v>6200</v>
          </cell>
        </row>
        <row r="443">
          <cell r="A443">
            <v>870007</v>
          </cell>
          <cell r="B443">
            <v>0</v>
          </cell>
          <cell r="C443" t="str">
            <v>Ceiling Fan-3 Pcs</v>
          </cell>
          <cell r="D443" t="str">
            <v>No-Capex</v>
          </cell>
          <cell r="E443" t="str">
            <v>Furniture &amp; Fixture</v>
          </cell>
          <cell r="F443">
            <v>0</v>
          </cell>
          <cell r="G443">
            <v>0</v>
          </cell>
          <cell r="H443" t="str">
            <v>NRS</v>
          </cell>
          <cell r="I443">
            <v>5280</v>
          </cell>
          <cell r="J443">
            <v>5280</v>
          </cell>
        </row>
        <row r="444">
          <cell r="A444">
            <v>870012</v>
          </cell>
          <cell r="B444">
            <v>0</v>
          </cell>
          <cell r="C444" t="str">
            <v>Refrigerator-Bibek Agarwal</v>
          </cell>
          <cell r="D444" t="str">
            <v>No-Capex</v>
          </cell>
          <cell r="E444" t="str">
            <v>Furniture &amp; Fixture</v>
          </cell>
          <cell r="F444">
            <v>0</v>
          </cell>
          <cell r="G444">
            <v>0</v>
          </cell>
          <cell r="H444" t="str">
            <v>NRS</v>
          </cell>
          <cell r="I444">
            <v>18899.990000000002</v>
          </cell>
          <cell r="J444">
            <v>18899.990000000002</v>
          </cell>
        </row>
        <row r="445">
          <cell r="A445">
            <v>870013</v>
          </cell>
          <cell r="B445">
            <v>0</v>
          </cell>
          <cell r="C445" t="str">
            <v>Caller ID Phone</v>
          </cell>
          <cell r="D445" t="str">
            <v>No-Capex</v>
          </cell>
          <cell r="E445" t="str">
            <v>Office Equipment</v>
          </cell>
          <cell r="F445">
            <v>0</v>
          </cell>
          <cell r="G445">
            <v>0</v>
          </cell>
          <cell r="H445" t="str">
            <v>NRS</v>
          </cell>
          <cell r="I445">
            <v>1645</v>
          </cell>
          <cell r="J445">
            <v>1645</v>
          </cell>
        </row>
        <row r="446">
          <cell r="A446">
            <v>870016</v>
          </cell>
          <cell r="B446">
            <v>0</v>
          </cell>
          <cell r="C446" t="str">
            <v>Laptop Computer-1 Pcs</v>
          </cell>
          <cell r="D446" t="str">
            <v>No-Capex</v>
          </cell>
          <cell r="E446" t="str">
            <v>Office Equipment</v>
          </cell>
          <cell r="F446">
            <v>0</v>
          </cell>
          <cell r="G446">
            <v>0</v>
          </cell>
          <cell r="H446" t="str">
            <v>NRS</v>
          </cell>
          <cell r="I446">
            <v>165000</v>
          </cell>
          <cell r="J446">
            <v>165000</v>
          </cell>
        </row>
        <row r="447">
          <cell r="A447">
            <v>870028</v>
          </cell>
          <cell r="B447">
            <v>0</v>
          </cell>
          <cell r="C447" t="str">
            <v>Epson Printer-LQ2180</v>
          </cell>
          <cell r="D447" t="str">
            <v>No-Capex</v>
          </cell>
          <cell r="E447" t="str">
            <v>Office Equipment</v>
          </cell>
          <cell r="F447">
            <v>0</v>
          </cell>
          <cell r="G447">
            <v>0</v>
          </cell>
          <cell r="H447" t="str">
            <v>NRS</v>
          </cell>
          <cell r="I447">
            <v>60775</v>
          </cell>
          <cell r="J447">
            <v>60775</v>
          </cell>
        </row>
        <row r="448">
          <cell r="A448">
            <v>870029</v>
          </cell>
          <cell r="B448">
            <v>0</v>
          </cell>
          <cell r="C448" t="str">
            <v>Laptop Computer-2Pcs</v>
          </cell>
          <cell r="D448" t="str">
            <v>No-Capex</v>
          </cell>
          <cell r="E448" t="str">
            <v>Office Equipment</v>
          </cell>
          <cell r="F448">
            <v>0</v>
          </cell>
          <cell r="G448">
            <v>0</v>
          </cell>
          <cell r="H448" t="str">
            <v>NRS</v>
          </cell>
          <cell r="I448">
            <v>359999.2</v>
          </cell>
          <cell r="J448">
            <v>359999.2</v>
          </cell>
        </row>
        <row r="449">
          <cell r="A449">
            <v>870036</v>
          </cell>
          <cell r="B449">
            <v>0</v>
          </cell>
          <cell r="C449" t="str">
            <v>Caller ID Phone-B.Agarwal</v>
          </cell>
          <cell r="D449" t="str">
            <v>No-Capex</v>
          </cell>
          <cell r="E449" t="str">
            <v>Furniture &amp; Fixture</v>
          </cell>
          <cell r="F449">
            <v>0</v>
          </cell>
          <cell r="G449">
            <v>0</v>
          </cell>
          <cell r="H449" t="str">
            <v>NRS</v>
          </cell>
          <cell r="I449">
            <v>2350</v>
          </cell>
          <cell r="J449">
            <v>2350</v>
          </cell>
        </row>
        <row r="450">
          <cell r="A450">
            <v>870037</v>
          </cell>
          <cell r="B450">
            <v>0</v>
          </cell>
          <cell r="C450" t="str">
            <v>Caller ID Phone-3 pcs-Office</v>
          </cell>
          <cell r="D450" t="str">
            <v>No-Capex</v>
          </cell>
          <cell r="E450" t="str">
            <v>Office Equipment</v>
          </cell>
          <cell r="F450">
            <v>0</v>
          </cell>
          <cell r="G450">
            <v>0</v>
          </cell>
          <cell r="H450" t="str">
            <v>NRS</v>
          </cell>
          <cell r="I450">
            <v>7050</v>
          </cell>
          <cell r="J450">
            <v>7050</v>
          </cell>
        </row>
        <row r="451">
          <cell r="A451">
            <v>870043</v>
          </cell>
          <cell r="B451">
            <v>0</v>
          </cell>
          <cell r="C451" t="str">
            <v>Furniture &amp; Fixture</v>
          </cell>
          <cell r="D451" t="str">
            <v>No-Capex</v>
          </cell>
          <cell r="E451" t="str">
            <v>Furniture &amp; Fixture</v>
          </cell>
          <cell r="F451">
            <v>0</v>
          </cell>
          <cell r="G451">
            <v>0</v>
          </cell>
          <cell r="H451" t="str">
            <v>NRS</v>
          </cell>
          <cell r="I451">
            <v>8500</v>
          </cell>
          <cell r="J451">
            <v>8500</v>
          </cell>
        </row>
        <row r="452">
          <cell r="A452">
            <v>870043</v>
          </cell>
          <cell r="B452">
            <v>0</v>
          </cell>
          <cell r="C452" t="str">
            <v>Furniture &amp; Fixture</v>
          </cell>
          <cell r="D452" t="str">
            <v>No-Capex</v>
          </cell>
          <cell r="E452" t="str">
            <v>Furniture &amp; Fixture</v>
          </cell>
          <cell r="F452">
            <v>0</v>
          </cell>
          <cell r="G452">
            <v>0</v>
          </cell>
          <cell r="H452" t="str">
            <v>NRS</v>
          </cell>
          <cell r="I452">
            <v>8500</v>
          </cell>
          <cell r="J452">
            <v>8500</v>
          </cell>
        </row>
        <row r="453">
          <cell r="A453">
            <v>870047</v>
          </cell>
          <cell r="B453">
            <v>0</v>
          </cell>
          <cell r="C453" t="str">
            <v>Vehicle - P.Shirali</v>
          </cell>
          <cell r="D453" t="str">
            <v>No-Capex</v>
          </cell>
          <cell r="E453" t="str">
            <v>Vehicle</v>
          </cell>
          <cell r="F453">
            <v>0</v>
          </cell>
          <cell r="G453">
            <v>0</v>
          </cell>
          <cell r="H453" t="str">
            <v>NRS</v>
          </cell>
          <cell r="I453">
            <v>659930</v>
          </cell>
          <cell r="J453">
            <v>659930</v>
          </cell>
        </row>
        <row r="454">
          <cell r="A454">
            <v>870052</v>
          </cell>
          <cell r="B454">
            <v>0</v>
          </cell>
          <cell r="C454" t="str">
            <v>Telephone Set-S.Mathur</v>
          </cell>
          <cell r="D454" t="str">
            <v>No-Capex</v>
          </cell>
          <cell r="E454" t="str">
            <v>Furniture &amp; Fixture</v>
          </cell>
          <cell r="F454">
            <v>0</v>
          </cell>
          <cell r="G454">
            <v>0</v>
          </cell>
          <cell r="H454" t="str">
            <v>NRS</v>
          </cell>
          <cell r="I454">
            <v>2350</v>
          </cell>
          <cell r="J454">
            <v>2350</v>
          </cell>
        </row>
        <row r="455">
          <cell r="A455">
            <v>870062</v>
          </cell>
          <cell r="B455">
            <v>0</v>
          </cell>
          <cell r="C455" t="str">
            <v>Colour Printer-4600</v>
          </cell>
          <cell r="D455" t="str">
            <v>No-Capex</v>
          </cell>
          <cell r="E455" t="str">
            <v>Office Equipment</v>
          </cell>
          <cell r="F455">
            <v>0</v>
          </cell>
          <cell r="G455">
            <v>0</v>
          </cell>
          <cell r="H455" t="str">
            <v>NRS</v>
          </cell>
          <cell r="I455">
            <v>231000</v>
          </cell>
          <cell r="J455">
            <v>231000</v>
          </cell>
        </row>
        <row r="456">
          <cell r="A456">
            <v>870064</v>
          </cell>
          <cell r="B456">
            <v>0</v>
          </cell>
          <cell r="C456" t="str">
            <v>Digital Camera</v>
          </cell>
          <cell r="D456" t="str">
            <v>No-Capex</v>
          </cell>
          <cell r="E456" t="str">
            <v>Office Equipment</v>
          </cell>
          <cell r="F456">
            <v>0</v>
          </cell>
          <cell r="G456">
            <v>0</v>
          </cell>
          <cell r="H456" t="str">
            <v>NRS</v>
          </cell>
          <cell r="I456">
            <v>28050</v>
          </cell>
          <cell r="J456">
            <v>28050</v>
          </cell>
        </row>
        <row r="457">
          <cell r="A457">
            <v>870065</v>
          </cell>
          <cell r="B457">
            <v>0</v>
          </cell>
          <cell r="C457" t="str">
            <v>Vehicle - Badri Narayan</v>
          </cell>
          <cell r="D457" t="str">
            <v>No-Capex</v>
          </cell>
          <cell r="E457" t="str">
            <v>Vehicle</v>
          </cell>
          <cell r="F457">
            <v>0</v>
          </cell>
          <cell r="G457">
            <v>0</v>
          </cell>
          <cell r="H457" t="str">
            <v>NRS</v>
          </cell>
          <cell r="I457">
            <v>1213300</v>
          </cell>
          <cell r="J457">
            <v>1213300</v>
          </cell>
        </row>
        <row r="458">
          <cell r="A458">
            <v>870072</v>
          </cell>
          <cell r="B458">
            <v>0</v>
          </cell>
          <cell r="C458" t="str">
            <v>Office Equipment</v>
          </cell>
          <cell r="D458" t="str">
            <v>No-Capex</v>
          </cell>
          <cell r="E458" t="str">
            <v>Office Equipment</v>
          </cell>
          <cell r="F458">
            <v>0</v>
          </cell>
          <cell r="G458">
            <v>0</v>
          </cell>
          <cell r="H458" t="str">
            <v>NRS</v>
          </cell>
          <cell r="I458">
            <v>10000</v>
          </cell>
          <cell r="J458">
            <v>10000</v>
          </cell>
        </row>
        <row r="459">
          <cell r="A459">
            <v>870074</v>
          </cell>
          <cell r="B459">
            <v>0</v>
          </cell>
          <cell r="C459" t="str">
            <v>Sand</v>
          </cell>
          <cell r="D459" t="str">
            <v>Maintenance</v>
          </cell>
          <cell r="E459" t="str">
            <v>Repair &amp; Maintenance Building - Nursery</v>
          </cell>
        </row>
        <row r="460">
          <cell r="A460">
            <v>870074</v>
          </cell>
          <cell r="B460">
            <v>0</v>
          </cell>
          <cell r="C460" t="str">
            <v>Sand</v>
          </cell>
          <cell r="D460" t="str">
            <v>Maintenance</v>
          </cell>
          <cell r="E460" t="str">
            <v>Repair &amp; Maintenance Building - Nursery</v>
          </cell>
        </row>
        <row r="461">
          <cell r="A461">
            <v>870075</v>
          </cell>
          <cell r="B461">
            <v>0</v>
          </cell>
          <cell r="C461" t="str">
            <v>Mobile Phone-Kharmania</v>
          </cell>
          <cell r="D461" t="str">
            <v>No-Capex</v>
          </cell>
          <cell r="E461" t="str">
            <v>Office Equipment</v>
          </cell>
          <cell r="F461">
            <v>0</v>
          </cell>
          <cell r="G461">
            <v>0</v>
          </cell>
          <cell r="H461" t="str">
            <v>NRS</v>
          </cell>
          <cell r="I461">
            <v>11220</v>
          </cell>
          <cell r="J461">
            <v>11220</v>
          </cell>
        </row>
        <row r="462">
          <cell r="A462">
            <v>870083</v>
          </cell>
          <cell r="B462">
            <v>0</v>
          </cell>
          <cell r="C462" t="str">
            <v>Cordless telephone-Reception</v>
          </cell>
          <cell r="D462" t="str">
            <v>No-Capex</v>
          </cell>
          <cell r="E462" t="str">
            <v>Office Equipment</v>
          </cell>
          <cell r="F462">
            <v>0</v>
          </cell>
          <cell r="G462">
            <v>0</v>
          </cell>
          <cell r="H462" t="str">
            <v>NRS</v>
          </cell>
          <cell r="I462">
            <v>6490</v>
          </cell>
          <cell r="J462">
            <v>6490</v>
          </cell>
        </row>
        <row r="463">
          <cell r="A463">
            <v>870087</v>
          </cell>
          <cell r="B463">
            <v>0</v>
          </cell>
          <cell r="C463" t="str">
            <v>Fan-2 Pcs Deepak Kestwal</v>
          </cell>
          <cell r="D463" t="str">
            <v>No-Capex</v>
          </cell>
          <cell r="E463" t="str">
            <v>Furniture &amp; Fixture</v>
          </cell>
          <cell r="F463">
            <v>0</v>
          </cell>
          <cell r="G463">
            <v>0</v>
          </cell>
          <cell r="H463" t="str">
            <v>NRS</v>
          </cell>
          <cell r="I463">
            <v>1969</v>
          </cell>
          <cell r="J463">
            <v>1969</v>
          </cell>
        </row>
        <row r="464">
          <cell r="A464">
            <v>870087</v>
          </cell>
          <cell r="B464">
            <v>0</v>
          </cell>
          <cell r="C464" t="str">
            <v>Fan-2 Pcs Swapan Barik</v>
          </cell>
          <cell r="D464" t="str">
            <v>No-Capex</v>
          </cell>
          <cell r="E464" t="str">
            <v>Furniture &amp; Fixture</v>
          </cell>
          <cell r="F464">
            <v>0</v>
          </cell>
          <cell r="G464">
            <v>0</v>
          </cell>
          <cell r="H464" t="str">
            <v>NRS</v>
          </cell>
          <cell r="I464">
            <v>1969</v>
          </cell>
          <cell r="J464">
            <v>1969</v>
          </cell>
        </row>
        <row r="465">
          <cell r="A465">
            <v>870087</v>
          </cell>
          <cell r="B465">
            <v>0</v>
          </cell>
          <cell r="C465" t="str">
            <v>Fan-2 Pcs Alok Saxena</v>
          </cell>
          <cell r="D465" t="str">
            <v>No-Capex</v>
          </cell>
          <cell r="E465" t="str">
            <v>Furniture &amp; Fixture</v>
          </cell>
          <cell r="F465">
            <v>0</v>
          </cell>
          <cell r="G465">
            <v>0</v>
          </cell>
          <cell r="H465" t="str">
            <v>NRS</v>
          </cell>
          <cell r="I465">
            <v>1969</v>
          </cell>
          <cell r="J465">
            <v>1969</v>
          </cell>
        </row>
        <row r="466">
          <cell r="A466">
            <v>870089</v>
          </cell>
          <cell r="B466">
            <v>0</v>
          </cell>
          <cell r="C466" t="str">
            <v>Digital Camera</v>
          </cell>
          <cell r="D466" t="str">
            <v>No-Capex</v>
          </cell>
          <cell r="E466" t="str">
            <v>Office Equipment</v>
          </cell>
          <cell r="F466">
            <v>0</v>
          </cell>
          <cell r="G466">
            <v>0</v>
          </cell>
          <cell r="H466" t="str">
            <v>NRS</v>
          </cell>
          <cell r="I466">
            <v>28050</v>
          </cell>
          <cell r="J466">
            <v>28050</v>
          </cell>
        </row>
        <row r="467">
          <cell r="A467">
            <v>870092</v>
          </cell>
          <cell r="B467">
            <v>0</v>
          </cell>
          <cell r="C467" t="str">
            <v>Vehicle - G.Kashinath</v>
          </cell>
          <cell r="D467" t="str">
            <v>No-Capex</v>
          </cell>
          <cell r="E467" t="str">
            <v>Vehicle</v>
          </cell>
          <cell r="F467">
            <v>0</v>
          </cell>
          <cell r="G467">
            <v>0</v>
          </cell>
          <cell r="H467" t="str">
            <v>NRS</v>
          </cell>
          <cell r="I467">
            <v>2150000</v>
          </cell>
          <cell r="J467">
            <v>2150000</v>
          </cell>
        </row>
        <row r="468">
          <cell r="A468">
            <v>870095</v>
          </cell>
          <cell r="B468">
            <v>0</v>
          </cell>
          <cell r="C468" t="str">
            <v>Vehicle - Nissan Sunny- SPM</v>
          </cell>
          <cell r="D468" t="str">
            <v>(Capex - 05-03-04)</v>
          </cell>
          <cell r="E468" t="str">
            <v>Vehicle</v>
          </cell>
          <cell r="F468">
            <v>0</v>
          </cell>
          <cell r="G468">
            <v>0</v>
          </cell>
          <cell r="H468" t="str">
            <v>NRS</v>
          </cell>
          <cell r="I468">
            <v>1575000</v>
          </cell>
          <cell r="J468">
            <v>1575000</v>
          </cell>
        </row>
        <row r="469">
          <cell r="A469">
            <v>870097</v>
          </cell>
          <cell r="B469">
            <v>0</v>
          </cell>
          <cell r="C469" t="str">
            <v>Printer-3300-Laser Jet</v>
          </cell>
          <cell r="D469" t="str">
            <v>Capex-42</v>
          </cell>
          <cell r="E469" t="str">
            <v>Office Equipment</v>
          </cell>
          <cell r="F469">
            <v>0</v>
          </cell>
          <cell r="G469">
            <v>0</v>
          </cell>
          <cell r="H469" t="str">
            <v>NRS</v>
          </cell>
          <cell r="I469">
            <v>60000</v>
          </cell>
          <cell r="J469">
            <v>60000</v>
          </cell>
        </row>
        <row r="470">
          <cell r="A470">
            <v>870102</v>
          </cell>
          <cell r="B470">
            <v>0</v>
          </cell>
          <cell r="C470" t="str">
            <v>Sand</v>
          </cell>
          <cell r="D470" t="str">
            <v>Maintenance</v>
          </cell>
          <cell r="E470" t="str">
            <v>Repair &amp; Maintenance Building - Nursery</v>
          </cell>
        </row>
        <row r="471">
          <cell r="A471">
            <v>870115</v>
          </cell>
          <cell r="B471">
            <v>0</v>
          </cell>
          <cell r="C471" t="str">
            <v>Telephone Set-A.Guin</v>
          </cell>
          <cell r="D471" t="str">
            <v>No-Capex</v>
          </cell>
          <cell r="E471" t="str">
            <v>Furniture &amp; Fixture</v>
          </cell>
          <cell r="F471">
            <v>0</v>
          </cell>
          <cell r="G471">
            <v>0</v>
          </cell>
          <cell r="H471" t="str">
            <v>NRS</v>
          </cell>
          <cell r="I471">
            <v>2350</v>
          </cell>
          <cell r="J471">
            <v>2350</v>
          </cell>
        </row>
        <row r="472">
          <cell r="A472">
            <v>870130</v>
          </cell>
          <cell r="B472">
            <v>0</v>
          </cell>
          <cell r="C472" t="str">
            <v>Sand</v>
          </cell>
          <cell r="D472" t="str">
            <v>Maintenance</v>
          </cell>
          <cell r="E472" t="str">
            <v>Repair &amp; Maintenance Building - Nursery</v>
          </cell>
        </row>
        <row r="473">
          <cell r="A473">
            <v>870130</v>
          </cell>
          <cell r="B473">
            <v>0</v>
          </cell>
          <cell r="C473" t="str">
            <v>Sand</v>
          </cell>
          <cell r="D473" t="str">
            <v>Maintenance</v>
          </cell>
          <cell r="E473" t="str">
            <v>Repair &amp; Maintenance Building - Nursery</v>
          </cell>
        </row>
        <row r="474">
          <cell r="A474">
            <v>870139</v>
          </cell>
          <cell r="B474">
            <v>0</v>
          </cell>
          <cell r="C474" t="str">
            <v>Caller ID Phone-Gate - 1</v>
          </cell>
          <cell r="D474" t="str">
            <v>No-Capex</v>
          </cell>
          <cell r="E474" t="str">
            <v>Office Equipment</v>
          </cell>
          <cell r="F474">
            <v>0</v>
          </cell>
          <cell r="G474">
            <v>0</v>
          </cell>
          <cell r="H474" t="str">
            <v>NRS</v>
          </cell>
          <cell r="I474">
            <v>2350</v>
          </cell>
          <cell r="J474">
            <v>2350</v>
          </cell>
        </row>
        <row r="475">
          <cell r="A475">
            <v>870143</v>
          </cell>
          <cell r="B475">
            <v>0</v>
          </cell>
          <cell r="C475" t="str">
            <v>3 Row Ridger - Apiculture Brj</v>
          </cell>
          <cell r="D475" t="str">
            <v>No-Capex</v>
          </cell>
          <cell r="E475" t="str">
            <v>Plant &amp; Machinery- Apiculture Brj</v>
          </cell>
          <cell r="F475">
            <v>0</v>
          </cell>
          <cell r="G475">
            <v>0</v>
          </cell>
          <cell r="H475" t="str">
            <v>NRS</v>
          </cell>
          <cell r="I475">
            <v>12705</v>
          </cell>
          <cell r="J475">
            <v>12705</v>
          </cell>
        </row>
        <row r="476">
          <cell r="A476">
            <v>870143</v>
          </cell>
          <cell r="B476">
            <v>0</v>
          </cell>
          <cell r="C476" t="str">
            <v>Bearing &amp; Spool - Apiculture Brj</v>
          </cell>
          <cell r="D476" t="str">
            <v>No-Capex</v>
          </cell>
          <cell r="E476" t="str">
            <v>Plant &amp; Machinery- Apiculture Brj</v>
          </cell>
          <cell r="F476">
            <v>0</v>
          </cell>
          <cell r="G476">
            <v>0</v>
          </cell>
          <cell r="H476" t="str">
            <v>NRS</v>
          </cell>
          <cell r="I476">
            <v>735</v>
          </cell>
          <cell r="J476">
            <v>735</v>
          </cell>
        </row>
        <row r="477">
          <cell r="A477">
            <v>870147</v>
          </cell>
          <cell r="B477">
            <v>0</v>
          </cell>
          <cell r="C477" t="str">
            <v>Tools &amp; Implements</v>
          </cell>
          <cell r="D477" t="str">
            <v>No-Capex</v>
          </cell>
          <cell r="E477" t="str">
            <v>Tools &amp; Implements</v>
          </cell>
          <cell r="F477">
            <v>0</v>
          </cell>
          <cell r="G477">
            <v>0</v>
          </cell>
          <cell r="H477" t="str">
            <v>NRS</v>
          </cell>
          <cell r="I477">
            <v>4400</v>
          </cell>
          <cell r="J477">
            <v>4400</v>
          </cell>
        </row>
        <row r="478">
          <cell r="A478">
            <v>870149</v>
          </cell>
          <cell r="B478">
            <v>0</v>
          </cell>
          <cell r="C478" t="str">
            <v>Plant &amp; Machinery</v>
          </cell>
          <cell r="D478" t="str">
            <v>No-Capex</v>
          </cell>
          <cell r="E478" t="str">
            <v>Plant &amp; Machinery (Installation)</v>
          </cell>
          <cell r="F478">
            <v>0</v>
          </cell>
          <cell r="G478">
            <v>0</v>
          </cell>
          <cell r="H478" t="str">
            <v>NRS</v>
          </cell>
          <cell r="I478">
            <v>69270</v>
          </cell>
          <cell r="J478">
            <v>69270</v>
          </cell>
        </row>
        <row r="479">
          <cell r="A479">
            <v>870153</v>
          </cell>
          <cell r="B479">
            <v>0</v>
          </cell>
          <cell r="C479" t="str">
            <v>Sand</v>
          </cell>
          <cell r="D479" t="str">
            <v>Maintenance</v>
          </cell>
          <cell r="E479" t="str">
            <v>Repair &amp; Maintenance Building - Nursery</v>
          </cell>
        </row>
        <row r="480">
          <cell r="A480">
            <v>870159</v>
          </cell>
          <cell r="B480">
            <v>0</v>
          </cell>
          <cell r="C480" t="str">
            <v>Electrical</v>
          </cell>
          <cell r="D480" t="str">
            <v>No-Capex</v>
          </cell>
          <cell r="E480" t="str">
            <v>Electrical Installation</v>
          </cell>
          <cell r="F480">
            <v>0</v>
          </cell>
          <cell r="G480">
            <v>0</v>
          </cell>
          <cell r="H480" t="str">
            <v>NRS</v>
          </cell>
          <cell r="I480">
            <v>582</v>
          </cell>
          <cell r="J480">
            <v>582</v>
          </cell>
        </row>
        <row r="481">
          <cell r="A481">
            <v>870170</v>
          </cell>
          <cell r="B481">
            <v>0</v>
          </cell>
          <cell r="C481" t="str">
            <v>Mobile Phone-J.B.Sriwastav</v>
          </cell>
          <cell r="D481" t="str">
            <v>No-Capex</v>
          </cell>
          <cell r="E481" t="str">
            <v>Office Equipment</v>
          </cell>
          <cell r="F481">
            <v>0</v>
          </cell>
          <cell r="G481">
            <v>0</v>
          </cell>
          <cell r="H481" t="str">
            <v>NRS</v>
          </cell>
          <cell r="I481">
            <v>14100</v>
          </cell>
          <cell r="J481">
            <v>14100</v>
          </cell>
        </row>
        <row r="482">
          <cell r="A482">
            <v>870183</v>
          </cell>
          <cell r="B482">
            <v>0</v>
          </cell>
          <cell r="C482" t="str">
            <v>Office Equipment</v>
          </cell>
          <cell r="D482" t="str">
            <v>No-Capex</v>
          </cell>
          <cell r="E482" t="str">
            <v>Office Equipment</v>
          </cell>
          <cell r="F482">
            <v>0</v>
          </cell>
          <cell r="G482">
            <v>0</v>
          </cell>
          <cell r="H482" t="str">
            <v>NRS</v>
          </cell>
          <cell r="I482">
            <v>19500</v>
          </cell>
          <cell r="J482">
            <v>19500</v>
          </cell>
        </row>
        <row r="483">
          <cell r="A483">
            <v>870183</v>
          </cell>
          <cell r="B483">
            <v>0</v>
          </cell>
          <cell r="C483" t="str">
            <v>Office Equipment</v>
          </cell>
          <cell r="D483" t="str">
            <v>No-Capex</v>
          </cell>
          <cell r="E483" t="str">
            <v>Office Equipment</v>
          </cell>
          <cell r="F483">
            <v>0</v>
          </cell>
          <cell r="G483">
            <v>0</v>
          </cell>
          <cell r="H483" t="str">
            <v>NRS</v>
          </cell>
          <cell r="I483">
            <v>300</v>
          </cell>
          <cell r="J483">
            <v>300</v>
          </cell>
        </row>
        <row r="484">
          <cell r="A484">
            <v>870183</v>
          </cell>
          <cell r="B484">
            <v>0</v>
          </cell>
          <cell r="C484" t="str">
            <v>Office Equipment</v>
          </cell>
          <cell r="D484" t="str">
            <v>No-Capex</v>
          </cell>
          <cell r="E484" t="str">
            <v>Office Equipment</v>
          </cell>
          <cell r="F484">
            <v>0</v>
          </cell>
          <cell r="G484">
            <v>0</v>
          </cell>
          <cell r="H484" t="str">
            <v>NRS</v>
          </cell>
          <cell r="I484">
            <v>1500</v>
          </cell>
          <cell r="J484">
            <v>1500</v>
          </cell>
        </row>
        <row r="485">
          <cell r="A485">
            <v>870183</v>
          </cell>
          <cell r="B485">
            <v>0</v>
          </cell>
          <cell r="C485" t="str">
            <v>Office Equipment</v>
          </cell>
          <cell r="D485" t="str">
            <v>No-Capex</v>
          </cell>
          <cell r="E485" t="str">
            <v>Office Equipment</v>
          </cell>
          <cell r="F485">
            <v>0</v>
          </cell>
          <cell r="G485">
            <v>0</v>
          </cell>
          <cell r="H485" t="str">
            <v>NRS</v>
          </cell>
          <cell r="I485">
            <v>6300</v>
          </cell>
          <cell r="J485">
            <v>6300</v>
          </cell>
        </row>
        <row r="486">
          <cell r="A486">
            <v>870185</v>
          </cell>
          <cell r="B486">
            <v>0</v>
          </cell>
          <cell r="C486" t="str">
            <v>Mobile Phone-S.Lahiri</v>
          </cell>
          <cell r="D486" t="str">
            <v>No-Capex</v>
          </cell>
          <cell r="E486" t="str">
            <v>Office Equipment</v>
          </cell>
          <cell r="F486">
            <v>0</v>
          </cell>
          <cell r="G486">
            <v>0</v>
          </cell>
          <cell r="H486" t="str">
            <v>NRS</v>
          </cell>
          <cell r="I486">
            <v>12272.73</v>
          </cell>
          <cell r="J486">
            <v>12272.73</v>
          </cell>
        </row>
        <row r="487">
          <cell r="A487">
            <v>870185</v>
          </cell>
          <cell r="B487">
            <v>0</v>
          </cell>
          <cell r="C487" t="str">
            <v>Mobile Phone-D.S.Adhikary</v>
          </cell>
          <cell r="D487" t="str">
            <v>No-Capex</v>
          </cell>
          <cell r="E487" t="str">
            <v>Office Equipment</v>
          </cell>
          <cell r="F487">
            <v>0</v>
          </cell>
          <cell r="G487">
            <v>0</v>
          </cell>
          <cell r="H487" t="str">
            <v>NRS</v>
          </cell>
          <cell r="I487">
            <v>12272.73</v>
          </cell>
          <cell r="J487">
            <v>12272.73</v>
          </cell>
        </row>
        <row r="488">
          <cell r="A488">
            <v>870187</v>
          </cell>
          <cell r="B488">
            <v>0</v>
          </cell>
          <cell r="C488" t="str">
            <v>Mobile Phone-Bibek Agar</v>
          </cell>
          <cell r="D488" t="str">
            <v>No-Capex</v>
          </cell>
          <cell r="E488" t="str">
            <v>Office Equipment</v>
          </cell>
          <cell r="F488">
            <v>0</v>
          </cell>
          <cell r="G488">
            <v>0</v>
          </cell>
          <cell r="H488" t="str">
            <v>NRS</v>
          </cell>
          <cell r="I488">
            <v>12272.73</v>
          </cell>
          <cell r="J488">
            <v>12272.73</v>
          </cell>
        </row>
        <row r="489">
          <cell r="A489">
            <v>870187</v>
          </cell>
          <cell r="B489">
            <v>0</v>
          </cell>
          <cell r="C489" t="str">
            <v>Mobile Phone-Manish</v>
          </cell>
          <cell r="D489" t="str">
            <v>No-Capex</v>
          </cell>
          <cell r="E489" t="str">
            <v>Office Equipment</v>
          </cell>
          <cell r="F489">
            <v>0</v>
          </cell>
          <cell r="G489">
            <v>0</v>
          </cell>
          <cell r="H489" t="str">
            <v>NRS</v>
          </cell>
          <cell r="I489">
            <v>12272.73</v>
          </cell>
          <cell r="J489">
            <v>12272.73</v>
          </cell>
        </row>
        <row r="490">
          <cell r="A490">
            <v>870187</v>
          </cell>
          <cell r="B490">
            <v>0</v>
          </cell>
          <cell r="C490" t="str">
            <v>Mobile Phone-Kharmania</v>
          </cell>
          <cell r="D490" t="str">
            <v>No-Capex</v>
          </cell>
          <cell r="E490" t="str">
            <v>Office Equipment</v>
          </cell>
          <cell r="F490">
            <v>0</v>
          </cell>
          <cell r="G490">
            <v>0</v>
          </cell>
          <cell r="H490" t="str">
            <v>NRS</v>
          </cell>
          <cell r="I490">
            <v>12272.73</v>
          </cell>
          <cell r="J490">
            <v>12272.73</v>
          </cell>
        </row>
        <row r="491">
          <cell r="A491">
            <v>870190</v>
          </cell>
          <cell r="B491">
            <v>0</v>
          </cell>
          <cell r="C491" t="str">
            <v>Vehicle - Tarun Tuteja</v>
          </cell>
          <cell r="D491" t="str">
            <v>No-Capex</v>
          </cell>
          <cell r="E491" t="str">
            <v>Vehicle</v>
          </cell>
          <cell r="F491">
            <v>0</v>
          </cell>
          <cell r="G491">
            <v>0</v>
          </cell>
          <cell r="H491" t="str">
            <v>NRS</v>
          </cell>
          <cell r="I491">
            <v>645454.54</v>
          </cell>
          <cell r="J491">
            <v>645454.54</v>
          </cell>
        </row>
        <row r="492">
          <cell r="A492">
            <v>870192</v>
          </cell>
          <cell r="B492">
            <v>0</v>
          </cell>
          <cell r="C492" t="str">
            <v>Mobile Phone-DKB</v>
          </cell>
          <cell r="D492" t="str">
            <v>No-Capex</v>
          </cell>
          <cell r="E492" t="str">
            <v>Office Equipment</v>
          </cell>
          <cell r="F492">
            <v>0</v>
          </cell>
          <cell r="G492">
            <v>0</v>
          </cell>
          <cell r="H492" t="str">
            <v>NRS</v>
          </cell>
          <cell r="I492">
            <v>11500</v>
          </cell>
          <cell r="J492">
            <v>11500</v>
          </cell>
        </row>
        <row r="493">
          <cell r="A493">
            <v>870192</v>
          </cell>
          <cell r="B493">
            <v>0</v>
          </cell>
          <cell r="C493" t="str">
            <v>Mobile Phone-I.A.Saxena</v>
          </cell>
          <cell r="D493" t="str">
            <v>No-Capex</v>
          </cell>
          <cell r="E493" t="str">
            <v>Office Equipment</v>
          </cell>
          <cell r="F493">
            <v>0</v>
          </cell>
          <cell r="G493">
            <v>0</v>
          </cell>
          <cell r="H493" t="str">
            <v>NRS</v>
          </cell>
          <cell r="I493">
            <v>11500</v>
          </cell>
          <cell r="J493">
            <v>11500</v>
          </cell>
        </row>
        <row r="494">
          <cell r="A494">
            <v>870192</v>
          </cell>
          <cell r="B494">
            <v>0</v>
          </cell>
          <cell r="C494" t="str">
            <v>Mobile Phone-S.K.Trp(Pdn)</v>
          </cell>
          <cell r="D494" t="str">
            <v>No-Capex</v>
          </cell>
          <cell r="E494" t="str">
            <v>Office Equipment</v>
          </cell>
          <cell r="F494">
            <v>0</v>
          </cell>
          <cell r="G494">
            <v>0</v>
          </cell>
          <cell r="H494" t="str">
            <v>NRS</v>
          </cell>
          <cell r="I494">
            <v>11500</v>
          </cell>
          <cell r="J494">
            <v>11500</v>
          </cell>
        </row>
        <row r="495">
          <cell r="A495">
            <v>870196</v>
          </cell>
          <cell r="B495">
            <v>0</v>
          </cell>
          <cell r="C495" t="str">
            <v>Mobile Phone-Soni Kapoor</v>
          </cell>
          <cell r="D495" t="str">
            <v>No-Capex</v>
          </cell>
          <cell r="E495" t="str">
            <v>Office Equipment</v>
          </cell>
          <cell r="F495">
            <v>0</v>
          </cell>
          <cell r="G495">
            <v>0</v>
          </cell>
          <cell r="H495" t="str">
            <v>NRS</v>
          </cell>
          <cell r="I495">
            <v>11500</v>
          </cell>
          <cell r="J495">
            <v>11500</v>
          </cell>
        </row>
        <row r="496">
          <cell r="A496">
            <v>870203</v>
          </cell>
          <cell r="B496">
            <v>0</v>
          </cell>
          <cell r="C496" t="str">
            <v>Mobile Phone-Ketan Vyas</v>
          </cell>
          <cell r="D496" t="str">
            <v>No-Capex</v>
          </cell>
          <cell r="E496" t="str">
            <v>Office Equipment</v>
          </cell>
          <cell r="F496">
            <v>0</v>
          </cell>
          <cell r="G496">
            <v>0</v>
          </cell>
          <cell r="H496" t="str">
            <v>NRS</v>
          </cell>
          <cell r="I496">
            <v>9400</v>
          </cell>
          <cell r="J496">
            <v>9400</v>
          </cell>
        </row>
        <row r="497">
          <cell r="A497">
            <v>870206</v>
          </cell>
          <cell r="B497">
            <v>0</v>
          </cell>
          <cell r="C497" t="str">
            <v>Hardware</v>
          </cell>
          <cell r="D497" t="str">
            <v>No-Capex</v>
          </cell>
          <cell r="E497" t="str">
            <v>Repair &amp; maintenance Others</v>
          </cell>
          <cell r="F497">
            <v>0</v>
          </cell>
          <cell r="G497">
            <v>0</v>
          </cell>
          <cell r="H497" t="str">
            <v>NRS</v>
          </cell>
          <cell r="I497">
            <v>7791.03</v>
          </cell>
          <cell r="J497">
            <v>7791.03</v>
          </cell>
        </row>
        <row r="498">
          <cell r="A498">
            <v>870211</v>
          </cell>
          <cell r="B498">
            <v>0</v>
          </cell>
          <cell r="C498" t="str">
            <v>KTM Office - Marketing</v>
          </cell>
          <cell r="D498" t="str">
            <v>No-Capex</v>
          </cell>
          <cell r="E498" t="str">
            <v>Office Equipment</v>
          </cell>
          <cell r="F498">
            <v>0</v>
          </cell>
          <cell r="G498">
            <v>0</v>
          </cell>
          <cell r="H498" t="str">
            <v>NRS</v>
          </cell>
          <cell r="I498">
            <v>61818.18</v>
          </cell>
          <cell r="J498">
            <v>61818.18</v>
          </cell>
        </row>
        <row r="499">
          <cell r="A499">
            <v>870214</v>
          </cell>
          <cell r="B499">
            <v>0</v>
          </cell>
          <cell r="C499" t="str">
            <v>Mobile Phone -Kennel Super</v>
          </cell>
          <cell r="D499" t="str">
            <v>No-Capex</v>
          </cell>
          <cell r="E499" t="str">
            <v>Office Equipment</v>
          </cell>
          <cell r="F499">
            <v>0</v>
          </cell>
          <cell r="G499">
            <v>0</v>
          </cell>
          <cell r="H499" t="str">
            <v>NRS</v>
          </cell>
          <cell r="I499">
            <v>7090</v>
          </cell>
          <cell r="J499">
            <v>7090</v>
          </cell>
        </row>
        <row r="500">
          <cell r="A500">
            <v>870214</v>
          </cell>
          <cell r="B500">
            <v>0</v>
          </cell>
          <cell r="C500" t="str">
            <v>Mobile Phone -Reception</v>
          </cell>
          <cell r="D500" t="str">
            <v>No-Capex</v>
          </cell>
          <cell r="E500" t="str">
            <v>Office Equipment</v>
          </cell>
          <cell r="F500">
            <v>0</v>
          </cell>
          <cell r="G500">
            <v>0</v>
          </cell>
          <cell r="H500" t="str">
            <v>NRS</v>
          </cell>
          <cell r="I500">
            <v>7090</v>
          </cell>
          <cell r="J500">
            <v>7090</v>
          </cell>
        </row>
        <row r="501">
          <cell r="A501">
            <v>870214</v>
          </cell>
          <cell r="B501">
            <v>0</v>
          </cell>
          <cell r="C501" t="str">
            <v>Mobile Phone -Anuj Singh</v>
          </cell>
          <cell r="D501" t="str">
            <v>No-Capex</v>
          </cell>
          <cell r="E501" t="str">
            <v>Office Equipment</v>
          </cell>
          <cell r="F501">
            <v>0</v>
          </cell>
          <cell r="G501">
            <v>0</v>
          </cell>
          <cell r="H501" t="str">
            <v>NRS</v>
          </cell>
          <cell r="I501">
            <v>7090</v>
          </cell>
          <cell r="J501">
            <v>7090</v>
          </cell>
        </row>
        <row r="502">
          <cell r="A502">
            <v>870214</v>
          </cell>
          <cell r="B502">
            <v>0</v>
          </cell>
          <cell r="C502" t="str">
            <v xml:space="preserve">Mobile Phone -Anupam </v>
          </cell>
          <cell r="D502" t="str">
            <v>No-Capex</v>
          </cell>
          <cell r="E502" t="str">
            <v>Office Equipment</v>
          </cell>
          <cell r="F502">
            <v>0</v>
          </cell>
          <cell r="G502">
            <v>0</v>
          </cell>
          <cell r="H502" t="str">
            <v>NRS</v>
          </cell>
          <cell r="I502">
            <v>7090</v>
          </cell>
          <cell r="J502">
            <v>7090</v>
          </cell>
        </row>
        <row r="503">
          <cell r="A503">
            <v>870214</v>
          </cell>
          <cell r="B503">
            <v>0</v>
          </cell>
          <cell r="C503" t="str">
            <v>Mobile Phone -Purchase</v>
          </cell>
          <cell r="D503" t="str">
            <v>No-Capex</v>
          </cell>
          <cell r="E503" t="str">
            <v>Office Equipment</v>
          </cell>
          <cell r="F503">
            <v>0</v>
          </cell>
          <cell r="G503">
            <v>0</v>
          </cell>
          <cell r="H503" t="str">
            <v>NRS</v>
          </cell>
          <cell r="I503">
            <v>7090</v>
          </cell>
          <cell r="J503">
            <v>7090</v>
          </cell>
        </row>
        <row r="504">
          <cell r="A504">
            <v>870214</v>
          </cell>
          <cell r="B504">
            <v>0</v>
          </cell>
          <cell r="C504" t="str">
            <v xml:space="preserve">Mobile Phone -Group 4 </v>
          </cell>
          <cell r="D504" t="str">
            <v>No-Capex</v>
          </cell>
          <cell r="E504" t="str">
            <v>Office Equipment</v>
          </cell>
          <cell r="F504">
            <v>0</v>
          </cell>
          <cell r="G504">
            <v>0</v>
          </cell>
          <cell r="H504" t="str">
            <v>NRS</v>
          </cell>
          <cell r="I504">
            <v>7090</v>
          </cell>
          <cell r="J504">
            <v>7090</v>
          </cell>
        </row>
        <row r="505">
          <cell r="A505">
            <v>870217</v>
          </cell>
          <cell r="B505">
            <v>0</v>
          </cell>
          <cell r="C505" t="str">
            <v>Mobile Phone RM PM</v>
          </cell>
          <cell r="D505" t="str">
            <v>No-Capex</v>
          </cell>
          <cell r="E505" t="str">
            <v>Office Equipment</v>
          </cell>
          <cell r="F505">
            <v>0</v>
          </cell>
          <cell r="G505">
            <v>0</v>
          </cell>
          <cell r="H505" t="str">
            <v>NRS</v>
          </cell>
          <cell r="I505">
            <v>7090</v>
          </cell>
          <cell r="J505">
            <v>7090</v>
          </cell>
        </row>
        <row r="506">
          <cell r="A506">
            <v>870233</v>
          </cell>
          <cell r="B506">
            <v>0</v>
          </cell>
          <cell r="C506" t="str">
            <v>Color TV-Soni Kapoor</v>
          </cell>
          <cell r="D506" t="str">
            <v>No-Capex</v>
          </cell>
          <cell r="E506" t="str">
            <v>Furniture &amp; Fixture</v>
          </cell>
          <cell r="F506">
            <v>0</v>
          </cell>
          <cell r="G506">
            <v>0</v>
          </cell>
          <cell r="H506" t="str">
            <v>NRS</v>
          </cell>
          <cell r="I506">
            <v>25909.1</v>
          </cell>
          <cell r="J506">
            <v>25909.1</v>
          </cell>
        </row>
        <row r="507">
          <cell r="A507">
            <v>870234</v>
          </cell>
          <cell r="B507">
            <v>0</v>
          </cell>
          <cell r="C507" t="str">
            <v>Voltage Stabilizer-S.Kapoor</v>
          </cell>
          <cell r="D507" t="str">
            <v>Capex-18-(04-05)</v>
          </cell>
          <cell r="E507" t="str">
            <v>Furniture &amp; Fixture</v>
          </cell>
          <cell r="F507">
            <v>0</v>
          </cell>
          <cell r="G507">
            <v>0</v>
          </cell>
          <cell r="H507" t="str">
            <v>NRS</v>
          </cell>
          <cell r="I507">
            <v>7100</v>
          </cell>
          <cell r="J507">
            <v>7100</v>
          </cell>
        </row>
        <row r="508">
          <cell r="A508">
            <v>870237</v>
          </cell>
          <cell r="B508">
            <v>0</v>
          </cell>
          <cell r="C508" t="str">
            <v>Celing Fan-Soni Kapoor</v>
          </cell>
          <cell r="D508" t="str">
            <v>Capex-18-(04-05)</v>
          </cell>
          <cell r="E508" t="str">
            <v>Furniture &amp; Fixture</v>
          </cell>
          <cell r="F508">
            <v>0</v>
          </cell>
          <cell r="G508">
            <v>0</v>
          </cell>
          <cell r="H508" t="str">
            <v>NRS</v>
          </cell>
          <cell r="I508">
            <v>1300</v>
          </cell>
          <cell r="J508">
            <v>1300</v>
          </cell>
        </row>
        <row r="509">
          <cell r="A509">
            <v>870238</v>
          </cell>
          <cell r="B509">
            <v>0</v>
          </cell>
          <cell r="C509" t="str">
            <v>Cordless Telephone-B.Agarwal</v>
          </cell>
          <cell r="D509" t="str">
            <v>No-Capex</v>
          </cell>
          <cell r="E509" t="str">
            <v>Office Equipment</v>
          </cell>
          <cell r="F509">
            <v>0</v>
          </cell>
          <cell r="G509">
            <v>0</v>
          </cell>
          <cell r="H509" t="str">
            <v>NRS</v>
          </cell>
          <cell r="I509">
            <v>4750</v>
          </cell>
          <cell r="J509">
            <v>4750</v>
          </cell>
        </row>
        <row r="510">
          <cell r="A510">
            <v>870239</v>
          </cell>
          <cell r="B510">
            <v>0</v>
          </cell>
          <cell r="C510" t="str">
            <v>Cordless Telephone-K.Vyas</v>
          </cell>
          <cell r="D510" t="str">
            <v>Capex-18-(04-05)</v>
          </cell>
          <cell r="E510" t="str">
            <v>Furniture &amp; Fixture</v>
          </cell>
          <cell r="F510">
            <v>0</v>
          </cell>
          <cell r="G510">
            <v>0</v>
          </cell>
          <cell r="H510" t="str">
            <v>NRS</v>
          </cell>
          <cell r="I510">
            <v>4750</v>
          </cell>
          <cell r="J510">
            <v>4750</v>
          </cell>
        </row>
        <row r="511">
          <cell r="A511">
            <v>870243</v>
          </cell>
          <cell r="B511">
            <v>0</v>
          </cell>
          <cell r="C511" t="str">
            <v>Ceiling Fan-Bibek Agarwal</v>
          </cell>
          <cell r="D511" t="str">
            <v>No-Capex</v>
          </cell>
          <cell r="E511" t="str">
            <v>Furniture &amp; Fixture</v>
          </cell>
          <cell r="F511">
            <v>0</v>
          </cell>
          <cell r="G511">
            <v>0</v>
          </cell>
          <cell r="H511" t="str">
            <v>NRS</v>
          </cell>
          <cell r="I511">
            <v>2500</v>
          </cell>
          <cell r="J511">
            <v>2500</v>
          </cell>
        </row>
        <row r="512">
          <cell r="A512" t="str">
            <v>710009-</v>
          </cell>
          <cell r="B512">
            <v>0</v>
          </cell>
          <cell r="C512" t="str">
            <v>Furniture - Deepak Kestwal</v>
          </cell>
          <cell r="D512" t="str">
            <v>No-Capex</v>
          </cell>
          <cell r="E512" t="str">
            <v>Furniture &amp; Fixture</v>
          </cell>
        </row>
        <row r="513">
          <cell r="A513" t="str">
            <v>710009--</v>
          </cell>
          <cell r="B513">
            <v>0</v>
          </cell>
          <cell r="C513" t="str">
            <v>Furniture - Gubachan</v>
          </cell>
          <cell r="D513" t="str">
            <v>No-Capex</v>
          </cell>
          <cell r="E513" t="str">
            <v>Furniture &amp; Fixture</v>
          </cell>
        </row>
        <row r="514">
          <cell r="A514" t="str">
            <v>710009---</v>
          </cell>
          <cell r="B514">
            <v>0</v>
          </cell>
          <cell r="C514" t="str">
            <v>Furniture - S.Tripathi</v>
          </cell>
          <cell r="D514" t="str">
            <v>No-Capex</v>
          </cell>
          <cell r="E514" t="str">
            <v>Furniture &amp; Fixture</v>
          </cell>
        </row>
        <row r="515">
          <cell r="A515" t="str">
            <v>710009----</v>
          </cell>
          <cell r="B515">
            <v>0</v>
          </cell>
          <cell r="C515" t="str">
            <v>Furniture - Satyanarayan</v>
          </cell>
          <cell r="D515" t="str">
            <v>No-Capex</v>
          </cell>
          <cell r="E515" t="str">
            <v>Furniture &amp; Fixture</v>
          </cell>
        </row>
        <row r="516">
          <cell r="A516" t="str">
            <v>710009-----</v>
          </cell>
          <cell r="B516">
            <v>0</v>
          </cell>
          <cell r="C516" t="str">
            <v>Furniture - Sohan</v>
          </cell>
          <cell r="D516" t="str">
            <v>No-Capex</v>
          </cell>
          <cell r="E516" t="str">
            <v>Furniture &amp; Fixture</v>
          </cell>
        </row>
        <row r="517">
          <cell r="A517" t="str">
            <v>710011-</v>
          </cell>
          <cell r="B517">
            <v>0</v>
          </cell>
          <cell r="C517" t="str">
            <v>Furniture - Deepak Kestwal</v>
          </cell>
          <cell r="D517" t="str">
            <v>No-Capex</v>
          </cell>
          <cell r="E517" t="str">
            <v>Furniture &amp; Fixture</v>
          </cell>
        </row>
        <row r="518">
          <cell r="A518" t="str">
            <v>710011--</v>
          </cell>
          <cell r="B518">
            <v>0</v>
          </cell>
          <cell r="C518" t="str">
            <v>Furniture - Gubachan</v>
          </cell>
          <cell r="D518" t="str">
            <v>No-Capex</v>
          </cell>
          <cell r="E518" t="str">
            <v>Furniture &amp; Fixture</v>
          </cell>
        </row>
        <row r="519">
          <cell r="A519" t="str">
            <v>710011---</v>
          </cell>
          <cell r="B519">
            <v>0</v>
          </cell>
          <cell r="C519" t="str">
            <v>Furniture - Sohan</v>
          </cell>
          <cell r="D519" t="str">
            <v>No-Capex</v>
          </cell>
          <cell r="E519" t="str">
            <v>Furniture &amp; Fixture</v>
          </cell>
        </row>
        <row r="520">
          <cell r="A520" t="str">
            <v>710011----</v>
          </cell>
          <cell r="B520">
            <v>0</v>
          </cell>
          <cell r="C520" t="str">
            <v>Furniture - Tez Singh</v>
          </cell>
          <cell r="D520" t="str">
            <v>No-Capex</v>
          </cell>
          <cell r="E520" t="str">
            <v>Furniture &amp; Fixture</v>
          </cell>
        </row>
        <row r="521">
          <cell r="A521" t="str">
            <v>710095-</v>
          </cell>
          <cell r="B521">
            <v>0</v>
          </cell>
          <cell r="C521" t="str">
            <v>Furniture - Kardam Singh</v>
          </cell>
          <cell r="D521" t="str">
            <v>No-Capex</v>
          </cell>
          <cell r="E521" t="str">
            <v>Furniture &amp; Fixture</v>
          </cell>
        </row>
        <row r="522">
          <cell r="A522" t="str">
            <v>710146-</v>
          </cell>
          <cell r="B522">
            <v>0</v>
          </cell>
          <cell r="C522" t="str">
            <v>Furniture - Swapan Barik</v>
          </cell>
          <cell r="D522" t="str">
            <v>No-Capex</v>
          </cell>
          <cell r="E522" t="str">
            <v>Furniture &amp; Fixture</v>
          </cell>
        </row>
        <row r="523">
          <cell r="A523" t="str">
            <v>710146--</v>
          </cell>
          <cell r="B523">
            <v>0</v>
          </cell>
          <cell r="C523" t="str">
            <v>Furniture - Tez Singh</v>
          </cell>
          <cell r="D523" t="str">
            <v>No-Capex</v>
          </cell>
          <cell r="E523" t="str">
            <v>Furniture &amp; Fixture</v>
          </cell>
        </row>
        <row r="524">
          <cell r="A524" t="str">
            <v>710147-</v>
          </cell>
          <cell r="B524">
            <v>0</v>
          </cell>
          <cell r="C524" t="str">
            <v>Furniture - Swapan Barik</v>
          </cell>
          <cell r="D524" t="str">
            <v>No-Capex</v>
          </cell>
          <cell r="E524" t="str">
            <v>Furniture &amp; Fixture</v>
          </cell>
        </row>
        <row r="525">
          <cell r="A525" t="str">
            <v>710318-</v>
          </cell>
          <cell r="B525">
            <v>0</v>
          </cell>
          <cell r="C525" t="str">
            <v>TV for Upendra Pradhan</v>
          </cell>
          <cell r="D525" t="str">
            <v>No-Capex</v>
          </cell>
          <cell r="E525" t="str">
            <v>Furniture &amp; Fixture</v>
          </cell>
          <cell r="F525">
            <v>0</v>
          </cell>
          <cell r="G525">
            <v>0</v>
          </cell>
          <cell r="H525" t="str">
            <v>NRS</v>
          </cell>
          <cell r="I525">
            <v>21060</v>
          </cell>
          <cell r="J525">
            <v>21060</v>
          </cell>
        </row>
        <row r="526">
          <cell r="A526" t="str">
            <v>710340-</v>
          </cell>
          <cell r="B526">
            <v>0</v>
          </cell>
          <cell r="C526" t="str">
            <v>Ranjan Kumar</v>
          </cell>
          <cell r="D526" t="str">
            <v>No-Capex</v>
          </cell>
          <cell r="E526" t="str">
            <v>Furniture &amp; Fixture</v>
          </cell>
        </row>
        <row r="527">
          <cell r="A527" t="str">
            <v>710340--</v>
          </cell>
          <cell r="B527">
            <v>0</v>
          </cell>
          <cell r="C527" t="str">
            <v>W.A.Zaidi</v>
          </cell>
          <cell r="D527" t="str">
            <v>No-Capex</v>
          </cell>
          <cell r="E527" t="str">
            <v>Furniture &amp; Fixture</v>
          </cell>
        </row>
        <row r="528">
          <cell r="A528" t="str">
            <v>710340---</v>
          </cell>
          <cell r="B528">
            <v>0</v>
          </cell>
          <cell r="C528" t="str">
            <v>ShreePur Mess</v>
          </cell>
          <cell r="D528" t="str">
            <v>No-Capex</v>
          </cell>
          <cell r="E528" t="str">
            <v>Furniture &amp; Fixture</v>
          </cell>
        </row>
        <row r="529">
          <cell r="A529" t="str">
            <v>870233-</v>
          </cell>
          <cell r="B529">
            <v>0</v>
          </cell>
          <cell r="C529" t="str">
            <v>Color TV-Ketan Vyas</v>
          </cell>
          <cell r="D529" t="str">
            <v>No-Capex</v>
          </cell>
          <cell r="E529" t="str">
            <v>Furniture &amp; Fixture</v>
          </cell>
          <cell r="F529">
            <v>0</v>
          </cell>
          <cell r="G529">
            <v>0</v>
          </cell>
          <cell r="H529" t="str">
            <v>NRS</v>
          </cell>
          <cell r="I529">
            <v>25909.1</v>
          </cell>
          <cell r="J529">
            <v>25909.1</v>
          </cell>
        </row>
        <row r="530">
          <cell r="A530" t="str">
            <v>870233--</v>
          </cell>
          <cell r="B530">
            <v>0</v>
          </cell>
          <cell r="C530" t="str">
            <v>Color TV-Bibek Agarwal</v>
          </cell>
          <cell r="D530" t="str">
            <v>No-Capex</v>
          </cell>
          <cell r="E530" t="str">
            <v>Furniture &amp; Fixture</v>
          </cell>
          <cell r="F530">
            <v>0</v>
          </cell>
          <cell r="G530">
            <v>0</v>
          </cell>
          <cell r="H530" t="str">
            <v>NRS</v>
          </cell>
          <cell r="I530">
            <v>25909.1</v>
          </cell>
          <cell r="J530">
            <v>25909.1</v>
          </cell>
        </row>
        <row r="531">
          <cell r="A531" t="str">
            <v>870233---</v>
          </cell>
          <cell r="B531">
            <v>0</v>
          </cell>
          <cell r="C531" t="str">
            <v>Refrigerator - Soni Kapoor</v>
          </cell>
          <cell r="D531" t="str">
            <v>No-Capex</v>
          </cell>
          <cell r="E531" t="str">
            <v>Furniture &amp; Fixture</v>
          </cell>
          <cell r="F531">
            <v>0</v>
          </cell>
          <cell r="G531">
            <v>0</v>
          </cell>
          <cell r="H531" t="str">
            <v>NRS</v>
          </cell>
          <cell r="I531">
            <v>15454.54</v>
          </cell>
          <cell r="J531">
            <v>15454.54</v>
          </cell>
        </row>
        <row r="532">
          <cell r="A532" t="str">
            <v>870233----</v>
          </cell>
          <cell r="B532">
            <v>0</v>
          </cell>
          <cell r="C532" t="str">
            <v>Refrigerator - Ketan Vyas</v>
          </cell>
          <cell r="D532" t="str">
            <v>No-Capex</v>
          </cell>
          <cell r="E532" t="str">
            <v>Furniture &amp; Fixture</v>
          </cell>
          <cell r="F532">
            <v>0</v>
          </cell>
          <cell r="G532">
            <v>0</v>
          </cell>
          <cell r="H532" t="str">
            <v>NRS</v>
          </cell>
          <cell r="I532">
            <v>15454.54</v>
          </cell>
          <cell r="J532">
            <v>15454.54</v>
          </cell>
        </row>
        <row r="533">
          <cell r="A533" t="str">
            <v>870238-</v>
          </cell>
          <cell r="B533">
            <v>0</v>
          </cell>
          <cell r="C533" t="str">
            <v>Cordless Telephone-S.Kapoor</v>
          </cell>
          <cell r="D533" t="str">
            <v>No-Capex</v>
          </cell>
          <cell r="E533" t="str">
            <v>Office Equipment</v>
          </cell>
          <cell r="F533">
            <v>0</v>
          </cell>
          <cell r="G533">
            <v>0</v>
          </cell>
          <cell r="H533" t="str">
            <v>NRS</v>
          </cell>
          <cell r="I533">
            <v>4750</v>
          </cell>
          <cell r="J533">
            <v>4750</v>
          </cell>
        </row>
        <row r="534">
          <cell r="A534" t="str">
            <v>Fact</v>
          </cell>
          <cell r="B534">
            <v>0</v>
          </cell>
          <cell r="C534">
            <v>0</v>
          </cell>
          <cell r="D534" t="str">
            <v>Capex-02-03</v>
          </cell>
        </row>
        <row r="535">
          <cell r="A535" t="str">
            <v>Nursery</v>
          </cell>
          <cell r="B535">
            <v>0</v>
          </cell>
          <cell r="C535" t="str">
            <v>Building Nursery</v>
          </cell>
          <cell r="D535" t="str">
            <v>Nur/001(03-04)</v>
          </cell>
          <cell r="E535" t="str">
            <v>Building</v>
          </cell>
        </row>
        <row r="536">
          <cell r="A536" t="str">
            <v xml:space="preserve">Rising </v>
          </cell>
          <cell r="B536">
            <v>0</v>
          </cell>
          <cell r="C536" t="str">
            <v>Housing Complex</v>
          </cell>
          <cell r="D536" t="str">
            <v>Housing Complex</v>
          </cell>
          <cell r="E536" t="str">
            <v>Building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</sheetData>
      <sheetData sheetId="1" refreshError="1"/>
      <sheetData sheetId="2">
        <row r="6">
          <cell r="A6">
            <v>710009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A6">
            <v>710009</v>
          </cell>
        </row>
      </sheetData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Status"/>
      <sheetName val="OGL"/>
      <sheetName val="BS"/>
      <sheetName val="PL"/>
      <sheetName val="Cover Page"/>
      <sheetName val="Summary of Changes"/>
      <sheetName val="PLAPP"/>
      <sheetName val="StatEq "/>
      <sheetName val="CFlowWrg"/>
      <sheetName val="CFlow"/>
      <sheetName val="4.1"/>
      <sheetName val="4.2"/>
      <sheetName val="4.3"/>
      <sheetName val="4.4"/>
      <sheetName val="4.5NIB "/>
      <sheetName val="4.5 IB"/>
      <sheetName val="4.6"/>
      <sheetName val="4.7"/>
      <sheetName val="4.8"/>
      <sheetName val="4.9 "/>
      <sheetName val="4.10 "/>
      <sheetName val="sch 8(1)"/>
      <sheetName val="4.11"/>
      <sheetName val="4.12 "/>
      <sheetName val="4.12(A)"/>
      <sheetName val=" 4.13 "/>
      <sheetName val="4.13 (A)"/>
      <sheetName val="4.14"/>
      <sheetName val="4.15"/>
      <sheetName val="4.16"/>
      <sheetName val=" 4.16(A)"/>
      <sheetName val=" 4.17"/>
      <sheetName val="4.18"/>
      <sheetName val=" 4.19"/>
      <sheetName val=" 4.20"/>
      <sheetName val="4.21"/>
      <sheetName val=" 4.22"/>
      <sheetName val=" 4.23"/>
      <sheetName val=" 4.24"/>
      <sheetName val="4.25"/>
      <sheetName val="4.26"/>
      <sheetName val="4.27"/>
      <sheetName val="4.28"/>
      <sheetName val=" 4.28 A"/>
      <sheetName val=" 4.29"/>
      <sheetName val="4.30"/>
      <sheetName val="4.30 A"/>
      <sheetName val="4.31"/>
      <sheetName val="Wrkin 4.31 "/>
      <sheetName val="SCH 27"/>
      <sheetName val="int rate spread"/>
      <sheetName val="4.32"/>
      <sheetName val="4.33 Notes to Accounts"/>
      <sheetName val="Tax Prov"/>
      <sheetName val="sch 26 xxx"/>
      <sheetName val="TAX GLLP"/>
      <sheetName val="xxx"/>
      <sheetName val="P&amp;L"/>
      <sheetName val="PLGL"/>
      <sheetName val="RevalGain"/>
      <sheetName val="CRITERIA1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tes"/>
      <sheetName val="Data"/>
      <sheetName val="Depn Sch"/>
      <sheetName val="Asset Card"/>
      <sheetName val="Sheet3"/>
      <sheetName val="Invoices for February 2003"/>
      <sheetName val="WNS NA 31.03.04"/>
      <sheetName val="WNS UK 31.03.04"/>
      <sheetName val="Discounted Cash Flow"/>
      <sheetName val="Parameters&amp;Notes"/>
      <sheetName val="fa"/>
      <sheetName val="Interim NWA converted Dec02~Bal"/>
      <sheetName val="Schedules"/>
      <sheetName val="CRITERIA1"/>
      <sheetName val="slab01"/>
      <sheetName val="#REF"/>
      <sheetName val="Consolidation _Rs"/>
      <sheetName val="Depn day basis - SoCrates - Co"/>
      <sheetName val="BS Rec Control Sheet"/>
      <sheetName val="PayReg_Master"/>
      <sheetName val="inputs"/>
      <sheetName val="OCT"/>
      <sheetName val="NOV"/>
      <sheetName val="APRIL"/>
      <sheetName val="MAI"/>
      <sheetName val="JUNE"/>
      <sheetName val="JUL"/>
      <sheetName val="SEPT"/>
      <sheetName val="Consolidated Budget Worksheet"/>
      <sheetName val="master"/>
      <sheetName val="Parameter_sheet"/>
      <sheetName val="entitlements"/>
      <sheetName val="SCH4"/>
      <sheetName val="Biz_case"/>
      <sheetName val="Insert"/>
      <sheetName val="Annual"/>
      <sheetName val="nglrpt042964858"/>
      <sheetName val="INPUT"/>
      <sheetName val="Balance Sheet "/>
      <sheetName val="wdr bldg"/>
      <sheetName val="Index Calculation"/>
      <sheetName val="OneSource Data (2)"/>
      <sheetName val="Balance sheet"/>
      <sheetName val="Other"/>
      <sheetName val="Summary"/>
      <sheetName val="P&amp;L"/>
      <sheetName val="SCH-A,B,C"/>
      <sheetName val="gen ledger data"/>
      <sheetName val="10W"/>
      <sheetName val="Sheet1"/>
      <sheetName val="FINAL"/>
      <sheetName val="PO.Detail"/>
      <sheetName val="months"/>
      <sheetName val="30.09.00"/>
      <sheetName val="INV"/>
      <sheetName val="R.1.5_GL Dump"/>
      <sheetName val="3A - Segment Calculation"/>
      <sheetName val="LE-FTE-Nos"/>
      <sheetName val="Ann I"/>
      <sheetName val="Index"/>
      <sheetName val="Break up Sheet"/>
      <sheetName val="CRA Calculator"/>
      <sheetName val="Assumptions"/>
      <sheetName val="BS-203"/>
      <sheetName val="BS and P&amp;L"/>
      <sheetName val="tb31-03-03"/>
      <sheetName val="Grpng Dtls"/>
      <sheetName val="G"/>
      <sheetName val="Schedule"/>
      <sheetName val="97-98"/>
      <sheetName val="wip FG"/>
      <sheetName val="inst"/>
      <sheetName val="Sep 2013"/>
      <sheetName val="India Mapping"/>
      <sheetName val="NOTES"/>
      <sheetName val="Comp"/>
      <sheetName val="STD2001"/>
      <sheetName val="mar04bs"/>
      <sheetName val="spl-sch"/>
      <sheetName val="BSPL"/>
      <sheetName val="Hub Inputs"/>
      <sheetName val="All GL COA"/>
      <sheetName val="Arrear Salary Sheet"/>
      <sheetName val="Part A General"/>
      <sheetName val="Lists"/>
      <sheetName val="for challans"/>
      <sheetName val="INCOME CAP APPROACH SUM"/>
      <sheetName val="LANGUAGE"/>
      <sheetName val="FORM-16"/>
      <sheetName val="Sch 1-11"/>
      <sheetName val="Challan"/>
      <sheetName val="Lists &amp; Tables"/>
      <sheetName val="PCRPT01"/>
      <sheetName val="VLOOK"/>
      <sheetName val="Ledger Reco_311008"/>
      <sheetName val="UK"/>
      <sheetName val="May 09"/>
      <sheetName val="Key Indicators no allocations"/>
      <sheetName val="2008 P&amp;L without allocations"/>
      <sheetName val="Q-Mtr"/>
      <sheetName val="SCH-A"/>
      <sheetName val="Summary Sales"/>
      <sheetName val="Initialisation"/>
      <sheetName val="Companywise Net Inv + Valn"/>
      <sheetName val="Control"/>
      <sheetName val="accounts"/>
      <sheetName val="SCH- 2"/>
      <sheetName val="OG-EP"/>
      <sheetName val="Pg.1 Marketing Info"/>
      <sheetName val="ANNEX-XXIII"/>
      <sheetName val="BillofMaterials"/>
      <sheetName val="CAs"/>
      <sheetName val="Contribution"/>
      <sheetName val="Rx"/>
      <sheetName val="March Analysts"/>
      <sheetName val="PRODUCT LINE"/>
      <sheetName val="Q4-STDCOST"/>
      <sheetName val="lookup_Update"/>
      <sheetName val="ic"/>
      <sheetName val="Results PL"/>
      <sheetName val="CF"/>
      <sheetName val="Depn_Sch"/>
      <sheetName val="Asset_Card"/>
      <sheetName val="Balance_Sheet_"/>
      <sheetName val="Invoices_for_February_2003"/>
      <sheetName val="WNS_NA_31_03_04"/>
      <sheetName val="WNS_UK_31_03_04"/>
      <sheetName val="Discounted_Cash_Flow"/>
      <sheetName val="Interim_NWA_converted_Dec02~Bal"/>
      <sheetName val="BS_Rec_Control_Sheet"/>
      <sheetName val="Consolidation__Rs"/>
      <sheetName val="Depn_day_basis_-_SoCrates_-_Co"/>
      <sheetName val="wdr_bldg"/>
      <sheetName val="Index_Calculation"/>
      <sheetName val="OneSource_Data_(2)"/>
      <sheetName val="Balance_sheet"/>
      <sheetName val="30_09_00"/>
      <sheetName val="R_1_5_GL_Dump"/>
      <sheetName val="3A_-_Segment_Calculation"/>
      <sheetName val="gen_ledger_data"/>
      <sheetName val="Part_A_General"/>
      <sheetName val="Ann_I"/>
      <sheetName val="CRA_Calculator"/>
      <sheetName val="Consolidated_Budget_Worksheet"/>
      <sheetName val="Clause16(b)_PF"/>
      <sheetName val="DRS"/>
      <sheetName val="Page1"/>
      <sheetName val="trial (2)"/>
      <sheetName val="Break_up_Sheet"/>
      <sheetName val="BS_and_P&amp;L"/>
      <sheetName val="Grpng_Dtls"/>
      <sheetName val="wip_FG"/>
      <sheetName val="Depn_Sch1"/>
      <sheetName val="Asset_Card1"/>
      <sheetName val="Invoices_for_February_20031"/>
      <sheetName val="Depn_day_basis_-_SoCrates_-_Co1"/>
      <sheetName val="Consolidation__Rs1"/>
      <sheetName val="WNS_NA_31_03_041"/>
      <sheetName val="WNS_UK_31_03_041"/>
      <sheetName val="Discounted_Cash_Flow1"/>
      <sheetName val="Interim_NWA_converted_Dec02~Ba1"/>
      <sheetName val="BS_Rec_Control_Sheet1"/>
      <sheetName val="Consolidated_Budget_Worksheet1"/>
      <sheetName val="30_09_001"/>
      <sheetName val="R_1_5_GL_Dump1"/>
      <sheetName val="3A_-_Segment_Calculation1"/>
      <sheetName val="wdr_bldg1"/>
      <sheetName val="Index_Calculation1"/>
      <sheetName val="OneSource_Data_(2)1"/>
      <sheetName val="gen_ledger_data1"/>
      <sheetName val="Ann_I1"/>
      <sheetName val="Balance_sheet1"/>
      <sheetName val="Balance_Sheet_1"/>
      <sheetName val="Break_up_Sheet1"/>
      <sheetName val="CRA_Calculator1"/>
      <sheetName val="BS_and_P&amp;L1"/>
      <sheetName val="Grpng_Dtls1"/>
      <sheetName val="wip_FG1"/>
      <sheetName val="Arrear_Salary_Sheet"/>
      <sheetName val="Inc. Stat from Tral balance"/>
      <sheetName val="sEP2003"/>
      <sheetName val="AN - H"/>
      <sheetName val="Starters"/>
      <sheetName val="Depn%20day%20basis%20-%20SoCrat"/>
      <sheetName val="Preferred Securities"/>
      <sheetName val="FEDEX"/>
      <sheetName val="IS Mo"/>
      <sheetName val="P&amp;L Summary"/>
      <sheetName val="Addi Jan - Dec 99"/>
      <sheetName val="Model"/>
      <sheetName val="Data Input for MTD SAles"/>
      <sheetName val="P&amp;L February"/>
      <sheetName val="P&amp;L Feb 2001 cumulative"/>
      <sheetName val="Depn_Sch2"/>
      <sheetName val="Asset_Card2"/>
      <sheetName val="Invoices_for_February_20032"/>
      <sheetName val="WNS_NA_31_03_042"/>
      <sheetName val="WNS_UK_31_03_042"/>
      <sheetName val="Discounted_Cash_Flow2"/>
      <sheetName val="Interim_NWA_converted_Dec02~Ba2"/>
      <sheetName val="Consolidation__Rs2"/>
      <sheetName val="BS_Rec_Control_Sheet2"/>
      <sheetName val="Depn_day_basis_-_SoCrates_-_Co2"/>
      <sheetName val="wdr_bldg2"/>
      <sheetName val="Index_Calculation2"/>
      <sheetName val="OneSource_Data_(2)2"/>
      <sheetName val="Balance_sheet2"/>
      <sheetName val="Consolidated_Budget_Worksheet2"/>
      <sheetName val="30_09_002"/>
      <sheetName val="R_1_5_GL_Dump2"/>
      <sheetName val="3A_-_Segment_Calculation2"/>
      <sheetName val="gen_ledger_data2"/>
      <sheetName val="Balance_Sheet_2"/>
      <sheetName val="Ann_I2"/>
      <sheetName val="Break_up_Sheet2"/>
      <sheetName val="CRA_Calculator2"/>
      <sheetName val="BS_and_P&amp;L2"/>
      <sheetName val="Grpng_Dtls2"/>
      <sheetName val="wip_FG2"/>
      <sheetName val="Hub_Inputs"/>
      <sheetName val="trial_(2)"/>
      <sheetName val="India_Mapping"/>
      <sheetName val="Sep_2013"/>
      <sheetName val="Pg_1_Marketing_Info"/>
      <sheetName val="Summary_Sales"/>
      <sheetName val="Depn_Sch3"/>
      <sheetName val="Asset_Card3"/>
      <sheetName val="Invoices_for_February_20033"/>
      <sheetName val="WNS_NA_31_03_043"/>
      <sheetName val="WNS_UK_31_03_043"/>
      <sheetName val="Discounted_Cash_Flow3"/>
      <sheetName val="Interim_NWA_converted_Dec02~Ba3"/>
      <sheetName val="Consolidation__Rs3"/>
      <sheetName val="BS_Rec_Control_Sheet3"/>
      <sheetName val="Depn_day_basis_-_SoCrates_-_Co3"/>
      <sheetName val="wdr_bldg3"/>
      <sheetName val="Index_Calculation3"/>
      <sheetName val="OneSource_Data_(2)3"/>
      <sheetName val="Balance_sheet3"/>
      <sheetName val="Consolidated_Budget_Worksheet3"/>
      <sheetName val="30_09_003"/>
      <sheetName val="R_1_5_GL_Dump3"/>
      <sheetName val="3A_-_Segment_Calculation3"/>
      <sheetName val="gen_ledger_data3"/>
      <sheetName val="Balance_Sheet_3"/>
      <sheetName val="Ann_I3"/>
      <sheetName val="Break_up_Sheet3"/>
      <sheetName val="CRA_Calculator3"/>
      <sheetName val="BS_and_P&amp;L3"/>
      <sheetName val="Grpng_Dtls3"/>
      <sheetName val="wip_FG3"/>
      <sheetName val="Part_A_General1"/>
      <sheetName val="Hub_Inputs1"/>
      <sheetName val="trial_(2)1"/>
      <sheetName val="India_Mapping1"/>
      <sheetName val="Sep_20131"/>
      <sheetName val="Pg_1_Marketing_Info1"/>
      <sheetName val="Arrear_Salary_Sheet1"/>
      <sheetName val="Summary_Sales1"/>
      <sheetName val="Data_Input_for_MTD_SAles"/>
      <sheetName val="INCOME_CAP_APPROACH_SUM"/>
      <sheetName val="Sch_1-11"/>
      <sheetName val="Lists_&amp;_Tables"/>
      <sheetName val="Ledger_Reco_311008"/>
      <sheetName val="May_09"/>
      <sheetName val="for_challans"/>
      <sheetName val="P&amp;L_February"/>
      <sheetName val="P&amp;L_Feb_2001_cumulative"/>
      <sheetName val="August2008"/>
      <sheetName val="PC.5.4 Siebel Revenue"/>
      <sheetName val="SCPC Profile"/>
      <sheetName val="Table"/>
      <sheetName val="Balance"/>
      <sheetName val="STK0731"/>
      <sheetName val="Options"/>
      <sheetName val="ZSD_REGIO_ADR"/>
      <sheetName val="NAGAR"/>
      <sheetName val="Depn_Sch4"/>
      <sheetName val="Asset_Card4"/>
      <sheetName val="Invoices_for_February_20034"/>
      <sheetName val="WNS_NA_31_03_044"/>
      <sheetName val="WNS_UK_31_03_044"/>
      <sheetName val="Discounted_Cash_Flow4"/>
      <sheetName val="Interim_NWA_converted_Dec02~Ba4"/>
      <sheetName val="Consolidation__Rs4"/>
      <sheetName val="BS_Rec_Control_Sheet4"/>
      <sheetName val="Depn_day_basis_-_SoCrates_-_Co4"/>
      <sheetName val="Balance_Sheet_4"/>
      <sheetName val="Ann_I4"/>
      <sheetName val="30_09_004"/>
      <sheetName val="R_1_5_GL_Dump4"/>
      <sheetName val="3A_-_Segment_Calculation4"/>
      <sheetName val="Consolidated_Budget_Worksheet4"/>
      <sheetName val="Index_Calculation4"/>
      <sheetName val="OneSource_Data_(2)4"/>
      <sheetName val="wdr_bldg4"/>
      <sheetName val="gen_ledger_data4"/>
      <sheetName val="Break_up_Sheet4"/>
      <sheetName val="CRA_Calculator4"/>
      <sheetName val="Balance_sheet4"/>
      <sheetName val="wip_FG4"/>
      <sheetName val="Grpng_Dtls4"/>
      <sheetName val="BS_and_P&amp;L4"/>
      <sheetName val="Hub_Inputs2"/>
      <sheetName val="Part_A_General2"/>
      <sheetName val="trial_(2)2"/>
      <sheetName val="India_Mapping2"/>
      <sheetName val="Pg_1_Marketing_Info2"/>
      <sheetName val="Arrear_Salary_Sheet2"/>
      <sheetName val="INCOME_CAP_APPROACH_SUM1"/>
      <sheetName val="Sch_1-111"/>
      <sheetName val="Lists_&amp;_Tables1"/>
      <sheetName val="Key_Indicators_no_allocations"/>
      <sheetName val="2008_P&amp;L_without_allocations"/>
      <sheetName val="Ledger_Reco_3110081"/>
      <sheetName val="May_091"/>
      <sheetName val="for_challans1"/>
      <sheetName val="Sep_20132"/>
      <sheetName val="Summary_Sales2"/>
      <sheetName val="Data_Input_for_MTD_SAles1"/>
      <sheetName val="P&amp;L_February1"/>
      <sheetName val="P&amp;L_Feb_2001_cumulative1"/>
      <sheetName val="CCSC"/>
      <sheetName val="BAL.SHEET"/>
      <sheetName val="Building"/>
      <sheetName val="B&amp;S31-03-08"/>
      <sheetName val="885"/>
      <sheetName val="Companywise_Net_Inv_+_Valn"/>
      <sheetName val="SCH-_2"/>
      <sheetName val="March_Analysts"/>
      <sheetName val="AN_-_H"/>
      <sheetName val="Asset Consolidated"/>
      <sheetName val="Depn_Sch5"/>
      <sheetName val="Asset_Card5"/>
      <sheetName val="Invoices_for_February_20035"/>
      <sheetName val="WNS_NA_31_03_045"/>
      <sheetName val="WNS_UK_31_03_045"/>
      <sheetName val="Discounted_Cash_Flow5"/>
      <sheetName val="Interim_NWA_converted_Dec02~Ba5"/>
      <sheetName val="Consolidation__Rs5"/>
      <sheetName val="BS_Rec_Control_Sheet5"/>
      <sheetName val="Depn_day_basis_-_SoCrates_-_Co5"/>
      <sheetName val="wdr_bldg5"/>
      <sheetName val="Index_Calculation5"/>
      <sheetName val="OneSource_Data_(2)5"/>
      <sheetName val="Balance_sheet5"/>
      <sheetName val="Consolidated_Budget_Worksheet5"/>
      <sheetName val="30_09_005"/>
      <sheetName val="R_1_5_GL_Dump5"/>
      <sheetName val="3A_-_Segment_Calculation5"/>
      <sheetName val="gen_ledger_data5"/>
      <sheetName val="Balance_Sheet_5"/>
      <sheetName val="Ann_I5"/>
      <sheetName val="Break_up_Sheet5"/>
      <sheetName val="CRA_Calculator5"/>
      <sheetName val="BS_and_P&amp;L5"/>
      <sheetName val="Grpng_Dtls5"/>
      <sheetName val="wip_FG5"/>
      <sheetName val="Part_A_General3"/>
      <sheetName val="Hub_Inputs3"/>
      <sheetName val="trial_(2)3"/>
      <sheetName val="India_Mapping3"/>
      <sheetName val="Sep_20133"/>
      <sheetName val="Pg_1_Marketing_Info3"/>
      <sheetName val="Arrear_Salary_Sheet3"/>
      <sheetName val="Summary_Sales3"/>
      <sheetName val="Data_Input_for_MTD_SAles2"/>
      <sheetName val="INCOME_CAP_APPROACH_SUM2"/>
      <sheetName val="Sch_1-112"/>
      <sheetName val="Lists_&amp;_Tables2"/>
      <sheetName val="Ledger_Reco_3110082"/>
      <sheetName val="May_092"/>
      <sheetName val="for_challans2"/>
      <sheetName val="P&amp;L_February2"/>
      <sheetName val="P&amp;L_Feb_2001_cumulative2"/>
      <sheetName val="Key_Indicators_no_allocations1"/>
      <sheetName val="2008_P&amp;L_without_allocations1"/>
      <sheetName val="Variables"/>
    </sheetNames>
    <sheetDataSet>
      <sheetData sheetId="0" refreshError="1">
        <row r="18">
          <cell r="B18" t="str">
            <v>Hardware &amp; Software</v>
          </cell>
        </row>
        <row r="28">
          <cell r="B28" t="str">
            <v>Computer Peripheral (Dev)</v>
          </cell>
        </row>
        <row r="29">
          <cell r="B29" t="str">
            <v>Computer Software (Dev)</v>
          </cell>
        </row>
        <row r="30">
          <cell r="B30" t="str">
            <v>Computer Software</v>
          </cell>
        </row>
        <row r="31">
          <cell r="B31" t="str">
            <v>Desktops</v>
          </cell>
        </row>
        <row r="32">
          <cell r="B32" t="str">
            <v>Laptops</v>
          </cell>
        </row>
        <row r="33">
          <cell r="B33" t="str">
            <v>Networking</v>
          </cell>
        </row>
        <row r="34">
          <cell r="B34" t="str">
            <v>Pocket PC</v>
          </cell>
        </row>
        <row r="35">
          <cell r="B35" t="str">
            <v>Printers</v>
          </cell>
        </row>
        <row r="36">
          <cell r="B36" t="str">
            <v>Servers</v>
          </cell>
        </row>
        <row r="37">
          <cell r="B37" t="str">
            <v>Other HW&amp;SW</v>
          </cell>
        </row>
        <row r="38">
          <cell r="B38" t="str">
            <v>Architect Fees</v>
          </cell>
        </row>
        <row r="39">
          <cell r="B39" t="str">
            <v>Lease Hold Premises</v>
          </cell>
        </row>
        <row r="40">
          <cell r="B40" t="str">
            <v>Mobile Phones</v>
          </cell>
        </row>
        <row r="41">
          <cell r="B41" t="str">
            <v>Office Equipments</v>
          </cell>
        </row>
        <row r="42">
          <cell r="B42" t="str">
            <v>Video Conferencing System</v>
          </cell>
        </row>
        <row r="43">
          <cell r="B43" t="str">
            <v>Furniture &amp; Fixtures</v>
          </cell>
        </row>
        <row r="44">
          <cell r="B44" t="str">
            <v>Plant &amp; Machinery</v>
          </cell>
        </row>
        <row r="45">
          <cell r="B45" t="str">
            <v>Other P&amp;M</v>
          </cell>
        </row>
        <row r="46">
          <cell r="B46" t="str">
            <v>Vehicles</v>
          </cell>
        </row>
      </sheetData>
      <sheetData sheetId="1" refreshError="1"/>
      <sheetData sheetId="2">
        <row r="18">
          <cell r="B18" t="str">
            <v>Hardware &amp; Software</v>
          </cell>
        </row>
      </sheetData>
      <sheetData sheetId="3">
        <row r="18">
          <cell r="B18" t="str">
            <v>Hardware &amp; Software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8">
          <cell r="B18" t="str">
            <v>Hardware &amp; Software</v>
          </cell>
        </row>
      </sheetData>
      <sheetData sheetId="122">
        <row r="18">
          <cell r="B18" t="str">
            <v>Hardware &amp; Software</v>
          </cell>
        </row>
      </sheetData>
      <sheetData sheetId="123" refreshError="1"/>
      <sheetData sheetId="124">
        <row r="18">
          <cell r="B18" t="str">
            <v>Hardware &amp; Software</v>
          </cell>
        </row>
      </sheetData>
      <sheetData sheetId="125">
        <row r="18">
          <cell r="B18" t="str">
            <v>Hardware &amp; Software</v>
          </cell>
        </row>
      </sheetData>
      <sheetData sheetId="126">
        <row r="18">
          <cell r="B18" t="str">
            <v>Hardware &amp; Software</v>
          </cell>
        </row>
      </sheetData>
      <sheetData sheetId="127">
        <row r="18">
          <cell r="B18" t="str">
            <v>Hardware &amp; Software</v>
          </cell>
        </row>
      </sheetData>
      <sheetData sheetId="128">
        <row r="18">
          <cell r="B18" t="str">
            <v>Hardware &amp; Software</v>
          </cell>
        </row>
      </sheetData>
      <sheetData sheetId="129">
        <row r="18">
          <cell r="B18" t="str">
            <v>Hardware &amp; Software</v>
          </cell>
        </row>
      </sheetData>
      <sheetData sheetId="130">
        <row r="18">
          <cell r="B18" t="str">
            <v>Hardware &amp; Software</v>
          </cell>
        </row>
      </sheetData>
      <sheetData sheetId="131">
        <row r="18">
          <cell r="B18" t="str">
            <v>Hardware &amp; Software</v>
          </cell>
        </row>
      </sheetData>
      <sheetData sheetId="132">
        <row r="18">
          <cell r="B18" t="str">
            <v>Hardware &amp; Software</v>
          </cell>
        </row>
      </sheetData>
      <sheetData sheetId="133">
        <row r="18">
          <cell r="B18" t="str">
            <v>Hardware &amp; Software</v>
          </cell>
        </row>
      </sheetData>
      <sheetData sheetId="134">
        <row r="18">
          <cell r="B18" t="str">
            <v>Hardware &amp; Software</v>
          </cell>
        </row>
      </sheetData>
      <sheetData sheetId="135">
        <row r="18">
          <cell r="B18" t="str">
            <v>Hardware &amp; Software</v>
          </cell>
        </row>
      </sheetData>
      <sheetData sheetId="136">
        <row r="18">
          <cell r="B18" t="str">
            <v>Hardware &amp; Software</v>
          </cell>
        </row>
      </sheetData>
      <sheetData sheetId="137">
        <row r="18">
          <cell r="B18" t="str">
            <v>Hardware &amp; Software</v>
          </cell>
        </row>
      </sheetData>
      <sheetData sheetId="138">
        <row r="18">
          <cell r="B18" t="str">
            <v>Hardware &amp; Software</v>
          </cell>
        </row>
      </sheetData>
      <sheetData sheetId="139">
        <row r="18">
          <cell r="B18" t="str">
            <v>Hardware &amp; Software</v>
          </cell>
        </row>
      </sheetData>
      <sheetData sheetId="140" refreshError="1"/>
      <sheetData sheetId="141">
        <row r="18">
          <cell r="B18" t="str">
            <v>Hardware &amp; Software</v>
          </cell>
        </row>
      </sheetData>
      <sheetData sheetId="142">
        <row r="18">
          <cell r="B18" t="str">
            <v>Hardware &amp; Software</v>
          </cell>
        </row>
      </sheetData>
      <sheetData sheetId="143">
        <row r="18">
          <cell r="B18" t="str">
            <v>Hardware &amp; Software</v>
          </cell>
        </row>
      </sheetData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>
        <row r="18">
          <cell r="B18" t="str">
            <v>Hardware &amp; Software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18">
          <cell r="B18" t="str">
            <v>Hardware &amp; Software</v>
          </cell>
        </row>
      </sheetData>
      <sheetData sheetId="192">
        <row r="18">
          <cell r="B18" t="str">
            <v>Hardware &amp; Software</v>
          </cell>
        </row>
      </sheetData>
      <sheetData sheetId="193">
        <row r="18">
          <cell r="B18" t="str">
            <v>Hardware &amp; Software</v>
          </cell>
        </row>
      </sheetData>
      <sheetData sheetId="194">
        <row r="18">
          <cell r="B18" t="str">
            <v>Hardware &amp; Software</v>
          </cell>
        </row>
      </sheetData>
      <sheetData sheetId="195">
        <row r="18">
          <cell r="B18" t="str">
            <v>Hardware &amp; Software</v>
          </cell>
        </row>
      </sheetData>
      <sheetData sheetId="196">
        <row r="18">
          <cell r="B18" t="str">
            <v>Hardware &amp; Software</v>
          </cell>
        </row>
      </sheetData>
      <sheetData sheetId="197">
        <row r="18">
          <cell r="B18" t="str">
            <v>Hardware &amp; Software</v>
          </cell>
        </row>
      </sheetData>
      <sheetData sheetId="198">
        <row r="18">
          <cell r="B18" t="str">
            <v>Hardware &amp; Software</v>
          </cell>
        </row>
      </sheetData>
      <sheetData sheetId="199">
        <row r="18">
          <cell r="B18" t="str">
            <v>Hardware &amp; Software</v>
          </cell>
        </row>
      </sheetData>
      <sheetData sheetId="200">
        <row r="18">
          <cell r="B18" t="str">
            <v>Hardware &amp; Software</v>
          </cell>
        </row>
      </sheetData>
      <sheetData sheetId="201">
        <row r="18">
          <cell r="B18" t="str">
            <v>Hardware &amp; Software</v>
          </cell>
        </row>
      </sheetData>
      <sheetData sheetId="202">
        <row r="18">
          <cell r="B18" t="str">
            <v>Hardware &amp; Software</v>
          </cell>
        </row>
      </sheetData>
      <sheetData sheetId="203">
        <row r="18">
          <cell r="B18" t="str">
            <v>Hardware &amp; Software</v>
          </cell>
        </row>
      </sheetData>
      <sheetData sheetId="204">
        <row r="18">
          <cell r="B18" t="str">
            <v>Hardware &amp; Software</v>
          </cell>
        </row>
      </sheetData>
      <sheetData sheetId="205">
        <row r="18">
          <cell r="B18" t="str">
            <v>Hardware &amp; Software</v>
          </cell>
        </row>
      </sheetData>
      <sheetData sheetId="206">
        <row r="18">
          <cell r="B18" t="str">
            <v>Hardware &amp; Software</v>
          </cell>
        </row>
      </sheetData>
      <sheetData sheetId="207">
        <row r="18">
          <cell r="B18" t="str">
            <v>Hardware &amp; Software</v>
          </cell>
        </row>
      </sheetData>
      <sheetData sheetId="208">
        <row r="18">
          <cell r="B18" t="str">
            <v>Hardware &amp; Software</v>
          </cell>
        </row>
      </sheetData>
      <sheetData sheetId="209">
        <row r="18">
          <cell r="B18" t="str">
            <v>Hardware &amp; Software</v>
          </cell>
        </row>
      </sheetData>
      <sheetData sheetId="210">
        <row r="18">
          <cell r="B18" t="str">
            <v>Hardware &amp; Software</v>
          </cell>
        </row>
      </sheetData>
      <sheetData sheetId="211">
        <row r="18">
          <cell r="B18" t="str">
            <v>Hardware &amp; Software</v>
          </cell>
        </row>
      </sheetData>
      <sheetData sheetId="212">
        <row r="18">
          <cell r="B18" t="str">
            <v>Hardware &amp; Software</v>
          </cell>
        </row>
      </sheetData>
      <sheetData sheetId="213">
        <row r="18">
          <cell r="B18" t="str">
            <v>Hardware &amp; Software</v>
          </cell>
        </row>
      </sheetData>
      <sheetData sheetId="214">
        <row r="18">
          <cell r="B18" t="str">
            <v>Hardware &amp; Software</v>
          </cell>
        </row>
      </sheetData>
      <sheetData sheetId="215">
        <row r="18">
          <cell r="B18" t="str">
            <v>Hardware &amp; Software</v>
          </cell>
        </row>
      </sheetData>
      <sheetData sheetId="216">
        <row r="18">
          <cell r="B18" t="str">
            <v>Hardware &amp; Software</v>
          </cell>
        </row>
      </sheetData>
      <sheetData sheetId="217">
        <row r="18">
          <cell r="B18" t="str">
            <v>Hardware &amp; Software</v>
          </cell>
        </row>
      </sheetData>
      <sheetData sheetId="218">
        <row r="18">
          <cell r="B18" t="str">
            <v>Hardware &amp; Software</v>
          </cell>
        </row>
      </sheetData>
      <sheetData sheetId="219">
        <row r="18">
          <cell r="B18" t="str">
            <v>Hardware &amp; Software</v>
          </cell>
        </row>
      </sheetData>
      <sheetData sheetId="220">
        <row r="18">
          <cell r="B18" t="str">
            <v>Hardware &amp; Software</v>
          </cell>
        </row>
      </sheetData>
      <sheetData sheetId="221">
        <row r="18">
          <cell r="B18" t="str">
            <v>Hardware &amp; Software</v>
          </cell>
        </row>
      </sheetData>
      <sheetData sheetId="222">
        <row r="18">
          <cell r="B18" t="str">
            <v>Hardware &amp; Software</v>
          </cell>
        </row>
      </sheetData>
      <sheetData sheetId="223">
        <row r="18">
          <cell r="B18" t="str">
            <v>Hardware &amp; Software</v>
          </cell>
        </row>
      </sheetData>
      <sheetData sheetId="224">
        <row r="18">
          <cell r="B18" t="str">
            <v>Hardware &amp; Software</v>
          </cell>
        </row>
      </sheetData>
      <sheetData sheetId="225">
        <row r="18">
          <cell r="B18" t="str">
            <v>Hardware &amp; Software</v>
          </cell>
        </row>
      </sheetData>
      <sheetData sheetId="226">
        <row r="18">
          <cell r="B18" t="str">
            <v>Hardware &amp; Software</v>
          </cell>
        </row>
      </sheetData>
      <sheetData sheetId="227">
        <row r="18">
          <cell r="B18" t="str">
            <v>Hardware &amp; Software</v>
          </cell>
        </row>
      </sheetData>
      <sheetData sheetId="228">
        <row r="18">
          <cell r="B18" t="str">
            <v>Hardware &amp; Software</v>
          </cell>
        </row>
      </sheetData>
      <sheetData sheetId="229">
        <row r="18">
          <cell r="B18" t="str">
            <v>Hardware &amp; Software</v>
          </cell>
        </row>
      </sheetData>
      <sheetData sheetId="230">
        <row r="18">
          <cell r="B18" t="str">
            <v>Hardware &amp; Software</v>
          </cell>
        </row>
      </sheetData>
      <sheetData sheetId="231">
        <row r="18">
          <cell r="B18" t="str">
            <v>Hardware &amp; Software</v>
          </cell>
        </row>
      </sheetData>
      <sheetData sheetId="232">
        <row r="18">
          <cell r="B18" t="str">
            <v>Hardware &amp; Software</v>
          </cell>
        </row>
      </sheetData>
      <sheetData sheetId="233">
        <row r="18">
          <cell r="B18" t="str">
            <v>Hardware &amp; Software</v>
          </cell>
        </row>
      </sheetData>
      <sheetData sheetId="234">
        <row r="18">
          <cell r="B18" t="str">
            <v>Hardware &amp; Software</v>
          </cell>
        </row>
      </sheetData>
      <sheetData sheetId="235">
        <row r="18">
          <cell r="B18" t="str">
            <v>Hardware &amp; Software</v>
          </cell>
        </row>
      </sheetData>
      <sheetData sheetId="236">
        <row r="18">
          <cell r="B18" t="str">
            <v>Hardware &amp; Software</v>
          </cell>
        </row>
      </sheetData>
      <sheetData sheetId="237">
        <row r="18">
          <cell r="B18" t="str">
            <v>Hardware &amp; Software</v>
          </cell>
        </row>
      </sheetData>
      <sheetData sheetId="238">
        <row r="18">
          <cell r="B18" t="str">
            <v>Hardware &amp; Software</v>
          </cell>
        </row>
      </sheetData>
      <sheetData sheetId="239">
        <row r="18">
          <cell r="B18" t="str">
            <v>Hardware &amp; Software</v>
          </cell>
        </row>
      </sheetData>
      <sheetData sheetId="240">
        <row r="18">
          <cell r="B18" t="str">
            <v>Hardware &amp; Software</v>
          </cell>
        </row>
      </sheetData>
      <sheetData sheetId="241">
        <row r="18">
          <cell r="B18" t="str">
            <v>Hardware &amp; Software</v>
          </cell>
        </row>
      </sheetData>
      <sheetData sheetId="242" refreshError="1"/>
      <sheetData sheetId="243" refreshError="1"/>
      <sheetData sheetId="244" refreshError="1"/>
      <sheetData sheetId="245">
        <row r="18">
          <cell r="B18" t="str">
            <v>Hardware &amp; Software</v>
          </cell>
        </row>
      </sheetData>
      <sheetData sheetId="246">
        <row r="18">
          <cell r="B18" t="str">
            <v>Hardware &amp; Software</v>
          </cell>
        </row>
      </sheetData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>
        <row r="18">
          <cell r="B18" t="str">
            <v>Hardware &amp; Software</v>
          </cell>
        </row>
      </sheetData>
      <sheetData sheetId="278">
        <row r="18">
          <cell r="B18" t="str">
            <v>Hardware &amp; Software</v>
          </cell>
        </row>
      </sheetData>
      <sheetData sheetId="279">
        <row r="18">
          <cell r="B18" t="str">
            <v>Hardware &amp; Software</v>
          </cell>
        </row>
      </sheetData>
      <sheetData sheetId="280">
        <row r="18">
          <cell r="B18" t="str">
            <v>Hardware &amp; Software</v>
          </cell>
        </row>
      </sheetData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>
        <row r="18">
          <cell r="B18" t="str">
            <v>Hardware &amp; Software</v>
          </cell>
        </row>
      </sheetData>
      <sheetData sheetId="332">
        <row r="18">
          <cell r="B18" t="str">
            <v>Hardware &amp; Software</v>
          </cell>
        </row>
      </sheetData>
      <sheetData sheetId="333">
        <row r="18">
          <cell r="B18" t="str">
            <v>Hardware &amp; Software</v>
          </cell>
        </row>
      </sheetData>
      <sheetData sheetId="334">
        <row r="18">
          <cell r="B18" t="str">
            <v>Hardware &amp; Software</v>
          </cell>
        </row>
      </sheetData>
      <sheetData sheetId="335">
        <row r="18">
          <cell r="B18" t="str">
            <v>Hardware &amp; Software</v>
          </cell>
        </row>
      </sheetData>
      <sheetData sheetId="336">
        <row r="18">
          <cell r="B18" t="str">
            <v>Hardware &amp; Software</v>
          </cell>
        </row>
      </sheetData>
      <sheetData sheetId="337">
        <row r="18">
          <cell r="B18" t="str">
            <v>Hardware &amp; Software</v>
          </cell>
        </row>
      </sheetData>
      <sheetData sheetId="338">
        <row r="18">
          <cell r="B18" t="str">
            <v>Hardware &amp; Software</v>
          </cell>
        </row>
      </sheetData>
      <sheetData sheetId="339">
        <row r="18">
          <cell r="B18" t="str">
            <v>Hardware &amp; Software</v>
          </cell>
        </row>
      </sheetData>
      <sheetData sheetId="340">
        <row r="18">
          <cell r="B18" t="str">
            <v>Hardware &amp; Software</v>
          </cell>
        </row>
      </sheetData>
      <sheetData sheetId="341">
        <row r="18">
          <cell r="B18" t="str">
            <v>Hardware &amp; Software</v>
          </cell>
        </row>
      </sheetData>
      <sheetData sheetId="342">
        <row r="18">
          <cell r="B18" t="str">
            <v>Hardware &amp; Software</v>
          </cell>
        </row>
      </sheetData>
      <sheetData sheetId="343">
        <row r="18">
          <cell r="B18" t="str">
            <v>Hardware &amp; Software</v>
          </cell>
        </row>
      </sheetData>
      <sheetData sheetId="344">
        <row r="18">
          <cell r="B18" t="str">
            <v>Hardware &amp; Software</v>
          </cell>
        </row>
      </sheetData>
      <sheetData sheetId="345">
        <row r="18">
          <cell r="B18" t="str">
            <v>Hardware &amp; Software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8">
          <cell r="B18" t="str">
            <v>Hardware &amp; Software</v>
          </cell>
        </row>
      </sheetData>
      <sheetData sheetId="354">
        <row r="18">
          <cell r="B18" t="str">
            <v>Hardware &amp; Software</v>
          </cell>
        </row>
      </sheetData>
      <sheetData sheetId="355">
        <row r="18">
          <cell r="B18" t="str">
            <v>Hardware &amp; Software</v>
          </cell>
        </row>
      </sheetData>
      <sheetData sheetId="356">
        <row r="18">
          <cell r="B18" t="str">
            <v>Hardware &amp; Software</v>
          </cell>
        </row>
      </sheetData>
      <sheetData sheetId="357">
        <row r="18">
          <cell r="B18" t="str">
            <v>Hardware &amp; Software</v>
          </cell>
        </row>
      </sheetData>
      <sheetData sheetId="358">
        <row r="18">
          <cell r="B18" t="str">
            <v>Hardware &amp; Software</v>
          </cell>
        </row>
      </sheetData>
      <sheetData sheetId="359">
        <row r="18">
          <cell r="B18" t="str">
            <v>Hardware &amp; Software</v>
          </cell>
        </row>
      </sheetData>
      <sheetData sheetId="360">
        <row r="18">
          <cell r="B18" t="str">
            <v>Hardware &amp; Software</v>
          </cell>
        </row>
      </sheetData>
      <sheetData sheetId="361">
        <row r="18">
          <cell r="B18" t="str">
            <v>Hardware &amp; Software</v>
          </cell>
        </row>
      </sheetData>
      <sheetData sheetId="362">
        <row r="18">
          <cell r="B18" t="str">
            <v>Hardware &amp; Software</v>
          </cell>
        </row>
      </sheetData>
      <sheetData sheetId="363">
        <row r="18">
          <cell r="B18" t="str">
            <v>Hardware &amp; Software</v>
          </cell>
        </row>
      </sheetData>
      <sheetData sheetId="364">
        <row r="18">
          <cell r="B18" t="str">
            <v>Hardware &amp; Software</v>
          </cell>
        </row>
      </sheetData>
      <sheetData sheetId="365">
        <row r="18">
          <cell r="B18" t="str">
            <v>Hardware &amp; Software</v>
          </cell>
        </row>
      </sheetData>
      <sheetData sheetId="366">
        <row r="18">
          <cell r="B18" t="str">
            <v>Hardware &amp; Software</v>
          </cell>
        </row>
      </sheetData>
      <sheetData sheetId="367">
        <row r="18">
          <cell r="B18" t="str">
            <v>Hardware &amp; Software</v>
          </cell>
        </row>
      </sheetData>
      <sheetData sheetId="368">
        <row r="18">
          <cell r="B18" t="str">
            <v>Hardware &amp; Software</v>
          </cell>
        </row>
      </sheetData>
      <sheetData sheetId="369">
        <row r="18">
          <cell r="B18" t="str">
            <v>Hardware &amp; Software</v>
          </cell>
        </row>
      </sheetData>
      <sheetData sheetId="370">
        <row r="18">
          <cell r="B18" t="str">
            <v>Hardware &amp; Software</v>
          </cell>
        </row>
      </sheetData>
      <sheetData sheetId="371">
        <row r="18">
          <cell r="B18" t="str">
            <v>Hardware &amp; Software</v>
          </cell>
        </row>
      </sheetData>
      <sheetData sheetId="372">
        <row r="18">
          <cell r="B18" t="str">
            <v>Hardware &amp; Software</v>
          </cell>
        </row>
      </sheetData>
      <sheetData sheetId="373" refreshError="1"/>
      <sheetData sheetId="374" refreshError="1"/>
      <sheetData sheetId="375">
        <row r="18">
          <cell r="B18" t="str">
            <v>Hardware &amp; Software</v>
          </cell>
        </row>
      </sheetData>
      <sheetData sheetId="376">
        <row r="18">
          <cell r="B18" t="str">
            <v>Hardware &amp; Software</v>
          </cell>
        </row>
      </sheetData>
      <sheetData sheetId="37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Vehicle"/>
      <sheetName val="Comp"/>
      <sheetName val="off"/>
      <sheetName val="other"/>
      <sheetName val="All"/>
      <sheetName val="life"/>
      <sheetName val="All working"/>
      <sheetName val="Sheet3"/>
      <sheetName val="All working AJ"/>
      <sheetName val="Final Dep _St. Line"/>
      <sheetName val="summary St. line"/>
    </sheetNames>
    <sheetDataSet>
      <sheetData sheetId="0" refreshError="1"/>
      <sheetData sheetId="1">
        <row r="8">
          <cell r="AN8">
            <v>12</v>
          </cell>
          <cell r="AR8">
            <v>12</v>
          </cell>
        </row>
      </sheetData>
      <sheetData sheetId="2"/>
      <sheetData sheetId="3"/>
      <sheetData sheetId="4"/>
      <sheetData sheetId="5">
        <row r="6">
          <cell r="K6">
            <v>34531</v>
          </cell>
        </row>
      </sheetData>
      <sheetData sheetId="6">
        <row r="5">
          <cell r="B5">
            <v>10</v>
          </cell>
        </row>
        <row r="6">
          <cell r="B6">
            <v>10</v>
          </cell>
        </row>
        <row r="7">
          <cell r="B7">
            <v>5</v>
          </cell>
        </row>
        <row r="8">
          <cell r="B8">
            <v>5</v>
          </cell>
        </row>
        <row r="9">
          <cell r="B9">
            <v>1</v>
          </cell>
        </row>
        <row r="11">
          <cell r="B11">
            <v>8</v>
          </cell>
        </row>
        <row r="12">
          <cell r="B12">
            <v>10</v>
          </cell>
        </row>
        <row r="13">
          <cell r="B13">
            <v>5</v>
          </cell>
        </row>
        <row r="14">
          <cell r="B14">
            <v>10</v>
          </cell>
        </row>
        <row r="15">
          <cell r="B15">
            <v>5</v>
          </cell>
        </row>
        <row r="16">
          <cell r="B16">
            <v>7</v>
          </cell>
        </row>
      </sheetData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  <sheetName val="31.07.05"/>
      <sheetName val="31.08.05"/>
      <sheetName val="30.09.05"/>
      <sheetName val="31.10.05"/>
      <sheetName val="30.11.05"/>
      <sheetName val="31.12.05"/>
      <sheetName val="31.01.06"/>
      <sheetName val="28.02.06"/>
      <sheetName val="31.03.06"/>
      <sheetName val="01.04.06"/>
      <sheetName val="RENT DETAILS 30.04"/>
      <sheetName val="01.05.-16.07.06"/>
      <sheetName val="RENT DETAILS 16.07.06"/>
      <sheetName val="SUPPLIRE CODE "/>
      <sheetName val="BAISHAKH"/>
      <sheetName val="PO.Detail"/>
      <sheetName val="Rates"/>
      <sheetName val="V. Budget - Quarterly (Sub Op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in equity"/>
      <sheetName val="Interest"/>
      <sheetName val="SP Purchase"/>
      <sheetName val="Pre Income Tax"/>
      <sheetName val="Lc outstanding"/>
      <sheetName val="V Purchase"/>
      <sheetName val="Vat Reconsile (2)"/>
      <sheetName val="Balance Sheet"/>
      <sheetName val="Salary N"/>
      <sheetName val="Anx 10 page 2 "/>
      <sheetName val="Anx 10 page 1 "/>
      <sheetName val="Notes to Acs"/>
      <sheetName val="Calculation of Income"/>
      <sheetName val="Notes"/>
      <sheetName val="TB Balaju"/>
      <sheetName val="TBEX64"/>
      <sheetName val="TB Combined"/>
      <sheetName val="cash flow"/>
      <sheetName val="Fixed Assets"/>
      <sheetName val="Dep for-Itax 62"/>
      <sheetName val="Repair"/>
      <sheetName val="Anx 2"/>
      <sheetName val="anx2-Uts"/>
      <sheetName val="Anx 5"/>
      <sheetName val="anx5-Uts"/>
      <sheetName val="Depreciation"/>
      <sheetName val="Vat Sale"/>
      <sheetName val="Vat Reconsile"/>
      <sheetName val="Add Back &amp; Recon. (2)"/>
      <sheetName val="IG LOAN"/>
      <sheetName val="B-Sheet &amp;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89">
          <cell r="A389" t="str">
            <v>SCHEDULE 14 - COST OF GOODS SOLD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ales Est"/>
      <sheetName val="Admn (HO)"/>
      <sheetName val="Admn (Factory)"/>
      <sheetName val="Bottling"/>
      <sheetName val="S &amp; D - OH"/>
      <sheetName val="Capital Investment Plan"/>
      <sheetName val="YTD Exp 73.74"/>
      <sheetName val="Sheet1"/>
      <sheetName val="Admn (HO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Description</v>
          </cell>
          <cell r="B5" t="str">
            <v>Head Office Administrative Expenses</v>
          </cell>
          <cell r="C5">
            <v>0</v>
          </cell>
          <cell r="D5">
            <v>0</v>
          </cell>
        </row>
        <row r="6">
          <cell r="A6">
            <v>0</v>
          </cell>
          <cell r="B6" t="str">
            <v>Up to Jestha 2074</v>
          </cell>
          <cell r="C6" t="str">
            <v>Asadh 2074</v>
          </cell>
          <cell r="D6" t="str">
            <v>YTD</v>
          </cell>
        </row>
        <row r="7">
          <cell r="A7" t="str">
            <v>ANNUAL MAINTENANCE CHARGE</v>
          </cell>
          <cell r="B7">
            <v>94924.44</v>
          </cell>
          <cell r="C7">
            <v>7688.58</v>
          </cell>
          <cell r="D7">
            <v>102613.02</v>
          </cell>
        </row>
        <row r="8">
          <cell r="A8" t="str">
            <v>AUDIT EXPENSES</v>
          </cell>
          <cell r="B8">
            <v>73465</v>
          </cell>
          <cell r="C8">
            <v>0</v>
          </cell>
          <cell r="D8">
            <v>73465</v>
          </cell>
        </row>
        <row r="9">
          <cell r="A9" t="str">
            <v>AUDIT FEE</v>
          </cell>
          <cell r="B9">
            <v>90000</v>
          </cell>
          <cell r="C9">
            <v>0</v>
          </cell>
          <cell r="D9">
            <v>90000</v>
          </cell>
        </row>
        <row r="10">
          <cell r="A10" t="str">
            <v>BACARDI REPRESENTATIVE EXPENSES</v>
          </cell>
          <cell r="B10">
            <v>144042.35</v>
          </cell>
          <cell r="C10">
            <v>0</v>
          </cell>
          <cell r="D10">
            <v>144042.35</v>
          </cell>
        </row>
        <row r="11">
          <cell r="A11" t="str">
            <v>BANK CHARGES</v>
          </cell>
          <cell r="B11">
            <v>166462.85999999999</v>
          </cell>
          <cell r="C11">
            <v>13669.68</v>
          </cell>
          <cell r="D11">
            <v>180132.53999999998</v>
          </cell>
        </row>
        <row r="12">
          <cell r="A12" t="str">
            <v>COMMUNICATION EXPENSES</v>
          </cell>
          <cell r="B12">
            <v>170465.57</v>
          </cell>
          <cell r="C12">
            <v>9199.85</v>
          </cell>
          <cell r="D12">
            <v>179665.42</v>
          </cell>
        </row>
        <row r="13">
          <cell r="A13" t="str">
            <v>CONSULTANCY EXPENSES</v>
          </cell>
          <cell r="B13">
            <v>482852.25</v>
          </cell>
          <cell r="C13">
            <v>160265</v>
          </cell>
          <cell r="D13">
            <v>643117.25</v>
          </cell>
        </row>
        <row r="14">
          <cell r="A14" t="str">
            <v>COURIER &amp; CARGO EXPENSES</v>
          </cell>
          <cell r="B14">
            <v>9600</v>
          </cell>
          <cell r="C14">
            <v>500</v>
          </cell>
          <cell r="D14">
            <v>10100</v>
          </cell>
        </row>
        <row r="15">
          <cell r="A15" t="str">
            <v>DASHAIN EXPENSES</v>
          </cell>
          <cell r="B15">
            <v>109889.99</v>
          </cell>
          <cell r="C15">
            <v>0</v>
          </cell>
          <cell r="D15">
            <v>109889.99</v>
          </cell>
        </row>
        <row r="16">
          <cell r="A16" t="str">
            <v>DONATION EXPENSES</v>
          </cell>
          <cell r="B16">
            <v>53175</v>
          </cell>
          <cell r="C16">
            <v>0</v>
          </cell>
          <cell r="D16">
            <v>53175</v>
          </cell>
        </row>
        <row r="17">
          <cell r="A17" t="str">
            <v>ELECTRICAL CONSUMABLE - HO</v>
          </cell>
          <cell r="B17">
            <v>2370</v>
          </cell>
          <cell r="C17">
            <v>0</v>
          </cell>
          <cell r="D17">
            <v>2370</v>
          </cell>
        </row>
        <row r="18">
          <cell r="A18" t="str">
            <v>FINE &amp; PENALTY</v>
          </cell>
          <cell r="B18">
            <v>5008.18</v>
          </cell>
          <cell r="C18">
            <v>0</v>
          </cell>
          <cell r="D18">
            <v>5008.18</v>
          </cell>
        </row>
        <row r="19">
          <cell r="A19" t="str">
            <v>FUEL EXPENSES</v>
          </cell>
          <cell r="B19">
            <v>36875</v>
          </cell>
          <cell r="C19">
            <v>0</v>
          </cell>
          <cell r="D19">
            <v>36875</v>
          </cell>
        </row>
        <row r="20">
          <cell r="A20" t="str">
            <v>GARUTIATY</v>
          </cell>
          <cell r="B20">
            <v>242910.58</v>
          </cell>
          <cell r="C20">
            <v>0</v>
          </cell>
          <cell r="D20">
            <v>242910.58</v>
          </cell>
        </row>
        <row r="21">
          <cell r="A21" t="str">
            <v>GUEST ENTERTAINMENT EXPENSES</v>
          </cell>
          <cell r="B21">
            <v>19429</v>
          </cell>
          <cell r="C21">
            <v>0</v>
          </cell>
          <cell r="D21">
            <v>19429</v>
          </cell>
        </row>
        <row r="22">
          <cell r="A22" t="str">
            <v>HOUSE RENT</v>
          </cell>
          <cell r="B22">
            <v>243503.34</v>
          </cell>
          <cell r="C22">
            <v>0</v>
          </cell>
          <cell r="D22">
            <v>243503.34</v>
          </cell>
        </row>
        <row r="23">
          <cell r="A23" t="str">
            <v>INSURANCE PREMIUM</v>
          </cell>
          <cell r="B23">
            <v>1067582.06</v>
          </cell>
          <cell r="C23">
            <v>92265.51</v>
          </cell>
          <cell r="D23">
            <v>1159847.57</v>
          </cell>
        </row>
        <row r="24">
          <cell r="A24" t="str">
            <v>KITCHEN EXPENSES</v>
          </cell>
          <cell r="B24">
            <v>7455</v>
          </cell>
          <cell r="C24">
            <v>0</v>
          </cell>
          <cell r="D24">
            <v>7455</v>
          </cell>
        </row>
        <row r="25">
          <cell r="A25" t="str">
            <v>LABORATORY EXPENSES</v>
          </cell>
          <cell r="B25">
            <v>26200</v>
          </cell>
          <cell r="C25">
            <v>6600</v>
          </cell>
          <cell r="D25">
            <v>32800</v>
          </cell>
        </row>
        <row r="26">
          <cell r="A26" t="str">
            <v>LOCAL TRANSPORTATION</v>
          </cell>
          <cell r="B26">
            <v>0</v>
          </cell>
          <cell r="C26">
            <v>0</v>
          </cell>
          <cell r="D26">
            <v>0</v>
          </cell>
        </row>
        <row r="27">
          <cell r="A27" t="str">
            <v>MEMBERSHIP FEE</v>
          </cell>
          <cell r="B27">
            <v>12000</v>
          </cell>
          <cell r="C27">
            <v>0</v>
          </cell>
          <cell r="D27">
            <v>12000</v>
          </cell>
        </row>
        <row r="28">
          <cell r="A28" t="str">
            <v>MISCELLANEOUS EXPENSES</v>
          </cell>
          <cell r="B28">
            <v>1524121.37</v>
          </cell>
          <cell r="C28">
            <v>0</v>
          </cell>
          <cell r="D28">
            <v>1524121.37</v>
          </cell>
        </row>
        <row r="29">
          <cell r="A29" t="str">
            <v>NEWSPAPER &amp; SUBSCRIPTION EXPENSES</v>
          </cell>
          <cell r="B29">
            <v>13058.37</v>
          </cell>
          <cell r="C29">
            <v>1191.67</v>
          </cell>
          <cell r="D29">
            <v>14250.04</v>
          </cell>
        </row>
        <row r="30">
          <cell r="A30" t="str">
            <v>OFFICE EXPENSES</v>
          </cell>
          <cell r="B30">
            <v>2200</v>
          </cell>
          <cell r="C30">
            <v>0</v>
          </cell>
          <cell r="D30">
            <v>2200</v>
          </cell>
        </row>
        <row r="31">
          <cell r="A31" t="str">
            <v>OVER TIME EXPENSES- HO</v>
          </cell>
          <cell r="B31">
            <v>1828</v>
          </cell>
          <cell r="C31">
            <v>0</v>
          </cell>
          <cell r="D31">
            <v>1828</v>
          </cell>
        </row>
        <row r="32">
          <cell r="A32" t="str">
            <v>PRINTING &amp; STATIONERY</v>
          </cell>
          <cell r="B32">
            <v>13215</v>
          </cell>
          <cell r="C32">
            <v>5000</v>
          </cell>
          <cell r="D32">
            <v>18215</v>
          </cell>
        </row>
        <row r="33">
          <cell r="A33" t="str">
            <v>REPAIR &amp; MAINT- COMPUTER</v>
          </cell>
          <cell r="B33">
            <v>8590</v>
          </cell>
          <cell r="C33">
            <v>0</v>
          </cell>
          <cell r="D33">
            <v>8590</v>
          </cell>
        </row>
        <row r="34">
          <cell r="A34" t="str">
            <v>REPAIR &amp; MAINT.- VEHICLE</v>
          </cell>
          <cell r="B34">
            <v>82943.34</v>
          </cell>
          <cell r="C34">
            <v>5950</v>
          </cell>
          <cell r="D34">
            <v>88893.34</v>
          </cell>
        </row>
        <row r="35">
          <cell r="A35" t="str">
            <v>SALARY ACCOUNT</v>
          </cell>
          <cell r="B35">
            <v>559955</v>
          </cell>
          <cell r="C35">
            <v>0</v>
          </cell>
          <cell r="D35">
            <v>559955</v>
          </cell>
        </row>
        <row r="36">
          <cell r="A36" t="str">
            <v>SECURITY EXPENSES</v>
          </cell>
          <cell r="B36">
            <v>0</v>
          </cell>
          <cell r="C36">
            <v>0</v>
          </cell>
          <cell r="D36">
            <v>0</v>
          </cell>
        </row>
        <row r="37">
          <cell r="A37" t="str">
            <v>TAX &amp; RENEWALS</v>
          </cell>
          <cell r="B37">
            <v>77255</v>
          </cell>
          <cell r="C37">
            <v>0</v>
          </cell>
          <cell r="D37">
            <v>77255</v>
          </cell>
        </row>
        <row r="38">
          <cell r="A38" t="str">
            <v>TOURS &amp; TRAVELLING</v>
          </cell>
          <cell r="B38">
            <v>65461</v>
          </cell>
          <cell r="C38">
            <v>48700</v>
          </cell>
          <cell r="D38">
            <v>114161</v>
          </cell>
        </row>
        <row r="39">
          <cell r="A39" t="str">
            <v>TRADE MARK EXPENSES</v>
          </cell>
          <cell r="B39">
            <v>7500</v>
          </cell>
          <cell r="C39">
            <v>5020</v>
          </cell>
          <cell r="D39">
            <v>12520</v>
          </cell>
        </row>
        <row r="40">
          <cell r="A40" t="str">
            <v>TRANSPORTATION EXPENSES</v>
          </cell>
          <cell r="B40">
            <v>9150</v>
          </cell>
          <cell r="C40">
            <v>3660.75</v>
          </cell>
          <cell r="D40">
            <v>12810.75</v>
          </cell>
        </row>
        <row r="41">
          <cell r="A41" t="str">
            <v>VEHICLE PARKING EXPENSES</v>
          </cell>
          <cell r="B41">
            <v>975</v>
          </cell>
          <cell r="C41">
            <v>0</v>
          </cell>
          <cell r="D41">
            <v>975</v>
          </cell>
        </row>
        <row r="42">
          <cell r="A42" t="str">
            <v>WATER &amp; ELECTRICITY EXPENSES</v>
          </cell>
          <cell r="B42">
            <v>33867</v>
          </cell>
          <cell r="C42">
            <v>0</v>
          </cell>
          <cell r="D42">
            <v>33867</v>
          </cell>
        </row>
        <row r="43">
          <cell r="A43" t="str">
            <v>WEB HOSTING EXP</v>
          </cell>
          <cell r="B43">
            <v>0</v>
          </cell>
          <cell r="C43">
            <v>6200</v>
          </cell>
          <cell r="D43">
            <v>6200</v>
          </cell>
        </row>
        <row r="44">
          <cell r="A44" t="str">
            <v>Total</v>
          </cell>
          <cell r="B44">
            <v>5458329.7000000002</v>
          </cell>
          <cell r="C44">
            <v>365911.03999999998</v>
          </cell>
          <cell r="D44">
            <v>5824240.7400000002</v>
          </cell>
        </row>
        <row r="47">
          <cell r="A47" t="str">
            <v>Description</v>
          </cell>
          <cell r="B47" t="str">
            <v>Factory Office Administrative Expenses</v>
          </cell>
          <cell r="C47">
            <v>0</v>
          </cell>
          <cell r="D47">
            <v>0</v>
          </cell>
        </row>
        <row r="48">
          <cell r="A48">
            <v>0</v>
          </cell>
          <cell r="B48" t="str">
            <v>Up to Jestha 2074</v>
          </cell>
          <cell r="C48" t="str">
            <v>Asadh 2074</v>
          </cell>
          <cell r="D48" t="str">
            <v>YTD</v>
          </cell>
        </row>
        <row r="49">
          <cell r="A49" t="str">
            <v xml:space="preserve">AUDIT EXPENSES </v>
          </cell>
          <cell r="B49">
            <v>60537.919999999998</v>
          </cell>
          <cell r="C49">
            <v>31445.87</v>
          </cell>
          <cell r="D49">
            <v>91983.79</v>
          </cell>
        </row>
        <row r="50">
          <cell r="A50" t="str">
            <v xml:space="preserve">BANK CHARGES </v>
          </cell>
          <cell r="B50">
            <v>1490</v>
          </cell>
          <cell r="C50">
            <v>4950</v>
          </cell>
          <cell r="D50">
            <v>6440</v>
          </cell>
        </row>
        <row r="51">
          <cell r="A51" t="str">
            <v>CLEANING EXPENSES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COMMUNICATION EXPENSES</v>
          </cell>
          <cell r="B52">
            <v>21107.739999999998</v>
          </cell>
          <cell r="C52">
            <v>1180</v>
          </cell>
          <cell r="D52">
            <v>22287.739999999998</v>
          </cell>
        </row>
        <row r="53">
          <cell r="A53" t="str">
            <v xml:space="preserve">COURIER &amp; CARGO EXPENSES </v>
          </cell>
          <cell r="B53">
            <v>2840</v>
          </cell>
          <cell r="C53">
            <v>315</v>
          </cell>
          <cell r="D53">
            <v>3155</v>
          </cell>
        </row>
        <row r="54">
          <cell r="A54" t="str">
            <v xml:space="preserve">DAILY ALLOWANCE </v>
          </cell>
          <cell r="B54">
            <v>149900</v>
          </cell>
          <cell r="C54">
            <v>63400</v>
          </cell>
          <cell r="D54">
            <v>213300</v>
          </cell>
        </row>
        <row r="55">
          <cell r="A55" t="str">
            <v xml:space="preserve">ELECTRICAL CONSUMABLE </v>
          </cell>
          <cell r="B55">
            <v>92228.02</v>
          </cell>
          <cell r="C55">
            <v>58182</v>
          </cell>
          <cell r="D55">
            <v>150410.02000000002</v>
          </cell>
        </row>
        <row r="56">
          <cell r="A56" t="str">
            <v xml:space="preserve">FINE &amp; PENALTY </v>
          </cell>
          <cell r="B56">
            <v>8360.07</v>
          </cell>
          <cell r="C56">
            <v>16695</v>
          </cell>
          <cell r="D56">
            <v>25055.07</v>
          </cell>
        </row>
        <row r="57">
          <cell r="A57" t="str">
            <v>FUEL EXPENSES</v>
          </cell>
          <cell r="B57">
            <v>220411.23</v>
          </cell>
          <cell r="C57">
            <v>21266.21</v>
          </cell>
          <cell r="D57">
            <v>241677.44</v>
          </cell>
        </row>
        <row r="58">
          <cell r="A58" t="str">
            <v xml:space="preserve">FUNERAL EXPENSES 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 xml:space="preserve">GUEST ENTERTAINMENT </v>
          </cell>
          <cell r="B59">
            <v>240342.71</v>
          </cell>
          <cell r="C59">
            <v>135707.35999999999</v>
          </cell>
          <cell r="D59">
            <v>376050.06999999995</v>
          </cell>
        </row>
        <row r="60">
          <cell r="A60" t="str">
            <v xml:space="preserve">HOUSE RENT </v>
          </cell>
          <cell r="B60">
            <v>1318655.58</v>
          </cell>
          <cell r="C60">
            <v>119877.78</v>
          </cell>
          <cell r="D60">
            <v>1438533.36</v>
          </cell>
        </row>
        <row r="61">
          <cell r="A61" t="str">
            <v xml:space="preserve">KITCHEN EXPENSES </v>
          </cell>
          <cell r="B61">
            <v>19740</v>
          </cell>
          <cell r="C61">
            <v>11520</v>
          </cell>
          <cell r="D61">
            <v>31260</v>
          </cell>
        </row>
        <row r="62">
          <cell r="A62" t="str">
            <v xml:space="preserve">LABORATORY EXPENSES </v>
          </cell>
          <cell r="B62">
            <v>62276</v>
          </cell>
          <cell r="C62">
            <v>450</v>
          </cell>
          <cell r="D62">
            <v>62726</v>
          </cell>
        </row>
        <row r="63">
          <cell r="A63" t="str">
            <v xml:space="preserve">LOCAL CONVEYENCE </v>
          </cell>
          <cell r="B63">
            <v>46512</v>
          </cell>
          <cell r="C63">
            <v>7850</v>
          </cell>
          <cell r="D63">
            <v>54362</v>
          </cell>
        </row>
        <row r="64">
          <cell r="A64" t="str">
            <v>LOCAL TRANSPORTATION EXPENSES</v>
          </cell>
          <cell r="B64">
            <v>1830</v>
          </cell>
          <cell r="C64">
            <v>220</v>
          </cell>
          <cell r="D64">
            <v>2050</v>
          </cell>
        </row>
        <row r="65">
          <cell r="A65" t="str">
            <v>LODGING AND FOODING</v>
          </cell>
          <cell r="B65">
            <v>187000</v>
          </cell>
          <cell r="C65">
            <v>15000</v>
          </cell>
          <cell r="D65">
            <v>202000</v>
          </cell>
        </row>
        <row r="66">
          <cell r="A66" t="str">
            <v>MEDICAL EXPENSES</v>
          </cell>
          <cell r="B66">
            <v>21241</v>
          </cell>
          <cell r="C66">
            <v>26220</v>
          </cell>
          <cell r="D66">
            <v>47461</v>
          </cell>
        </row>
        <row r="67">
          <cell r="A67" t="str">
            <v>MISCELLANEOUS EXPENSES</v>
          </cell>
          <cell r="B67">
            <v>207532</v>
          </cell>
          <cell r="C67">
            <v>0</v>
          </cell>
          <cell r="D67">
            <v>207532</v>
          </cell>
        </row>
        <row r="68">
          <cell r="A68" t="str">
            <v xml:space="preserve">OFFICE EXPENSES </v>
          </cell>
          <cell r="B68">
            <v>17945.25</v>
          </cell>
          <cell r="C68">
            <v>13003</v>
          </cell>
          <cell r="D68">
            <v>30948.25</v>
          </cell>
        </row>
        <row r="69">
          <cell r="A69" t="str">
            <v>OVER TIME EXPENSES</v>
          </cell>
          <cell r="B69">
            <v>0</v>
          </cell>
          <cell r="C69">
            <v>0</v>
          </cell>
          <cell r="D69">
            <v>0</v>
          </cell>
        </row>
        <row r="70">
          <cell r="A70" t="str">
            <v>POOJA EXPENSES</v>
          </cell>
          <cell r="B70">
            <v>10005</v>
          </cell>
          <cell r="C70">
            <v>0</v>
          </cell>
          <cell r="D70">
            <v>10005</v>
          </cell>
        </row>
        <row r="71">
          <cell r="A71" t="str">
            <v>PRINTING &amp; STATIONERY</v>
          </cell>
          <cell r="B71">
            <v>58670</v>
          </cell>
          <cell r="C71">
            <v>5140</v>
          </cell>
          <cell r="D71">
            <v>63810</v>
          </cell>
        </row>
        <row r="72">
          <cell r="A72" t="str">
            <v>ROAD TAX EXPENSES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SECURITY EXPENSES</v>
          </cell>
          <cell r="B73">
            <v>1945138</v>
          </cell>
          <cell r="C73">
            <v>165602</v>
          </cell>
          <cell r="D73">
            <v>2110740</v>
          </cell>
        </row>
        <row r="74">
          <cell r="A74" t="str">
            <v>STAFF LODGING AND FOODING</v>
          </cell>
          <cell r="B74">
            <v>31465</v>
          </cell>
          <cell r="C74">
            <v>6010</v>
          </cell>
          <cell r="D74">
            <v>37475</v>
          </cell>
        </row>
        <row r="75">
          <cell r="A75" t="str">
            <v>STAFF WELFARE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TAX &amp; RENEWALS</v>
          </cell>
          <cell r="B76">
            <v>277700</v>
          </cell>
          <cell r="C76">
            <v>0</v>
          </cell>
          <cell r="D76">
            <v>277700</v>
          </cell>
        </row>
        <row r="77">
          <cell r="A77" t="str">
            <v xml:space="preserve">TOURS &amp; TRAVELLING </v>
          </cell>
          <cell r="B77">
            <v>51222</v>
          </cell>
          <cell r="C77">
            <v>14436</v>
          </cell>
          <cell r="D77">
            <v>65658</v>
          </cell>
        </row>
        <row r="78">
          <cell r="A78" t="str">
            <v>TRAINING &amp; RECUIRTMENT</v>
          </cell>
          <cell r="B78">
            <v>608150.46</v>
          </cell>
          <cell r="C78">
            <v>0</v>
          </cell>
          <cell r="D78">
            <v>608150.46</v>
          </cell>
        </row>
        <row r="79">
          <cell r="A79" t="str">
            <v>VEHICLE PARKING EXPENSES</v>
          </cell>
          <cell r="B79">
            <v>0</v>
          </cell>
          <cell r="C79">
            <v>0</v>
          </cell>
          <cell r="D79">
            <v>0</v>
          </cell>
        </row>
        <row r="80">
          <cell r="A80" t="str">
            <v>WATER &amp; ELECTRICITY EXPENSES</v>
          </cell>
          <cell r="B80">
            <v>0</v>
          </cell>
          <cell r="C80">
            <v>0</v>
          </cell>
          <cell r="D80">
            <v>0</v>
          </cell>
        </row>
        <row r="81">
          <cell r="A81" t="str">
            <v>SALARY ACCOUNT- FA</v>
          </cell>
          <cell r="B81">
            <v>2527061.0099999998</v>
          </cell>
          <cell r="C81">
            <v>411568</v>
          </cell>
          <cell r="D81">
            <v>2938629.01</v>
          </cell>
        </row>
        <row r="82">
          <cell r="A82" t="str">
            <v>LEAVE ENCASHMENT - FA</v>
          </cell>
          <cell r="B82">
            <v>0</v>
          </cell>
          <cell r="C82">
            <v>116107</v>
          </cell>
          <cell r="D82">
            <v>116107</v>
          </cell>
        </row>
        <row r="83">
          <cell r="A83" t="str">
            <v>REPAIR &amp; MAINT - BUILDING - FA</v>
          </cell>
          <cell r="B83">
            <v>249123.08</v>
          </cell>
          <cell r="C83">
            <v>29012.67</v>
          </cell>
          <cell r="D83">
            <v>278135.75</v>
          </cell>
        </row>
        <row r="84">
          <cell r="A84" t="str">
            <v>REPAIR &amp; MAINT - GENERAL - FA</v>
          </cell>
          <cell r="B84">
            <v>0</v>
          </cell>
          <cell r="C84">
            <v>0</v>
          </cell>
          <cell r="D84">
            <v>0</v>
          </cell>
        </row>
        <row r="85">
          <cell r="A85" t="str">
            <v>REPAIR &amp; MAINT - OFFICE EQUIPMENT - FA</v>
          </cell>
          <cell r="B85">
            <v>207306.62</v>
          </cell>
          <cell r="C85">
            <v>1100</v>
          </cell>
          <cell r="D85">
            <v>208406.62</v>
          </cell>
        </row>
        <row r="86">
          <cell r="A86" t="str">
            <v>REPAIR &amp; MAINT - VEHICLE - FA</v>
          </cell>
          <cell r="B86">
            <v>152104.18</v>
          </cell>
          <cell r="C86">
            <v>8190</v>
          </cell>
          <cell r="D86">
            <v>160294.18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</row>
        <row r="88">
          <cell r="A88" t="str">
            <v>Total</v>
          </cell>
          <cell r="B88">
            <v>8797894.8699999973</v>
          </cell>
          <cell r="C88">
            <v>1284447.8899999999</v>
          </cell>
          <cell r="D88">
            <v>10082342.76</v>
          </cell>
        </row>
      </sheetData>
      <sheetData sheetId="9"/>
      <sheetData sheetId="1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sales_Falgun 74 &amp; Royalty"/>
      <sheetName val="Target vs Actual"/>
      <sheetName val="P&amp;L "/>
      <sheetName val="Bdgt Vs Actual Exp"/>
      <sheetName val="YTD Exp"/>
      <sheetName val="Bud &amp; Act (P&amp;L)"/>
      <sheetName val="Closing Stock-Chaitra'74 "/>
      <sheetName val="OCB Gen-Chaitra"/>
      <sheetName val="Bacardi Gen-Chaitra"/>
      <sheetName val="WRK_PL_Chaitra'74 "/>
      <sheetName val="PL_Chaitra 74(Tabx)"/>
      <sheetName val="Bacardi Gen-Falgun"/>
      <sheetName val="Cost card"/>
      <sheetName val="Sheet1"/>
      <sheetName val="Sheet2"/>
      <sheetName val="Sheet3"/>
      <sheetName val="SCH_BS_Kartik'74"/>
      <sheetName val="bs _ Bhadra 74.xlsx"/>
      <sheetName val="Cost Sheet - EV"/>
      <sheetName val="BS_Ashwin 74"/>
      <sheetName val="Sheet4"/>
      <sheetName val="Sheet5"/>
      <sheetName val="LY &amp; CY (P&amp;L)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O8">
            <v>24866</v>
          </cell>
        </row>
      </sheetData>
      <sheetData sheetId="8"/>
      <sheetData sheetId="9"/>
      <sheetData sheetId="10"/>
      <sheetData sheetId="11">
        <row r="9">
          <cell r="A9" t="str">
            <v>Particular</v>
          </cell>
        </row>
      </sheetData>
      <sheetData sheetId="12"/>
      <sheetData sheetId="13">
        <row r="29">
          <cell r="J29">
            <v>1548.321693547766</v>
          </cell>
        </row>
      </sheetData>
      <sheetData sheetId="14"/>
      <sheetData sheetId="15"/>
      <sheetData sheetId="16"/>
      <sheetData sheetId="17"/>
      <sheetData sheetId="18">
        <row r="9">
          <cell r="A9" t="str">
            <v>Particular</v>
          </cell>
        </row>
      </sheetData>
      <sheetData sheetId="19"/>
      <sheetData sheetId="20">
        <row r="9">
          <cell r="A9" t="str">
            <v>Particular</v>
          </cell>
          <cell r="B9" t="str">
            <v>Opening</v>
          </cell>
          <cell r="C9" t="str">
            <v xml:space="preserve">Period </v>
          </cell>
          <cell r="D9" t="str">
            <v>Closing</v>
          </cell>
        </row>
        <row r="10">
          <cell r="A10" t="str">
            <v>LIABILITIES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DUTIES &amp; TAXES PAYABLE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CIT PAYABLE</v>
          </cell>
          <cell r="B12">
            <v>46710</v>
          </cell>
          <cell r="C12">
            <v>0</v>
          </cell>
          <cell r="D12">
            <v>46710</v>
          </cell>
        </row>
        <row r="13">
          <cell r="A13" t="str">
            <v>PF CONTRIBUTION</v>
          </cell>
          <cell r="B13">
            <v>93318</v>
          </cell>
          <cell r="C13">
            <v>-49876.160000000003</v>
          </cell>
          <cell r="D13">
            <v>43441.84</v>
          </cell>
        </row>
        <row r="14">
          <cell r="A14" t="str">
            <v>TDS (INDIVIDUAL OR PROPRIETORSHIP 11111)</v>
          </cell>
          <cell r="B14">
            <v>-57490.21</v>
          </cell>
          <cell r="C14">
            <v>7584.45</v>
          </cell>
          <cell r="D14">
            <v>-49905.760000000002</v>
          </cell>
        </row>
        <row r="15">
          <cell r="A15" t="str">
            <v>TDS (OTHER ENTITIES 11124)</v>
          </cell>
          <cell r="B15">
            <v>-669903.72</v>
          </cell>
          <cell r="C15">
            <v>-22982.33</v>
          </cell>
          <cell r="D15">
            <v>-692886.05</v>
          </cell>
        </row>
        <row r="16">
          <cell r="A16" t="str">
            <v>TDS (PRIVATE LIMITED11123)</v>
          </cell>
          <cell r="B16">
            <v>-448730.88</v>
          </cell>
          <cell r="C16">
            <v>-1349.63</v>
          </cell>
          <cell r="D16">
            <v>-450080.51</v>
          </cell>
        </row>
        <row r="17">
          <cell r="A17" t="str">
            <v>TDS (REMUNIRATION INCOME TAX 11112)</v>
          </cell>
          <cell r="B17">
            <v>47792.57</v>
          </cell>
          <cell r="C17">
            <v>6840.4</v>
          </cell>
          <cell r="D17">
            <v>54632.97</v>
          </cell>
        </row>
        <row r="18">
          <cell r="A18" t="str">
            <v>TDS (RENTAL TAX 11131)</v>
          </cell>
          <cell r="B18">
            <v>456.66</v>
          </cell>
          <cell r="C18">
            <v>0</v>
          </cell>
          <cell r="D18">
            <v>456.66</v>
          </cell>
        </row>
        <row r="19">
          <cell r="A19" t="str">
            <v>TDS ON SOCIAL SECUTITY TAX PAYABLE.</v>
          </cell>
          <cell r="B19">
            <v>-540.04</v>
          </cell>
          <cell r="C19">
            <v>-1355.02</v>
          </cell>
          <cell r="D19">
            <v>-1895.06</v>
          </cell>
        </row>
        <row r="20">
          <cell r="A20" t="str">
            <v>Group Total</v>
          </cell>
          <cell r="B20">
            <v>-988387.62</v>
          </cell>
          <cell r="C20">
            <v>-61138.290000000008</v>
          </cell>
          <cell r="D20">
            <v>-1049525.9099999999</v>
          </cell>
        </row>
        <row r="21">
          <cell r="A21" t="str">
            <v>EXPENSES PAYABLE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WAGES PAYABLE - FA</v>
          </cell>
          <cell r="B22">
            <v>0</v>
          </cell>
          <cell r="C22">
            <v>30815</v>
          </cell>
          <cell r="D22">
            <v>30815</v>
          </cell>
        </row>
        <row r="23">
          <cell r="A23" t="str">
            <v>Group Total</v>
          </cell>
          <cell r="B23">
            <v>0</v>
          </cell>
          <cell r="C23">
            <v>30815</v>
          </cell>
          <cell r="D23">
            <v>30815</v>
          </cell>
        </row>
        <row r="24">
          <cell r="A24" t="str">
            <v>RESERVE &amp; SERPLUS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PROFIT &amp; LOSS</v>
          </cell>
          <cell r="B25">
            <v>3565872.92</v>
          </cell>
          <cell r="C25">
            <v>-572593.69999999995</v>
          </cell>
          <cell r="D25">
            <v>2993279.2199999997</v>
          </cell>
        </row>
        <row r="26">
          <cell r="A26" t="str">
            <v>Group Total</v>
          </cell>
          <cell r="B26">
            <v>3565872.92</v>
          </cell>
          <cell r="C26">
            <v>-572593.69999999995</v>
          </cell>
          <cell r="D26">
            <v>2993279.2199999997</v>
          </cell>
        </row>
        <row r="27">
          <cell r="A27" t="str">
            <v>SECURED LOANS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LAXMI BANK LTD. - OD (HATTISAR) - 16707</v>
          </cell>
          <cell r="B28">
            <v>509144.82</v>
          </cell>
          <cell r="C28">
            <v>-508842.55</v>
          </cell>
          <cell r="D28">
            <v>302.27</v>
          </cell>
        </row>
        <row r="29">
          <cell r="A29" t="str">
            <v>LAXMI BANK(TR LOAN)</v>
          </cell>
          <cell r="B29">
            <v>1483000</v>
          </cell>
          <cell r="C29">
            <v>-1483000</v>
          </cell>
          <cell r="D29">
            <v>0</v>
          </cell>
        </row>
        <row r="30">
          <cell r="A30" t="str">
            <v>VEHICLE LOAN</v>
          </cell>
          <cell r="B30">
            <v>-247068.2</v>
          </cell>
          <cell r="C30">
            <v>-84555.46</v>
          </cell>
          <cell r="D30">
            <v>-331623.65999999997</v>
          </cell>
        </row>
        <row r="31">
          <cell r="A31" t="str">
            <v>Group Total</v>
          </cell>
          <cell r="B31">
            <v>1745076.62</v>
          </cell>
          <cell r="C31">
            <v>-2076398.01</v>
          </cell>
          <cell r="D31">
            <v>-331321.38999999996</v>
          </cell>
        </row>
        <row r="32">
          <cell r="A32" t="str">
            <v>SUNDRY CREDITORS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AJAY SUPPLIERS</v>
          </cell>
          <cell r="B33">
            <v>-0.89</v>
          </cell>
          <cell r="C33">
            <v>0</v>
          </cell>
          <cell r="D33">
            <v>-0.89</v>
          </cell>
        </row>
        <row r="34">
          <cell r="A34" t="str">
            <v>ALBERT TRADING CONCERN</v>
          </cell>
          <cell r="B34">
            <v>0</v>
          </cell>
          <cell r="C34">
            <v>9288.6</v>
          </cell>
          <cell r="D34">
            <v>9288.6</v>
          </cell>
        </row>
        <row r="35">
          <cell r="A35" t="str">
            <v>ANOJ ROAD LINES</v>
          </cell>
          <cell r="B35">
            <v>-224360.77</v>
          </cell>
          <cell r="C35">
            <v>-81756.58</v>
          </cell>
          <cell r="D35">
            <v>-306117.34999999998</v>
          </cell>
        </row>
        <row r="36">
          <cell r="A36" t="str">
            <v>ASIAN DISTILLERY PVT.LTD</v>
          </cell>
          <cell r="B36">
            <v>-3631624.36</v>
          </cell>
          <cell r="C36">
            <v>0</v>
          </cell>
          <cell r="D36">
            <v>-3631624.36</v>
          </cell>
        </row>
        <row r="37">
          <cell r="A37" t="str">
            <v>BACARDI INDIA PRIVATE LIMITED</v>
          </cell>
          <cell r="B37">
            <v>-2180980.36</v>
          </cell>
          <cell r="C37">
            <v>-444355.92</v>
          </cell>
          <cell r="D37">
            <v>-2625336.2799999998</v>
          </cell>
        </row>
        <row r="38">
          <cell r="A38" t="str">
            <v>BHARATPUR GARDEN RESORT (HOTEL) PVT. LTD.</v>
          </cell>
          <cell r="B38">
            <v>475.45</v>
          </cell>
          <cell r="C38">
            <v>0</v>
          </cell>
          <cell r="D38">
            <v>475.45</v>
          </cell>
        </row>
        <row r="39">
          <cell r="A39" t="str">
            <v>BTC PRIVATE LIMITED</v>
          </cell>
          <cell r="B39">
            <v>-14859.5</v>
          </cell>
          <cell r="C39">
            <v>0</v>
          </cell>
          <cell r="D39">
            <v>-14859.5</v>
          </cell>
        </row>
        <row r="40">
          <cell r="A40" t="str">
            <v>CHIVAS PACKAGING PVT LTD.</v>
          </cell>
          <cell r="B40">
            <v>1269264.02</v>
          </cell>
          <cell r="C40">
            <v>-1269264.02</v>
          </cell>
          <cell r="D40">
            <v>0</v>
          </cell>
        </row>
        <row r="41">
          <cell r="A41" t="str">
            <v>DUTTA PRESS</v>
          </cell>
          <cell r="B41">
            <v>365956.33</v>
          </cell>
          <cell r="C41">
            <v>-365956.33</v>
          </cell>
          <cell r="D41">
            <v>0</v>
          </cell>
        </row>
        <row r="42">
          <cell r="A42" t="str">
            <v>EXOTIC ADUENTURES TOUR &amp; TRAVEL PVT LTD</v>
          </cell>
          <cell r="B42">
            <v>-48700</v>
          </cell>
          <cell r="C42">
            <v>5300</v>
          </cell>
          <cell r="D42">
            <v>-43400</v>
          </cell>
        </row>
        <row r="43">
          <cell r="A43" t="str">
            <v>GANDAKI CHEMICAL SUPPLIERS</v>
          </cell>
          <cell r="B43">
            <v>1130</v>
          </cell>
          <cell r="C43">
            <v>0</v>
          </cell>
          <cell r="D43">
            <v>1130</v>
          </cell>
        </row>
        <row r="44">
          <cell r="A44" t="str">
            <v>GOEL ROADWAYS</v>
          </cell>
          <cell r="B44">
            <v>-779129.75</v>
          </cell>
          <cell r="C44">
            <v>201591.29</v>
          </cell>
          <cell r="D44">
            <v>-577538.46</v>
          </cell>
        </row>
        <row r="45">
          <cell r="A45" t="str">
            <v>GUALA CLOSURES (INDIA) PVT. LTD</v>
          </cell>
          <cell r="B45">
            <v>-598044.93999999994</v>
          </cell>
          <cell r="C45">
            <v>364027.36</v>
          </cell>
          <cell r="D45">
            <v>-234017.58</v>
          </cell>
        </row>
        <row r="46">
          <cell r="A46" t="str">
            <v>HIMALAYAN DISTILLERY LIMITED</v>
          </cell>
          <cell r="B46">
            <v>24552990.699999999</v>
          </cell>
          <cell r="C46">
            <v>0</v>
          </cell>
          <cell r="D46">
            <v>24552990.699999999</v>
          </cell>
        </row>
        <row r="47">
          <cell r="A47" t="str">
            <v>HINDUSTAN NATIONAL GLASS INDUSTRIES LTD.</v>
          </cell>
          <cell r="B47">
            <v>-442701.05</v>
          </cell>
          <cell r="C47">
            <v>442355.12</v>
          </cell>
          <cell r="D47">
            <v>-345.93</v>
          </cell>
        </row>
        <row r="48">
          <cell r="A48" t="str">
            <v>IBB ENGINEERING CONSULTANCY PVT LTD</v>
          </cell>
          <cell r="B48">
            <v>-19000</v>
          </cell>
          <cell r="C48">
            <v>0</v>
          </cell>
          <cell r="D48">
            <v>-19000</v>
          </cell>
        </row>
        <row r="49">
          <cell r="A49" t="str">
            <v>INDIA GLYCOLS LIMITED</v>
          </cell>
          <cell r="B49">
            <v>0</v>
          </cell>
          <cell r="C49">
            <v>57841.38</v>
          </cell>
          <cell r="D49">
            <v>57841.38</v>
          </cell>
        </row>
        <row r="50">
          <cell r="A50" t="str">
            <v>NARAYANGARH AUTO CARE</v>
          </cell>
          <cell r="B50">
            <v>0</v>
          </cell>
          <cell r="C50">
            <v>0.01</v>
          </cell>
          <cell r="D50">
            <v>0.01</v>
          </cell>
        </row>
        <row r="51">
          <cell r="A51" t="str">
            <v>NARINDRA SCIENTIFIC INDUSTRIES</v>
          </cell>
          <cell r="B51">
            <v>-20979.65</v>
          </cell>
          <cell r="C51">
            <v>20979.65</v>
          </cell>
          <cell r="D51">
            <v>0</v>
          </cell>
        </row>
        <row r="52">
          <cell r="A52" t="str">
            <v>NEPAL DOORSANCHAR CO. LTD.</v>
          </cell>
          <cell r="B52">
            <v>0</v>
          </cell>
          <cell r="C52">
            <v>4500</v>
          </cell>
          <cell r="D52">
            <v>4500</v>
          </cell>
        </row>
        <row r="53">
          <cell r="A53" t="str">
            <v>NEPAL PAYPADARTHA TATHA CHUROT UDHYOG SANGH</v>
          </cell>
          <cell r="B53">
            <v>9000</v>
          </cell>
          <cell r="C53">
            <v>-9000</v>
          </cell>
          <cell r="D53">
            <v>0</v>
          </cell>
        </row>
        <row r="54">
          <cell r="A54" t="str">
            <v>NEW SUNRISE SURGICAL HOUSE</v>
          </cell>
          <cell r="B54">
            <v>1288.2</v>
          </cell>
          <cell r="C54">
            <v>-1288.2</v>
          </cell>
          <cell r="D54">
            <v>0</v>
          </cell>
        </row>
        <row r="55">
          <cell r="A55" t="str">
            <v>NUTECH SECURITY PRINTERS</v>
          </cell>
          <cell r="B55">
            <v>283619.25</v>
          </cell>
          <cell r="C55">
            <v>-283619.24</v>
          </cell>
          <cell r="D55">
            <v>0.01</v>
          </cell>
        </row>
        <row r="56">
          <cell r="A56" t="str">
            <v>OM MILL STORES</v>
          </cell>
          <cell r="B56">
            <v>0</v>
          </cell>
          <cell r="C56">
            <v>0.4</v>
          </cell>
          <cell r="D56">
            <v>0.4</v>
          </cell>
        </row>
        <row r="57">
          <cell r="A57" t="str">
            <v>PARAS GLASS WARE PVT LTD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PASHUPATI ROAD CARRIER NEPAL PVT. LTD.</v>
          </cell>
          <cell r="B58">
            <v>0.12</v>
          </cell>
          <cell r="C58">
            <v>0</v>
          </cell>
          <cell r="D58">
            <v>0.12</v>
          </cell>
        </row>
        <row r="59">
          <cell r="A59" t="str">
            <v>PASHUPATI ROAD CARRIER PVT LTD.</v>
          </cell>
          <cell r="B59">
            <v>172361.44</v>
          </cell>
          <cell r="C59">
            <v>-172361.44</v>
          </cell>
          <cell r="D59">
            <v>0</v>
          </cell>
        </row>
        <row r="60">
          <cell r="A60" t="str">
            <v>PITA PARMESHWOR YANTRASHALA</v>
          </cell>
          <cell r="B60">
            <v>0</v>
          </cell>
          <cell r="C60">
            <v>-0.2</v>
          </cell>
          <cell r="D60">
            <v>-0.2</v>
          </cell>
        </row>
        <row r="61">
          <cell r="A61" t="str">
            <v>RAJ AUTO WORKS</v>
          </cell>
          <cell r="B61">
            <v>0</v>
          </cell>
          <cell r="C61">
            <v>0.25</v>
          </cell>
          <cell r="D61">
            <v>0.25</v>
          </cell>
        </row>
        <row r="62">
          <cell r="A62" t="str">
            <v>ROTARY CLUB OF POKHARA NEWROAD</v>
          </cell>
          <cell r="B62">
            <v>-25000</v>
          </cell>
          <cell r="C62">
            <v>0</v>
          </cell>
          <cell r="D62">
            <v>-25000</v>
          </cell>
        </row>
        <row r="63">
          <cell r="A63" t="str">
            <v>SHREE ECO VISIONARY (P.) LTD.</v>
          </cell>
          <cell r="B63">
            <v>-0.19</v>
          </cell>
          <cell r="C63">
            <v>0</v>
          </cell>
          <cell r="D63">
            <v>-0.19</v>
          </cell>
        </row>
        <row r="64">
          <cell r="A64" t="str">
            <v>SHREEKRISHNA KAPADA PASAL</v>
          </cell>
          <cell r="B64">
            <v>0</v>
          </cell>
          <cell r="C64">
            <v>0.3</v>
          </cell>
          <cell r="D64">
            <v>0.3</v>
          </cell>
        </row>
        <row r="65">
          <cell r="A65" t="str">
            <v>SHREERAM DENTING &amp; PONTING WORKSHOP</v>
          </cell>
          <cell r="B65">
            <v>7.5</v>
          </cell>
          <cell r="C65">
            <v>0</v>
          </cell>
          <cell r="D65">
            <v>7.5</v>
          </cell>
        </row>
        <row r="66">
          <cell r="A66" t="str">
            <v>SHUVAPRAVAT MEDIA HOUSE &amp; STATIONERY HOUSE</v>
          </cell>
          <cell r="B66">
            <v>3200</v>
          </cell>
          <cell r="C66">
            <v>-3200</v>
          </cell>
          <cell r="D66">
            <v>0</v>
          </cell>
        </row>
        <row r="67">
          <cell r="A67" t="str">
            <v>SSP PACKAGING INDUSTRIES PVT LTD.</v>
          </cell>
          <cell r="B67">
            <v>37114.76</v>
          </cell>
          <cell r="C67">
            <v>0</v>
          </cell>
          <cell r="D67">
            <v>37114.76</v>
          </cell>
        </row>
        <row r="68">
          <cell r="A68" t="str">
            <v>SUMAN PACKAGING PVT LTD.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SURYA ENTREPRASES ( DEVENDAR SHINGH)</v>
          </cell>
          <cell r="B69">
            <v>31707.58</v>
          </cell>
          <cell r="C69">
            <v>-127232.6</v>
          </cell>
          <cell r="D69">
            <v>-95525.02</v>
          </cell>
        </row>
        <row r="70">
          <cell r="A70" t="str">
            <v>THE FLAVOURS INDIA (P) LTD.</v>
          </cell>
          <cell r="B70">
            <v>-32582.52</v>
          </cell>
          <cell r="C70">
            <v>11458.73</v>
          </cell>
          <cell r="D70">
            <v>-21123.79</v>
          </cell>
        </row>
        <row r="71">
          <cell r="A71" t="str">
            <v>TRISHUL TRADE LINK</v>
          </cell>
          <cell r="B71">
            <v>0</v>
          </cell>
          <cell r="C71">
            <v>36583.75</v>
          </cell>
          <cell r="D71">
            <v>36583.75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Group Total</v>
          </cell>
          <cell r="B74">
            <v>18710151.370000001</v>
          </cell>
          <cell r="C74">
            <v>-1604107.6900000002</v>
          </cell>
          <cell r="D74">
            <v>17106043.680000003</v>
          </cell>
        </row>
        <row r="75">
          <cell r="A75" t="str">
            <v>SUNDRY EXPENSES PAYABLE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AAITA KUMARI GURUNG</v>
          </cell>
          <cell r="B76">
            <v>12000</v>
          </cell>
          <cell r="C76">
            <v>0</v>
          </cell>
          <cell r="D76">
            <v>12000</v>
          </cell>
        </row>
        <row r="77">
          <cell r="A77" t="str">
            <v>AD. PAD P. LTD.</v>
          </cell>
          <cell r="B77">
            <v>43317.75</v>
          </cell>
          <cell r="C77">
            <v>-43317.75</v>
          </cell>
          <cell r="D77">
            <v>0</v>
          </cell>
        </row>
        <row r="78">
          <cell r="A78" t="str">
            <v>BHARTI BULLK CARRIER</v>
          </cell>
          <cell r="B78">
            <v>-20018.75</v>
          </cell>
          <cell r="C78">
            <v>-220206.25</v>
          </cell>
          <cell r="D78">
            <v>-240225</v>
          </cell>
        </row>
        <row r="79">
          <cell r="A79" t="str">
            <v>CENTRAL SERVICE CENTRE</v>
          </cell>
          <cell r="B79">
            <v>2110.3000000000002</v>
          </cell>
          <cell r="C79">
            <v>-2110.1799999999998</v>
          </cell>
          <cell r="D79">
            <v>0.12</v>
          </cell>
        </row>
        <row r="80">
          <cell r="A80" t="str">
            <v>GARUD SECURITIES PVT. LTD.</v>
          </cell>
          <cell r="B80">
            <v>184646.23</v>
          </cell>
          <cell r="C80">
            <v>0</v>
          </cell>
          <cell r="D80">
            <v>184646.23</v>
          </cell>
        </row>
        <row r="81">
          <cell r="A81" t="str">
            <v>JAYA GORAKHKALI OIL TRADERS</v>
          </cell>
          <cell r="B81">
            <v>0.02</v>
          </cell>
          <cell r="C81">
            <v>0.59</v>
          </cell>
          <cell r="D81">
            <v>0.61</v>
          </cell>
        </row>
        <row r="82">
          <cell r="A82" t="str">
            <v>RAM BAHADUR SHRESTHA</v>
          </cell>
          <cell r="B82">
            <v>7000</v>
          </cell>
          <cell r="C82">
            <v>0</v>
          </cell>
          <cell r="D82">
            <v>7000</v>
          </cell>
        </row>
        <row r="83">
          <cell r="A83" t="str">
            <v>RAMMANI &amp; SON</v>
          </cell>
          <cell r="B83">
            <v>0.55000000000000004</v>
          </cell>
          <cell r="C83">
            <v>0</v>
          </cell>
          <cell r="D83">
            <v>0.55000000000000004</v>
          </cell>
        </row>
        <row r="84">
          <cell r="A84" t="str">
            <v>SHIKHAR INSURANCE CO. LTD.</v>
          </cell>
          <cell r="B84">
            <v>29899.8</v>
          </cell>
          <cell r="C84">
            <v>-29899.8</v>
          </cell>
          <cell r="D84">
            <v>0</v>
          </cell>
        </row>
        <row r="85">
          <cell r="A85" t="str">
            <v>TRIBEGI HARDWARE STORES</v>
          </cell>
          <cell r="B85">
            <v>8.3800000000000008</v>
          </cell>
          <cell r="C85">
            <v>0</v>
          </cell>
          <cell r="D85">
            <v>8.3800000000000008</v>
          </cell>
        </row>
        <row r="86">
          <cell r="A86" t="str">
            <v>TUMRAJ LAMICHHANE</v>
          </cell>
          <cell r="B86">
            <v>3000</v>
          </cell>
          <cell r="C86">
            <v>0</v>
          </cell>
          <cell r="D86">
            <v>3000</v>
          </cell>
        </row>
        <row r="87">
          <cell r="A87" t="str">
            <v>ZED ENTERPRISES PVT. LTD.</v>
          </cell>
          <cell r="B87">
            <v>270000</v>
          </cell>
          <cell r="C87">
            <v>90000</v>
          </cell>
          <cell r="D87">
            <v>360000</v>
          </cell>
        </row>
        <row r="88">
          <cell r="A88" t="str">
            <v>B.SINGH TRANSPORT</v>
          </cell>
          <cell r="B88">
            <v>0</v>
          </cell>
          <cell r="C88">
            <v>220295.25</v>
          </cell>
          <cell r="D88">
            <v>220295.25</v>
          </cell>
        </row>
        <row r="89">
          <cell r="A89" t="str">
            <v>NARESH NEUPANE- CUSTOM AGENT</v>
          </cell>
          <cell r="B89">
            <v>81066.41</v>
          </cell>
          <cell r="C89">
            <v>6216</v>
          </cell>
          <cell r="D89">
            <v>87282.41</v>
          </cell>
        </row>
        <row r="90">
          <cell r="A90" t="str">
            <v>PRATHANA BHANSHAR CLEARING AGENT</v>
          </cell>
          <cell r="B90">
            <v>-116308.89</v>
          </cell>
          <cell r="C90">
            <v>0</v>
          </cell>
          <cell r="D90">
            <v>-116308.89</v>
          </cell>
        </row>
        <row r="91">
          <cell r="A91" t="str">
            <v>SUGAM TRANSPORT (NEPAL) PVT.LTD.</v>
          </cell>
          <cell r="B91">
            <v>1246868</v>
          </cell>
          <cell r="C91">
            <v>192895</v>
          </cell>
          <cell r="D91">
            <v>1439763</v>
          </cell>
        </row>
        <row r="92">
          <cell r="A92" t="str">
            <v>Group Total</v>
          </cell>
          <cell r="B92">
            <v>1743589.8</v>
          </cell>
          <cell r="C92">
            <v>213872.86000000004</v>
          </cell>
          <cell r="D92">
            <v>1957462.6600000001</v>
          </cell>
        </row>
        <row r="93">
          <cell r="A93" t="str">
            <v>UNSECURED LOAN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FOOD &amp; BEV TECH RESEARCH CENTER PVT LTD.</v>
          </cell>
          <cell r="B94">
            <v>-18800000</v>
          </cell>
          <cell r="C94">
            <v>0</v>
          </cell>
          <cell r="D94">
            <v>-18800000</v>
          </cell>
        </row>
        <row r="95">
          <cell r="A95" t="str">
            <v>Group Total</v>
          </cell>
          <cell r="B95">
            <v>-18800000</v>
          </cell>
          <cell r="C95">
            <v>0</v>
          </cell>
          <cell r="D95">
            <v>-18800000</v>
          </cell>
        </row>
        <row r="96">
          <cell r="A96" t="str">
            <v>TOTAL FOR LIABILITIES</v>
          </cell>
          <cell r="B96">
            <v>5976303.0900000017</v>
          </cell>
          <cell r="C96">
            <v>-4069549.83</v>
          </cell>
          <cell r="D96">
            <v>1906753.2600000033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98">
          <cell r="A98" t="str">
            <v>ASSETS</v>
          </cell>
          <cell r="B98">
            <v>0</v>
          </cell>
          <cell r="C98">
            <v>0</v>
          </cell>
          <cell r="D98">
            <v>0</v>
          </cell>
        </row>
        <row r="99">
          <cell r="A99" t="str">
            <v>ADVANCE FOR EXPENSES</v>
          </cell>
          <cell r="B99">
            <v>0</v>
          </cell>
          <cell r="C99">
            <v>0</v>
          </cell>
          <cell r="D99">
            <v>0</v>
          </cell>
        </row>
        <row r="100">
          <cell r="A100" t="str">
            <v>PARBATI NEPALI</v>
          </cell>
          <cell r="B100">
            <v>-3000</v>
          </cell>
          <cell r="C100">
            <v>3000</v>
          </cell>
          <cell r="D100">
            <v>0</v>
          </cell>
        </row>
        <row r="101">
          <cell r="A101" t="str">
            <v>RAJ NARAYAN SINGH</v>
          </cell>
          <cell r="B101">
            <v>15000</v>
          </cell>
          <cell r="C101">
            <v>-15000</v>
          </cell>
          <cell r="D101">
            <v>0</v>
          </cell>
        </row>
        <row r="102">
          <cell r="A102" t="str">
            <v>SURAJ KUMAR KHANAL</v>
          </cell>
          <cell r="B102">
            <v>0</v>
          </cell>
          <cell r="C102">
            <v>-22450</v>
          </cell>
          <cell r="D102">
            <v>-22450</v>
          </cell>
        </row>
        <row r="103">
          <cell r="A103" t="str">
            <v>Group Total</v>
          </cell>
          <cell r="B103">
            <v>12000</v>
          </cell>
          <cell r="C103">
            <v>-34450</v>
          </cell>
          <cell r="D103">
            <v>-22450</v>
          </cell>
        </row>
        <row r="104">
          <cell r="A104" t="str">
            <v>CASH &amp; BANK</v>
          </cell>
          <cell r="B104">
            <v>0</v>
          </cell>
          <cell r="C104">
            <v>0</v>
          </cell>
          <cell r="D104">
            <v>0</v>
          </cell>
        </row>
        <row r="105">
          <cell r="A105" t="str">
            <v>CITIZEN BANK (CHITWAN) - 106 CA</v>
          </cell>
          <cell r="B105">
            <v>-97116.19</v>
          </cell>
          <cell r="C105">
            <v>148079.85999999999</v>
          </cell>
          <cell r="D105">
            <v>50963.67</v>
          </cell>
        </row>
        <row r="106">
          <cell r="A106" t="str">
            <v>CITIZEN BANK (KUMARIPATI) 181 CA</v>
          </cell>
          <cell r="B106">
            <v>117449.60000000001</v>
          </cell>
          <cell r="C106">
            <v>2.64</v>
          </cell>
          <cell r="D106">
            <v>117452.24</v>
          </cell>
        </row>
        <row r="107">
          <cell r="A107" t="str">
            <v>CITIZEN BANK -1777 CA</v>
          </cell>
          <cell r="B107">
            <v>425475.41</v>
          </cell>
          <cell r="C107">
            <v>1501474.2</v>
          </cell>
          <cell r="D107">
            <v>1926949.61</v>
          </cell>
        </row>
        <row r="108">
          <cell r="A108" t="str">
            <v>LAXMI BANK LIMITED (BACARDI A/C) - 00511148082</v>
          </cell>
          <cell r="B108">
            <v>18843.259999999998</v>
          </cell>
          <cell r="C108">
            <v>0</v>
          </cell>
          <cell r="D108">
            <v>18843.259999999998</v>
          </cell>
        </row>
        <row r="109">
          <cell r="A109" t="str">
            <v>LAXMI BANK LIMITED-1520(CHITWAN)</v>
          </cell>
          <cell r="B109">
            <v>16064.31</v>
          </cell>
          <cell r="C109">
            <v>200137</v>
          </cell>
          <cell r="D109">
            <v>216201.31</v>
          </cell>
        </row>
        <row r="110">
          <cell r="A110" t="str">
            <v>PETTY CASH</v>
          </cell>
          <cell r="B110">
            <v>7580</v>
          </cell>
          <cell r="C110">
            <v>558</v>
          </cell>
          <cell r="D110">
            <v>8138</v>
          </cell>
        </row>
        <row r="111">
          <cell r="A111" t="str">
            <v>PETTY CASH -FA</v>
          </cell>
          <cell r="B111">
            <v>944</v>
          </cell>
          <cell r="C111">
            <v>389</v>
          </cell>
          <cell r="D111">
            <v>1333</v>
          </cell>
        </row>
        <row r="112">
          <cell r="A112" t="str">
            <v>RASTRIYA BANIJYA BANK LTD. (CHTWN) 131-797301</v>
          </cell>
          <cell r="B112">
            <v>3191.35</v>
          </cell>
          <cell r="C112">
            <v>0</v>
          </cell>
          <cell r="D112">
            <v>3191.35</v>
          </cell>
        </row>
        <row r="113">
          <cell r="A113" t="str">
            <v>Group Total</v>
          </cell>
          <cell r="B113">
            <v>492431.73999999993</v>
          </cell>
          <cell r="C113">
            <v>1850640.7</v>
          </cell>
          <cell r="D113">
            <v>2343072.44</v>
          </cell>
        </row>
        <row r="114">
          <cell r="A114" t="str">
            <v>CURRENT ASSETS</v>
          </cell>
          <cell r="B114">
            <v>0</v>
          </cell>
          <cell r="C114">
            <v>0</v>
          </cell>
          <cell r="D114">
            <v>0</v>
          </cell>
        </row>
        <row r="115">
          <cell r="A115" t="str">
            <v>ARUN NIRMAN SEWA</v>
          </cell>
          <cell r="B115">
            <v>0</v>
          </cell>
          <cell r="C115">
            <v>-430095</v>
          </cell>
          <cell r="D115">
            <v>-430095</v>
          </cell>
        </row>
        <row r="116">
          <cell r="A116" t="str">
            <v>EXCISE DUTY CREDIT</v>
          </cell>
          <cell r="B116">
            <v>-1534002.95</v>
          </cell>
          <cell r="C116">
            <v>635000</v>
          </cell>
          <cell r="D116">
            <v>-899002.95</v>
          </cell>
        </row>
        <row r="117">
          <cell r="A117" t="str">
            <v>L/C MARGIN</v>
          </cell>
          <cell r="B117">
            <v>266.64999999999998</v>
          </cell>
          <cell r="C117">
            <v>-135808.70000000001</v>
          </cell>
          <cell r="D117">
            <v>-135542.04999999999</v>
          </cell>
        </row>
        <row r="118">
          <cell r="A118" t="str">
            <v>DEFFERED AMC CHARGE</v>
          </cell>
          <cell r="B118">
            <v>-13910.5</v>
          </cell>
          <cell r="C118">
            <v>-1180.56</v>
          </cell>
          <cell r="D118">
            <v>-15091.06</v>
          </cell>
        </row>
        <row r="119">
          <cell r="A119" t="str">
            <v xml:space="preserve">DEFFERED COMMUNICATION EXP. </v>
          </cell>
          <cell r="B119">
            <v>-27599.55</v>
          </cell>
          <cell r="C119">
            <v>-9199.85</v>
          </cell>
          <cell r="D119">
            <v>-36799.4</v>
          </cell>
        </row>
        <row r="120">
          <cell r="A120" t="str">
            <v>PREPAID INSURANCE</v>
          </cell>
          <cell r="B120">
            <v>212319.92</v>
          </cell>
          <cell r="C120">
            <v>208666.31</v>
          </cell>
          <cell r="D120">
            <v>420986.23</v>
          </cell>
        </row>
        <row r="121">
          <cell r="A121" t="str">
            <v>PREPAID NEWSPAPER &amp; SUBSCRIPTION EXP. - FA</v>
          </cell>
          <cell r="B121">
            <v>2666.66</v>
          </cell>
          <cell r="C121">
            <v>-266.67</v>
          </cell>
          <cell r="D121">
            <v>2399.9899999999998</v>
          </cell>
        </row>
        <row r="122">
          <cell r="A122" t="str">
            <v>PREPAID NEWSPAPER &amp; SUBSCRPTION EXPENSES</v>
          </cell>
          <cell r="B122">
            <v>2257.5100000000002</v>
          </cell>
          <cell r="C122">
            <v>-708.33</v>
          </cell>
          <cell r="D122">
            <v>1549.18</v>
          </cell>
        </row>
        <row r="123">
          <cell r="A123" t="str">
            <v>VAT RECEIVABLAE</v>
          </cell>
          <cell r="B123">
            <v>349497.67</v>
          </cell>
          <cell r="C123">
            <v>81112.41</v>
          </cell>
          <cell r="D123">
            <v>430610.08</v>
          </cell>
        </row>
        <row r="124">
          <cell r="A124" t="str">
            <v>VAT RECEIVABLE - FA</v>
          </cell>
          <cell r="B124">
            <v>17371.61</v>
          </cell>
          <cell r="C124">
            <v>8218.86</v>
          </cell>
          <cell r="D124">
            <v>25590.47</v>
          </cell>
        </row>
        <row r="125">
          <cell r="A125" t="str">
            <v>VAT RECEIVABLE - PP</v>
          </cell>
          <cell r="B125">
            <v>1826818</v>
          </cell>
          <cell r="C125">
            <v>919055</v>
          </cell>
          <cell r="D125">
            <v>2745873</v>
          </cell>
        </row>
        <row r="126">
          <cell r="A126" t="str">
            <v>VAT RECEIVABLE- REVERSE CHARGE</v>
          </cell>
          <cell r="B126">
            <v>26142.63</v>
          </cell>
          <cell r="C126">
            <v>6224.61</v>
          </cell>
          <cell r="D126">
            <v>32367.24</v>
          </cell>
        </row>
        <row r="127">
          <cell r="A127" t="str">
            <v>Group Total</v>
          </cell>
          <cell r="B127">
            <v>861827.64999999967</v>
          </cell>
          <cell r="C127">
            <v>1281018.08</v>
          </cell>
          <cell r="D127">
            <v>2142845.7300000004</v>
          </cell>
        </row>
        <row r="128">
          <cell r="A128" t="str">
            <v>FIXED ASSETS</v>
          </cell>
          <cell r="B128">
            <v>0</v>
          </cell>
          <cell r="C128">
            <v>0</v>
          </cell>
          <cell r="D128">
            <v>0</v>
          </cell>
        </row>
        <row r="129">
          <cell r="A129" t="str">
            <v>BUILDING CONTRUCTION - FA</v>
          </cell>
          <cell r="B129">
            <v>572594.13</v>
          </cell>
          <cell r="C129">
            <v>0</v>
          </cell>
          <cell r="D129">
            <v>572594.13</v>
          </cell>
        </row>
        <row r="130">
          <cell r="A130" t="str">
            <v>FURNITURE &amp; FIXTURES - FA</v>
          </cell>
          <cell r="B130">
            <v>40000</v>
          </cell>
          <cell r="C130">
            <v>0</v>
          </cell>
          <cell r="D130">
            <v>40000</v>
          </cell>
        </row>
        <row r="131">
          <cell r="A131" t="str">
            <v>PLANT &amp; MACHINERY - FA</v>
          </cell>
          <cell r="B131">
            <v>52551.76</v>
          </cell>
          <cell r="C131">
            <v>0</v>
          </cell>
          <cell r="D131">
            <v>52551.76</v>
          </cell>
        </row>
        <row r="132">
          <cell r="A132" t="str">
            <v>LABARATORY EQUIPMENT- FA</v>
          </cell>
          <cell r="B132">
            <v>0</v>
          </cell>
          <cell r="C132">
            <v>25834.65</v>
          </cell>
          <cell r="D132">
            <v>25834.65</v>
          </cell>
        </row>
        <row r="133">
          <cell r="A133" t="str">
            <v>Group Total</v>
          </cell>
          <cell r="B133">
            <v>665145.89</v>
          </cell>
          <cell r="C133">
            <v>25834.65</v>
          </cell>
          <cell r="D133">
            <v>690980.54</v>
          </cell>
        </row>
        <row r="134">
          <cell r="A134" t="str">
            <v>LOANS &amp; ADVANCE</v>
          </cell>
          <cell r="B134">
            <v>0</v>
          </cell>
          <cell r="C134">
            <v>0</v>
          </cell>
          <cell r="D134">
            <v>0</v>
          </cell>
        </row>
        <row r="135">
          <cell r="A135" t="str">
            <v>VALUE ADDED TAX</v>
          </cell>
          <cell r="B135">
            <v>-2617071.9300000002</v>
          </cell>
          <cell r="C135">
            <v>-1553804.92</v>
          </cell>
          <cell r="D135">
            <v>-4170876.85</v>
          </cell>
        </row>
        <row r="136">
          <cell r="A136" t="str">
            <v>Group Total</v>
          </cell>
          <cell r="B136">
            <v>-2617071.9300000002</v>
          </cell>
          <cell r="C136">
            <v>-1553804.92</v>
          </cell>
          <cell r="D136">
            <v>-4170876.85</v>
          </cell>
        </row>
        <row r="137">
          <cell r="A137" t="str">
            <v>STAFF ADVANCE</v>
          </cell>
          <cell r="B137">
            <v>0</v>
          </cell>
          <cell r="C137">
            <v>0</v>
          </cell>
          <cell r="D137">
            <v>0</v>
          </cell>
        </row>
        <row r="138">
          <cell r="A138" t="str">
            <v>AJAY KUMAR SAH</v>
          </cell>
          <cell r="B138">
            <v>8359.7900000000009</v>
          </cell>
          <cell r="C138">
            <v>1558.59</v>
          </cell>
          <cell r="D138">
            <v>9918.3799999999992</v>
          </cell>
        </row>
        <row r="139">
          <cell r="A139" t="str">
            <v>BIJAY RATHI</v>
          </cell>
          <cell r="B139">
            <v>-182984.26</v>
          </cell>
          <cell r="C139">
            <v>-46331.86</v>
          </cell>
          <cell r="D139">
            <v>-229316.12</v>
          </cell>
        </row>
        <row r="140">
          <cell r="A140" t="str">
            <v>BINIL RAJ ADHIKARI</v>
          </cell>
          <cell r="B140">
            <v>-20000</v>
          </cell>
          <cell r="C140">
            <v>0</v>
          </cell>
          <cell r="D140">
            <v>-20000</v>
          </cell>
        </row>
        <row r="141">
          <cell r="A141" t="str">
            <v>BISHAL BISTA</v>
          </cell>
          <cell r="B141">
            <v>-9955.1200000000008</v>
          </cell>
          <cell r="C141">
            <v>297</v>
          </cell>
          <cell r="D141">
            <v>-9658.1200000000008</v>
          </cell>
        </row>
        <row r="142">
          <cell r="A142" t="str">
            <v>DHRUBA BAHADUR G.C. - SA</v>
          </cell>
          <cell r="B142">
            <v>-11190.9</v>
          </cell>
          <cell r="C142">
            <v>159.59</v>
          </cell>
          <cell r="D142">
            <v>-11031.31</v>
          </cell>
        </row>
        <row r="143">
          <cell r="A143" t="str">
            <v>DILEEP KUMAR SAHANI</v>
          </cell>
          <cell r="B143">
            <v>0</v>
          </cell>
          <cell r="C143">
            <v>-7425</v>
          </cell>
          <cell r="D143">
            <v>-7425</v>
          </cell>
        </row>
        <row r="144">
          <cell r="A144" t="str">
            <v>DIWAS BHANDARI</v>
          </cell>
          <cell r="B144">
            <v>0</v>
          </cell>
          <cell r="C144">
            <v>-19248.689999999999</v>
          </cell>
          <cell r="D144">
            <v>-19248.689999999999</v>
          </cell>
        </row>
        <row r="145">
          <cell r="A145" t="str">
            <v>HARI GURUNG - OLD</v>
          </cell>
          <cell r="B145">
            <v>-19512.61</v>
          </cell>
          <cell r="C145">
            <v>1762.24</v>
          </cell>
          <cell r="D145">
            <v>-17750.37</v>
          </cell>
        </row>
        <row r="146">
          <cell r="A146" t="str">
            <v>KRISHNA HARI ADHIKARI</v>
          </cell>
          <cell r="B146">
            <v>20465.02</v>
          </cell>
          <cell r="C146">
            <v>30000</v>
          </cell>
          <cell r="D146">
            <v>50465.02</v>
          </cell>
        </row>
        <row r="147">
          <cell r="A147" t="str">
            <v>MAHESHWOR GHIMIRE - SA</v>
          </cell>
          <cell r="B147">
            <v>-12061.43</v>
          </cell>
          <cell r="C147">
            <v>-500</v>
          </cell>
          <cell r="D147">
            <v>-12561.43</v>
          </cell>
        </row>
        <row r="148">
          <cell r="A148" t="str">
            <v>MUKESHWAR NATH GUPTA</v>
          </cell>
          <cell r="B148">
            <v>-15489.25</v>
          </cell>
          <cell r="C148">
            <v>4138</v>
          </cell>
          <cell r="D148">
            <v>-11351.25</v>
          </cell>
        </row>
        <row r="149">
          <cell r="A149" t="str">
            <v>NARAYAN PRASAD PANDIT</v>
          </cell>
          <cell r="B149">
            <v>-12598.43</v>
          </cell>
          <cell r="C149">
            <v>324.74</v>
          </cell>
          <cell r="D149">
            <v>-12273.69</v>
          </cell>
        </row>
        <row r="150">
          <cell r="A150" t="str">
            <v>RAM KUMAR DARAI</v>
          </cell>
          <cell r="B150">
            <v>-13722.34</v>
          </cell>
          <cell r="C150">
            <v>681.64</v>
          </cell>
          <cell r="D150">
            <v>-13040.7</v>
          </cell>
        </row>
        <row r="151">
          <cell r="A151" t="str">
            <v>SHYAM BARUWAL</v>
          </cell>
          <cell r="B151">
            <v>32768.93</v>
          </cell>
          <cell r="C151">
            <v>0</v>
          </cell>
          <cell r="D151">
            <v>32768.93</v>
          </cell>
        </row>
        <row r="152">
          <cell r="A152" t="str">
            <v>SUMANDRA KHATRI</v>
          </cell>
          <cell r="B152">
            <v>36253.5</v>
          </cell>
          <cell r="C152">
            <v>0</v>
          </cell>
          <cell r="D152">
            <v>36253.5</v>
          </cell>
        </row>
        <row r="153">
          <cell r="A153" t="str">
            <v>YAGYA BAHADUR SHRESTHA</v>
          </cell>
          <cell r="B153">
            <v>-20790</v>
          </cell>
          <cell r="C153">
            <v>0</v>
          </cell>
          <cell r="D153">
            <v>-20790</v>
          </cell>
        </row>
        <row r="154">
          <cell r="A154" t="str">
            <v>Group Total</v>
          </cell>
          <cell r="B154">
            <v>-220457.09999999998</v>
          </cell>
          <cell r="C154">
            <v>-34583.750000000007</v>
          </cell>
          <cell r="D154">
            <v>-255040.85000000003</v>
          </cell>
        </row>
        <row r="155">
          <cell r="A155" t="str">
            <v>SUNDRY DEBTORS</v>
          </cell>
          <cell r="B155">
            <v>0</v>
          </cell>
          <cell r="C155">
            <v>0</v>
          </cell>
          <cell r="D155">
            <v>0</v>
          </cell>
        </row>
        <row r="156">
          <cell r="A156" t="str">
            <v>BIGYAN CHAUDHARI</v>
          </cell>
          <cell r="B156">
            <v>0.13</v>
          </cell>
          <cell r="C156">
            <v>7.0000000000000007E-2</v>
          </cell>
          <cell r="D156">
            <v>0.2</v>
          </cell>
        </row>
        <row r="157">
          <cell r="A157" t="str">
            <v>JUGEDI SUPPLIERS</v>
          </cell>
          <cell r="B157">
            <v>0</v>
          </cell>
          <cell r="C157">
            <v>-22196.27</v>
          </cell>
          <cell r="D157">
            <v>-22196.27</v>
          </cell>
        </row>
        <row r="158">
          <cell r="A158" t="str">
            <v>SHANGRILA SPIRITS PVT LTD.</v>
          </cell>
          <cell r="B158">
            <v>5580555.1200000001</v>
          </cell>
          <cell r="C158">
            <v>-5582008.4000000004</v>
          </cell>
          <cell r="D158">
            <v>-1453.28</v>
          </cell>
        </row>
        <row r="159">
          <cell r="A159" t="str">
            <v>Group Total</v>
          </cell>
          <cell r="B159">
            <v>5580555.25</v>
          </cell>
          <cell r="C159">
            <v>-5604204.6000000006</v>
          </cell>
          <cell r="D159">
            <v>-23649.35</v>
          </cell>
        </row>
        <row r="160">
          <cell r="A160" t="str">
            <v>TOTAL FOR ASSETS</v>
          </cell>
          <cell r="B160">
            <v>4774431.5</v>
          </cell>
          <cell r="C160">
            <v>-4069549.84</v>
          </cell>
          <cell r="D160">
            <v>704881.66000000061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ardi Landed cost Apr'16-ytd"/>
      <sheetName val="Landed Cost- Brand wise"/>
      <sheetName val="EV_Cost card"/>
      <sheetName val="Closing Stock_Baishakh'74"/>
      <sheetName val="Sheet1"/>
    </sheetNames>
    <sheetDataSet>
      <sheetData sheetId="0">
        <row r="64">
          <cell r="A64" t="str">
            <v>Wastage Allowance</v>
          </cell>
        </row>
        <row r="66">
          <cell r="A66" t="str">
            <v>PM</v>
          </cell>
          <cell r="B66" t="str">
            <v>Packaging Materials</v>
          </cell>
          <cell r="C66">
            <v>2.5999999999999999E-3</v>
          </cell>
        </row>
        <row r="67">
          <cell r="A67" t="str">
            <v>RM</v>
          </cell>
          <cell r="B67" t="str">
            <v>Raw Materials</v>
          </cell>
          <cell r="C67">
            <v>3.3999999999999998E-3</v>
          </cell>
        </row>
        <row r="68">
          <cell r="A68" t="str">
            <v>Bottle</v>
          </cell>
          <cell r="B68" t="str">
            <v>Bottles</v>
          </cell>
          <cell r="C68">
            <v>6.4000000000000003E-3</v>
          </cell>
        </row>
      </sheetData>
      <sheetData sheetId="1">
        <row r="8">
          <cell r="AL8">
            <v>13.487738989605631</v>
          </cell>
        </row>
      </sheetData>
      <sheetData sheetId="2"/>
      <sheetData sheetId="3">
        <row r="96">
          <cell r="J96">
            <v>1584</v>
          </cell>
        </row>
      </sheetData>
      <sheetData sheetId="4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 Apr'16-ytd"/>
      <sheetName val="Avg rate CY"/>
      <sheetName val="Volume apr'16-ytd"/>
      <sheetName val="LC Apr'16-ytd(Lnk)"/>
      <sheetName val="Bacardi Landed cost Apr'16-ytd"/>
      <sheetName val="Bacardi Landed Cost March'16"/>
      <sheetName val="CS previous yrs mar'16"/>
      <sheetName val="Volume march'16"/>
      <sheetName val="Blend Superior &amp; Black"/>
      <sheetName val="Blend Flavors"/>
      <sheetName val="Landed cost March'16 by brand"/>
      <sheetName val="blend composition"/>
      <sheetName val="Sheet1"/>
    </sheetNames>
    <sheetDataSet>
      <sheetData sheetId="0"/>
      <sheetData sheetId="1">
        <row r="4">
          <cell r="M4">
            <v>111.47134145334365</v>
          </cell>
        </row>
      </sheetData>
      <sheetData sheetId="2"/>
      <sheetData sheetId="3"/>
      <sheetData sheetId="4">
        <row r="121">
          <cell r="A121" t="str">
            <v>PM</v>
          </cell>
        </row>
        <row r="125">
          <cell r="A125" t="str">
            <v>Wastage Allowance</v>
          </cell>
          <cell r="B125">
            <v>0</v>
          </cell>
          <cell r="C125">
            <v>0</v>
          </cell>
        </row>
        <row r="126">
          <cell r="A126" t="str">
            <v>Items</v>
          </cell>
          <cell r="B126" t="str">
            <v>Type</v>
          </cell>
          <cell r="C126" t="str">
            <v>Rate</v>
          </cell>
        </row>
        <row r="127">
          <cell r="A127" t="str">
            <v>PM</v>
          </cell>
          <cell r="B127" t="str">
            <v>Cap &amp; lable</v>
          </cell>
          <cell r="C127">
            <v>1.4999999999999999E-2</v>
          </cell>
        </row>
        <row r="128">
          <cell r="A128" t="str">
            <v>RM</v>
          </cell>
          <cell r="B128" t="str">
            <v>Raw Materials</v>
          </cell>
          <cell r="C128">
            <v>0.01</v>
          </cell>
        </row>
        <row r="129">
          <cell r="A129" t="str">
            <v>Bottle</v>
          </cell>
          <cell r="B129" t="str">
            <v>Bottles</v>
          </cell>
          <cell r="C129">
            <v>0.02</v>
          </cell>
        </row>
      </sheetData>
      <sheetData sheetId="5"/>
      <sheetData sheetId="6">
        <row r="25">
          <cell r="Q25">
            <v>8679600</v>
          </cell>
        </row>
      </sheetData>
      <sheetData sheetId="7"/>
      <sheetData sheetId="8"/>
      <sheetData sheetId="9"/>
      <sheetData sheetId="10">
        <row r="8">
          <cell r="AM8">
            <v>73.363045510131059</v>
          </cell>
        </row>
      </sheetData>
      <sheetData sheetId="11">
        <row r="5">
          <cell r="K5">
            <v>42.17</v>
          </cell>
        </row>
      </sheetData>
      <sheetData sheetId="12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 partly All 13"/>
      <sheetName val="KHP Partly All 14"/>
      <sheetName val="Modi Partly All 15"/>
      <sheetName val="HH all Alow 16"/>
      <sheetName val="KHP  All Allow 17"/>
      <sheetName val="Modi  All Allow 18"/>
      <sheetName val="HH Partly All inc Sal 19 "/>
      <sheetName val="KHP Partly All inc sal 20"/>
      <sheetName val="Modi Partly All inc all 21"/>
      <sheetName val="HH all Alow inc sal 22"/>
      <sheetName val="KHP  All Allow inc sal 23"/>
      <sheetName val="Modi  All Allow inc sal 24"/>
      <sheetName val="Summary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S.No</v>
          </cell>
          <cell r="B5" t="str">
            <v>ID#</v>
          </cell>
          <cell r="C5" t="str">
            <v>Name</v>
          </cell>
          <cell r="E5" t="str">
            <v>Income</v>
          </cell>
          <cell r="R5" t="str">
            <v>Deduction</v>
          </cell>
          <cell r="Y5" t="str">
            <v>Taxable Amount</v>
          </cell>
          <cell r="Z5" t="str">
            <v>Annual I/Tax</v>
          </cell>
          <cell r="AA5" t="str">
            <v>10% S.Charge</v>
          </cell>
          <cell r="AB5" t="str">
            <v>T.Taxable Amount</v>
          </cell>
          <cell r="AC5" t="str">
            <v>Monthly Deduct</v>
          </cell>
          <cell r="AD5" t="str">
            <v>Other</v>
          </cell>
          <cell r="AE5" t="str">
            <v>Salary on Old tax</v>
          </cell>
          <cell r="AF5" t="str">
            <v>Add 35%</v>
          </cell>
          <cell r="AG5" t="str">
            <v>Total Cash</v>
          </cell>
        </row>
        <row r="6">
          <cell r="D6" t="str">
            <v>Status</v>
          </cell>
          <cell r="E6" t="str">
            <v>Basic</v>
          </cell>
          <cell r="F6" t="str">
            <v>10%increase</v>
          </cell>
          <cell r="G6" t="str">
            <v>Total</v>
          </cell>
          <cell r="H6" t="str">
            <v>L/Allowane</v>
          </cell>
          <cell r="I6" t="str">
            <v>R/A %</v>
          </cell>
          <cell r="J6" t="str">
            <v>R/Allowance</v>
          </cell>
          <cell r="K6" t="str">
            <v>%</v>
          </cell>
          <cell r="L6" t="str">
            <v>PM/Allowa</v>
          </cell>
          <cell r="M6" t="str">
            <v>H/ Allowance</v>
          </cell>
          <cell r="N6" t="str">
            <v>Medical/Allow</v>
          </cell>
          <cell r="O6" t="str">
            <v>Transp/Allow</v>
          </cell>
          <cell r="P6" t="str">
            <v>Tiff/Allow</v>
          </cell>
          <cell r="Q6" t="str">
            <v>Total Income</v>
          </cell>
          <cell r="R6" t="str">
            <v>10% PF</v>
          </cell>
          <cell r="S6" t="str">
            <v>Code of CIF</v>
          </cell>
          <cell r="T6" t="str">
            <v>CF 10%</v>
          </cell>
          <cell r="U6" t="str">
            <v>Insurance</v>
          </cell>
          <cell r="V6" t="str">
            <v>Statutary</v>
          </cell>
          <cell r="W6" t="str">
            <v>Tax Expempin</v>
          </cell>
          <cell r="X6" t="str">
            <v>Total Deduct</v>
          </cell>
        </row>
        <row r="7">
          <cell r="A7">
            <v>1</v>
          </cell>
          <cell r="B7">
            <v>101</v>
          </cell>
          <cell r="C7" t="str">
            <v>Kehar Singh Gurung</v>
          </cell>
          <cell r="D7" t="str">
            <v>M</v>
          </cell>
          <cell r="E7">
            <v>12993</v>
          </cell>
          <cell r="F7">
            <v>14292.3</v>
          </cell>
          <cell r="G7">
            <v>171507.59999999998</v>
          </cell>
          <cell r="H7">
            <v>25726.139999999996</v>
          </cell>
          <cell r="I7">
            <v>15</v>
          </cell>
          <cell r="J7">
            <v>25726.14</v>
          </cell>
          <cell r="M7">
            <v>17150.759999999998</v>
          </cell>
          <cell r="N7">
            <v>0</v>
          </cell>
          <cell r="O7">
            <v>0</v>
          </cell>
          <cell r="P7">
            <v>0</v>
          </cell>
          <cell r="Q7">
            <v>240110.63999999998</v>
          </cell>
          <cell r="R7">
            <v>17150.760000000002</v>
          </cell>
          <cell r="S7" t="str">
            <v>Y</v>
          </cell>
          <cell r="T7">
            <v>17150.760000000002</v>
          </cell>
          <cell r="U7">
            <v>0</v>
          </cell>
          <cell r="V7">
            <v>10000</v>
          </cell>
          <cell r="W7">
            <v>50000</v>
          </cell>
          <cell r="X7">
            <v>94301.52</v>
          </cell>
          <cell r="Y7">
            <v>145809.12</v>
          </cell>
          <cell r="Z7">
            <v>28952.28</v>
          </cell>
          <cell r="AA7">
            <v>2895.2280000000001</v>
          </cell>
          <cell r="AB7">
            <v>31847.507999999998</v>
          </cell>
          <cell r="AC7">
            <v>2653.9589999999998</v>
          </cell>
          <cell r="AE7">
            <v>208263.13199999998</v>
          </cell>
          <cell r="AF7">
            <v>60027.659999999989</v>
          </cell>
          <cell r="AG7">
            <v>268290.79199999996</v>
          </cell>
        </row>
        <row r="8">
          <cell r="A8">
            <v>2</v>
          </cell>
          <cell r="B8">
            <v>104</v>
          </cell>
          <cell r="C8" t="str">
            <v>Kedar Nath Neupane</v>
          </cell>
          <cell r="D8" t="str">
            <v>M</v>
          </cell>
          <cell r="E8">
            <v>6845</v>
          </cell>
          <cell r="F8">
            <v>7529.5</v>
          </cell>
          <cell r="G8">
            <v>90354</v>
          </cell>
          <cell r="H8">
            <v>13553.1</v>
          </cell>
          <cell r="I8">
            <v>10</v>
          </cell>
          <cell r="J8">
            <v>9035.4000000000015</v>
          </cell>
          <cell r="M8">
            <v>9035.4</v>
          </cell>
          <cell r="N8">
            <v>0</v>
          </cell>
          <cell r="O8">
            <v>0</v>
          </cell>
          <cell r="P8">
            <v>0</v>
          </cell>
          <cell r="Q8">
            <v>121977.9</v>
          </cell>
          <cell r="R8">
            <v>9035.4000000000015</v>
          </cell>
          <cell r="S8" t="str">
            <v>Y</v>
          </cell>
          <cell r="T8">
            <v>9035.4000000000015</v>
          </cell>
          <cell r="U8">
            <v>14000</v>
          </cell>
          <cell r="V8">
            <v>10000</v>
          </cell>
          <cell r="W8">
            <v>50000</v>
          </cell>
          <cell r="X8">
            <v>92070.8</v>
          </cell>
          <cell r="Y8">
            <v>29907.099999999991</v>
          </cell>
          <cell r="Z8">
            <v>4486.0649999999987</v>
          </cell>
          <cell r="AA8">
            <v>0</v>
          </cell>
          <cell r="AB8">
            <v>4486.0649999999987</v>
          </cell>
          <cell r="AC8">
            <v>373.83874999999989</v>
          </cell>
          <cell r="AE8">
            <v>117491.83499999999</v>
          </cell>
          <cell r="AF8">
            <v>31623.899999999998</v>
          </cell>
          <cell r="AG8">
            <v>149115.73499999999</v>
          </cell>
        </row>
        <row r="9">
          <cell r="A9">
            <v>3</v>
          </cell>
          <cell r="B9">
            <v>105</v>
          </cell>
          <cell r="C9" t="str">
            <v>Dil Bdr Shrestha</v>
          </cell>
          <cell r="D9" t="str">
            <v>M</v>
          </cell>
          <cell r="E9">
            <v>15665</v>
          </cell>
          <cell r="F9">
            <v>17231.5</v>
          </cell>
          <cell r="G9">
            <v>206778</v>
          </cell>
          <cell r="H9">
            <v>134405.70000000001</v>
          </cell>
          <cell r="I9">
            <v>15</v>
          </cell>
          <cell r="J9">
            <v>31016.699999999997</v>
          </cell>
          <cell r="K9">
            <v>10</v>
          </cell>
          <cell r="L9">
            <v>20677.800000000003</v>
          </cell>
          <cell r="M9">
            <v>20677.800000000003</v>
          </cell>
          <cell r="N9">
            <v>0</v>
          </cell>
          <cell r="O9">
            <v>0</v>
          </cell>
          <cell r="P9">
            <v>0</v>
          </cell>
          <cell r="Q9">
            <v>413556</v>
          </cell>
          <cell r="R9">
            <v>20677.800000000003</v>
          </cell>
          <cell r="S9" t="str">
            <v>Y</v>
          </cell>
          <cell r="T9">
            <v>20677.800000000003</v>
          </cell>
          <cell r="U9">
            <v>0</v>
          </cell>
          <cell r="V9">
            <v>10000</v>
          </cell>
          <cell r="W9">
            <v>50000</v>
          </cell>
          <cell r="X9">
            <v>101355.6</v>
          </cell>
          <cell r="Y9">
            <v>312200.40000000002</v>
          </cell>
          <cell r="Z9">
            <v>70550.100000000006</v>
          </cell>
          <cell r="AA9">
            <v>7055.0100000000011</v>
          </cell>
          <cell r="AB9">
            <v>77605.11</v>
          </cell>
          <cell r="AC9">
            <v>6467.0924999999997</v>
          </cell>
          <cell r="AE9">
            <v>335950.89</v>
          </cell>
          <cell r="AF9">
            <v>72372.299999999988</v>
          </cell>
          <cell r="AG9">
            <v>408323.19</v>
          </cell>
        </row>
        <row r="10">
          <cell r="A10">
            <v>4</v>
          </cell>
          <cell r="B10">
            <v>109</v>
          </cell>
          <cell r="C10" t="str">
            <v>Kamal Basnet</v>
          </cell>
          <cell r="D10" t="str">
            <v>M</v>
          </cell>
          <cell r="E10">
            <v>9686</v>
          </cell>
          <cell r="F10">
            <v>10654.6</v>
          </cell>
          <cell r="G10">
            <v>127855.20000000001</v>
          </cell>
          <cell r="H10">
            <v>19178.280000000002</v>
          </cell>
          <cell r="J10">
            <v>0</v>
          </cell>
          <cell r="M10">
            <v>12785.520000000002</v>
          </cell>
          <cell r="N10">
            <v>0</v>
          </cell>
          <cell r="O10">
            <v>0</v>
          </cell>
          <cell r="P10">
            <v>0</v>
          </cell>
          <cell r="Q10">
            <v>159819</v>
          </cell>
          <cell r="R10">
            <v>12785.52</v>
          </cell>
          <cell r="S10" t="str">
            <v>Y</v>
          </cell>
          <cell r="T10">
            <v>12785.52</v>
          </cell>
          <cell r="U10">
            <v>13626</v>
          </cell>
          <cell r="V10">
            <v>10000</v>
          </cell>
          <cell r="W10">
            <v>50000</v>
          </cell>
          <cell r="X10">
            <v>99197.040000000008</v>
          </cell>
          <cell r="Y10">
            <v>60621.959999999992</v>
          </cell>
          <cell r="Z10">
            <v>9093.2939999999981</v>
          </cell>
          <cell r="AA10">
            <v>0</v>
          </cell>
          <cell r="AB10">
            <v>9093.2939999999981</v>
          </cell>
          <cell r="AC10">
            <v>757.77449999999988</v>
          </cell>
          <cell r="AE10">
            <v>150725.70600000001</v>
          </cell>
          <cell r="AF10">
            <v>44749.319999999992</v>
          </cell>
          <cell r="AG10">
            <v>195475.02600000001</v>
          </cell>
        </row>
        <row r="11">
          <cell r="A11">
            <v>5</v>
          </cell>
          <cell r="B11">
            <v>130</v>
          </cell>
          <cell r="C11" t="str">
            <v>Shyam Psd Poudel</v>
          </cell>
          <cell r="D11" t="str">
            <v>M</v>
          </cell>
          <cell r="E11">
            <v>13327</v>
          </cell>
          <cell r="F11">
            <v>14659.7</v>
          </cell>
          <cell r="G11">
            <v>175916.40000000002</v>
          </cell>
          <cell r="H11">
            <v>26387.460000000003</v>
          </cell>
          <cell r="I11">
            <v>15</v>
          </cell>
          <cell r="J11">
            <v>26387.46</v>
          </cell>
          <cell r="M11">
            <v>17591.640000000003</v>
          </cell>
          <cell r="N11">
            <v>0</v>
          </cell>
          <cell r="O11">
            <v>0</v>
          </cell>
          <cell r="P11">
            <v>0</v>
          </cell>
          <cell r="Q11">
            <v>246282.96000000002</v>
          </cell>
          <cell r="R11">
            <v>17591.640000000003</v>
          </cell>
          <cell r="S11" t="str">
            <v>Y</v>
          </cell>
          <cell r="T11">
            <v>17591.640000000003</v>
          </cell>
          <cell r="U11">
            <v>0</v>
          </cell>
          <cell r="V11">
            <v>10000</v>
          </cell>
          <cell r="W11">
            <v>50000</v>
          </cell>
          <cell r="X11">
            <v>95183.28</v>
          </cell>
          <cell r="Y11">
            <v>151099.68000000002</v>
          </cell>
          <cell r="Z11">
            <v>30274.920000000006</v>
          </cell>
          <cell r="AA11">
            <v>3027.4920000000006</v>
          </cell>
          <cell r="AB11">
            <v>33302.412000000004</v>
          </cell>
          <cell r="AC11">
            <v>2775.2010000000005</v>
          </cell>
          <cell r="AE11">
            <v>212980.54800000001</v>
          </cell>
          <cell r="AF11">
            <v>61570.739999999991</v>
          </cell>
          <cell r="AG11">
            <v>274551.288</v>
          </cell>
        </row>
        <row r="12">
          <cell r="A12">
            <v>6</v>
          </cell>
          <cell r="B12">
            <v>136</v>
          </cell>
          <cell r="C12" t="str">
            <v>Uttam Poudel</v>
          </cell>
          <cell r="D12" t="str">
            <v>M</v>
          </cell>
          <cell r="E12">
            <v>4423</v>
          </cell>
          <cell r="F12">
            <v>4865.3</v>
          </cell>
          <cell r="G12">
            <v>58383.600000000006</v>
          </cell>
          <cell r="H12">
            <v>8757.5400000000009</v>
          </cell>
          <cell r="J12">
            <v>0</v>
          </cell>
          <cell r="M12">
            <v>5838.3600000000006</v>
          </cell>
          <cell r="N12">
            <v>0</v>
          </cell>
          <cell r="O12">
            <v>0</v>
          </cell>
          <cell r="P12">
            <v>0</v>
          </cell>
          <cell r="Q12">
            <v>72979.500000000015</v>
          </cell>
          <cell r="R12">
            <v>5838.3600000000006</v>
          </cell>
          <cell r="S12" t="str">
            <v>Y</v>
          </cell>
          <cell r="T12">
            <v>5838.3600000000006</v>
          </cell>
          <cell r="U12">
            <v>0</v>
          </cell>
          <cell r="V12">
            <v>10000</v>
          </cell>
          <cell r="W12">
            <v>50000</v>
          </cell>
          <cell r="X12">
            <v>71676.72</v>
          </cell>
          <cell r="Y12">
            <v>1302.7800000000134</v>
          </cell>
          <cell r="Z12">
            <v>195.41700000000199</v>
          </cell>
          <cell r="AA12">
            <v>0</v>
          </cell>
          <cell r="AB12">
            <v>195.41700000000199</v>
          </cell>
          <cell r="AC12">
            <v>16.284750000000166</v>
          </cell>
          <cell r="AE12">
            <v>72784.083000000013</v>
          </cell>
          <cell r="AF12">
            <v>20434.260000000002</v>
          </cell>
          <cell r="AG12">
            <v>93218.343000000023</v>
          </cell>
        </row>
        <row r="13">
          <cell r="A13">
            <v>7</v>
          </cell>
          <cell r="B13">
            <v>139</v>
          </cell>
          <cell r="C13" t="str">
            <v>Resham Raj Dhakal</v>
          </cell>
          <cell r="D13" t="str">
            <v>M</v>
          </cell>
          <cell r="E13">
            <v>10318</v>
          </cell>
          <cell r="F13">
            <v>11349.8</v>
          </cell>
          <cell r="G13">
            <v>136197.59999999998</v>
          </cell>
          <cell r="H13">
            <v>0</v>
          </cell>
          <cell r="J13">
            <v>0</v>
          </cell>
          <cell r="M13">
            <v>13619.759999999998</v>
          </cell>
          <cell r="N13">
            <v>0</v>
          </cell>
          <cell r="O13">
            <v>0</v>
          </cell>
          <cell r="P13">
            <v>0</v>
          </cell>
          <cell r="Q13">
            <v>149817.35999999999</v>
          </cell>
          <cell r="R13">
            <v>13619.76</v>
          </cell>
          <cell r="S13" t="str">
            <v>Y</v>
          </cell>
          <cell r="T13">
            <v>13619.76</v>
          </cell>
          <cell r="U13">
            <v>0</v>
          </cell>
          <cell r="V13">
            <v>10000</v>
          </cell>
          <cell r="W13">
            <v>50000</v>
          </cell>
          <cell r="X13">
            <v>87239.52</v>
          </cell>
          <cell r="Y13">
            <v>62577.839999999982</v>
          </cell>
          <cell r="Z13">
            <v>9386.6759999999977</v>
          </cell>
          <cell r="AA13">
            <v>0</v>
          </cell>
          <cell r="AB13">
            <v>9386.6759999999977</v>
          </cell>
          <cell r="AC13">
            <v>782.22299999999984</v>
          </cell>
          <cell r="AE13">
            <v>140430.68399999998</v>
          </cell>
          <cell r="AF13">
            <v>47669.159999999989</v>
          </cell>
          <cell r="AG13">
            <v>188099.84399999998</v>
          </cell>
        </row>
        <row r="14">
          <cell r="A14">
            <v>8</v>
          </cell>
          <cell r="B14">
            <v>142</v>
          </cell>
          <cell r="C14" t="str">
            <v>Satish Glan</v>
          </cell>
          <cell r="D14" t="str">
            <v>M</v>
          </cell>
          <cell r="E14">
            <v>5353</v>
          </cell>
          <cell r="F14">
            <v>5888.3</v>
          </cell>
          <cell r="G14">
            <v>70659.600000000006</v>
          </cell>
          <cell r="H14">
            <v>10598.94</v>
          </cell>
          <cell r="J14">
            <v>0</v>
          </cell>
          <cell r="M14">
            <v>7065.9600000000009</v>
          </cell>
          <cell r="N14">
            <v>0</v>
          </cell>
          <cell r="O14">
            <v>0</v>
          </cell>
          <cell r="P14">
            <v>0</v>
          </cell>
          <cell r="Q14">
            <v>88324.500000000015</v>
          </cell>
          <cell r="R14">
            <v>7065.9600000000009</v>
          </cell>
          <cell r="S14" t="str">
            <v>N</v>
          </cell>
          <cell r="T14">
            <v>0</v>
          </cell>
          <cell r="U14">
            <v>0</v>
          </cell>
          <cell r="V14">
            <v>10000</v>
          </cell>
          <cell r="W14">
            <v>50000</v>
          </cell>
          <cell r="X14">
            <v>67065.959999999992</v>
          </cell>
          <cell r="Y14">
            <v>21258.540000000023</v>
          </cell>
          <cell r="Z14">
            <v>3188.7810000000031</v>
          </cell>
          <cell r="AA14">
            <v>0</v>
          </cell>
          <cell r="AB14">
            <v>3188.7810000000031</v>
          </cell>
          <cell r="AC14">
            <v>265.73175000000026</v>
          </cell>
          <cell r="AE14">
            <v>85135.719000000012</v>
          </cell>
          <cell r="AF14">
            <v>24730.859999999997</v>
          </cell>
          <cell r="AG14">
            <v>109866.57900000001</v>
          </cell>
        </row>
        <row r="15">
          <cell r="A15">
            <v>9</v>
          </cell>
          <cell r="B15">
            <v>143</v>
          </cell>
          <cell r="C15" t="str">
            <v>Bidur Humagain</v>
          </cell>
          <cell r="D15" t="str">
            <v>M</v>
          </cell>
          <cell r="E15">
            <v>4211</v>
          </cell>
          <cell r="F15">
            <v>4632.1000000000004</v>
          </cell>
          <cell r="G15">
            <v>55585.200000000004</v>
          </cell>
          <cell r="H15">
            <v>8337.7800000000007</v>
          </cell>
          <cell r="J15">
            <v>0</v>
          </cell>
          <cell r="M15">
            <v>5558.52</v>
          </cell>
          <cell r="N15">
            <v>0</v>
          </cell>
          <cell r="O15">
            <v>0</v>
          </cell>
          <cell r="P15">
            <v>0</v>
          </cell>
          <cell r="Q15">
            <v>69481.5</v>
          </cell>
          <cell r="R15">
            <v>5558.52</v>
          </cell>
          <cell r="S15" t="str">
            <v>Y</v>
          </cell>
          <cell r="T15">
            <v>5558.52</v>
          </cell>
          <cell r="U15">
            <v>7000</v>
          </cell>
          <cell r="V15">
            <v>9588.4469999999983</v>
          </cell>
          <cell r="W15">
            <v>50000</v>
          </cell>
          <cell r="X15">
            <v>77705.486999999994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69481.5</v>
          </cell>
          <cell r="AF15">
            <v>19454.82</v>
          </cell>
          <cell r="AG15">
            <v>88936.320000000007</v>
          </cell>
        </row>
        <row r="16">
          <cell r="A16">
            <v>10</v>
          </cell>
          <cell r="B16">
            <v>147</v>
          </cell>
          <cell r="C16" t="str">
            <v>Suryamaya Maharjan</v>
          </cell>
          <cell r="D16" t="str">
            <v>UM</v>
          </cell>
          <cell r="E16">
            <v>8264</v>
          </cell>
          <cell r="F16">
            <v>9090.4</v>
          </cell>
          <cell r="G16">
            <v>109084.79999999999</v>
          </cell>
          <cell r="H16">
            <v>16362.719999999998</v>
          </cell>
          <cell r="I16">
            <v>15</v>
          </cell>
          <cell r="J16">
            <v>16362.72</v>
          </cell>
          <cell r="M16">
            <v>10908.48</v>
          </cell>
          <cell r="N16">
            <v>0</v>
          </cell>
          <cell r="O16">
            <v>0</v>
          </cell>
          <cell r="P16">
            <v>0</v>
          </cell>
          <cell r="Q16">
            <v>152718.72</v>
          </cell>
          <cell r="R16">
            <v>10908.48</v>
          </cell>
          <cell r="S16" t="str">
            <v>Y</v>
          </cell>
          <cell r="T16">
            <v>10908.48</v>
          </cell>
          <cell r="U16">
            <v>10230</v>
          </cell>
          <cell r="V16">
            <v>10000</v>
          </cell>
          <cell r="W16">
            <v>40000</v>
          </cell>
          <cell r="X16">
            <v>82046.959999999992</v>
          </cell>
          <cell r="Y16">
            <v>70671.760000000009</v>
          </cell>
          <cell r="Z16">
            <v>10600.764000000001</v>
          </cell>
          <cell r="AA16">
            <v>0</v>
          </cell>
          <cell r="AB16">
            <v>10600.764000000001</v>
          </cell>
          <cell r="AC16">
            <v>883.39700000000005</v>
          </cell>
          <cell r="AE16">
            <v>142117.95600000001</v>
          </cell>
          <cell r="AF16">
            <v>38179.68</v>
          </cell>
          <cell r="AG16">
            <v>180297.636</v>
          </cell>
        </row>
        <row r="17">
          <cell r="A17">
            <v>11</v>
          </cell>
          <cell r="B17">
            <v>152</v>
          </cell>
          <cell r="C17" t="str">
            <v>Hasana Shakya</v>
          </cell>
          <cell r="D17" t="str">
            <v>UM</v>
          </cell>
          <cell r="E17">
            <v>5260</v>
          </cell>
          <cell r="F17">
            <v>5786</v>
          </cell>
          <cell r="G17">
            <v>69432</v>
          </cell>
          <cell r="H17">
            <v>10414.799999999999</v>
          </cell>
          <cell r="J17">
            <v>0</v>
          </cell>
          <cell r="M17">
            <v>6943.2000000000007</v>
          </cell>
          <cell r="N17">
            <v>0</v>
          </cell>
          <cell r="O17">
            <v>0</v>
          </cell>
          <cell r="P17">
            <v>0</v>
          </cell>
          <cell r="Q17">
            <v>86790</v>
          </cell>
          <cell r="R17">
            <v>6943.2000000000007</v>
          </cell>
          <cell r="S17" t="str">
            <v>Y</v>
          </cell>
          <cell r="T17">
            <v>6943.2000000000007</v>
          </cell>
          <cell r="U17">
            <v>0</v>
          </cell>
          <cell r="V17">
            <v>10000</v>
          </cell>
          <cell r="W17">
            <v>40000</v>
          </cell>
          <cell r="X17">
            <v>63886.400000000001</v>
          </cell>
          <cell r="Y17">
            <v>22903.599999999999</v>
          </cell>
          <cell r="Z17">
            <v>3435.5399999999995</v>
          </cell>
          <cell r="AA17">
            <v>0</v>
          </cell>
          <cell r="AB17">
            <v>3435.5399999999995</v>
          </cell>
          <cell r="AC17">
            <v>286.29499999999996</v>
          </cell>
          <cell r="AE17">
            <v>83354.460000000006</v>
          </cell>
          <cell r="AF17">
            <v>24301.199999999997</v>
          </cell>
          <cell r="AG17">
            <v>107655.66</v>
          </cell>
        </row>
        <row r="18">
          <cell r="A18">
            <v>12</v>
          </cell>
          <cell r="B18">
            <v>167</v>
          </cell>
          <cell r="C18" t="str">
            <v>Bal Ram Verma</v>
          </cell>
          <cell r="D18" t="str">
            <v>M</v>
          </cell>
          <cell r="E18">
            <v>12659</v>
          </cell>
          <cell r="F18">
            <v>13924.9</v>
          </cell>
          <cell r="G18">
            <v>167098.79999999999</v>
          </cell>
          <cell r="H18">
            <v>25064.819999999996</v>
          </cell>
          <cell r="I18">
            <v>15</v>
          </cell>
          <cell r="J18">
            <v>25064.819999999996</v>
          </cell>
          <cell r="K18">
            <v>10</v>
          </cell>
          <cell r="L18">
            <v>16709.88</v>
          </cell>
          <cell r="M18">
            <v>16709.88</v>
          </cell>
          <cell r="N18">
            <v>0</v>
          </cell>
          <cell r="O18">
            <v>0</v>
          </cell>
          <cell r="P18">
            <v>0</v>
          </cell>
          <cell r="Q18">
            <v>233938.31999999998</v>
          </cell>
          <cell r="R18">
            <v>16709.88</v>
          </cell>
          <cell r="S18" t="str">
            <v>Y</v>
          </cell>
          <cell r="T18">
            <v>16709.88</v>
          </cell>
          <cell r="U18">
            <v>0</v>
          </cell>
          <cell r="V18">
            <v>10000</v>
          </cell>
          <cell r="W18">
            <v>50000</v>
          </cell>
          <cell r="X18">
            <v>93419.760000000009</v>
          </cell>
          <cell r="Y18">
            <v>140518.55999999997</v>
          </cell>
          <cell r="Z18">
            <v>27629.639999999992</v>
          </cell>
          <cell r="AA18">
            <v>2762.9639999999995</v>
          </cell>
          <cell r="AB18">
            <v>30392.603999999992</v>
          </cell>
          <cell r="AC18">
            <v>2532.7169999999992</v>
          </cell>
          <cell r="AE18">
            <v>203545.71599999999</v>
          </cell>
          <cell r="AF18">
            <v>58484.579999999987</v>
          </cell>
          <cell r="AG18">
            <v>262030.29599999997</v>
          </cell>
        </row>
        <row r="19">
          <cell r="A19">
            <v>13</v>
          </cell>
          <cell r="B19">
            <v>172</v>
          </cell>
          <cell r="C19" t="str">
            <v>Kumar Dhungana</v>
          </cell>
          <cell r="D19" t="str">
            <v>M</v>
          </cell>
          <cell r="E19">
            <v>5260</v>
          </cell>
          <cell r="F19">
            <v>5786</v>
          </cell>
          <cell r="G19">
            <v>69432</v>
          </cell>
          <cell r="H19">
            <v>10414.799999999999</v>
          </cell>
          <cell r="J19">
            <v>0</v>
          </cell>
          <cell r="M19">
            <v>6943.2000000000007</v>
          </cell>
          <cell r="N19">
            <v>0</v>
          </cell>
          <cell r="O19">
            <v>0</v>
          </cell>
          <cell r="P19">
            <v>0</v>
          </cell>
          <cell r="Q19">
            <v>86790</v>
          </cell>
          <cell r="R19">
            <v>6943.2000000000007</v>
          </cell>
          <cell r="S19" t="str">
            <v>Y</v>
          </cell>
          <cell r="T19">
            <v>6943.2000000000007</v>
          </cell>
          <cell r="U19">
            <v>0</v>
          </cell>
          <cell r="V19">
            <v>10000</v>
          </cell>
          <cell r="W19">
            <v>50000</v>
          </cell>
          <cell r="X19">
            <v>73886.399999999994</v>
          </cell>
          <cell r="Y19">
            <v>12903.600000000006</v>
          </cell>
          <cell r="Z19">
            <v>1935.5400000000009</v>
          </cell>
          <cell r="AA19">
            <v>0</v>
          </cell>
          <cell r="AB19">
            <v>1935.5400000000009</v>
          </cell>
          <cell r="AC19">
            <v>161.29500000000007</v>
          </cell>
          <cell r="AE19">
            <v>84854.459999999992</v>
          </cell>
          <cell r="AF19">
            <v>24301.199999999997</v>
          </cell>
          <cell r="AG19">
            <v>109155.65999999999</v>
          </cell>
        </row>
        <row r="20">
          <cell r="A20">
            <v>14</v>
          </cell>
          <cell r="B20">
            <v>174</v>
          </cell>
          <cell r="C20" t="str">
            <v>Pitamber Shrestha</v>
          </cell>
          <cell r="D20" t="str">
            <v>M</v>
          </cell>
          <cell r="E20">
            <v>9054</v>
          </cell>
          <cell r="F20">
            <v>9959.4</v>
          </cell>
          <cell r="G20">
            <v>119512.79999999999</v>
          </cell>
          <cell r="H20">
            <v>77683.319999999992</v>
          </cell>
          <cell r="I20">
            <v>0</v>
          </cell>
          <cell r="J20">
            <v>0</v>
          </cell>
          <cell r="M20">
            <v>11951.279999999999</v>
          </cell>
          <cell r="N20">
            <v>0</v>
          </cell>
          <cell r="O20">
            <v>0</v>
          </cell>
          <cell r="P20">
            <v>0</v>
          </cell>
          <cell r="Q20">
            <v>209147.4</v>
          </cell>
          <cell r="R20">
            <v>11951.28</v>
          </cell>
          <cell r="S20" t="str">
            <v>Y</v>
          </cell>
          <cell r="T20">
            <v>11951.28</v>
          </cell>
          <cell r="U20">
            <v>0</v>
          </cell>
          <cell r="V20">
            <v>10000</v>
          </cell>
          <cell r="W20">
            <v>50000</v>
          </cell>
          <cell r="X20">
            <v>83902.56</v>
          </cell>
          <cell r="Y20">
            <v>125244.84</v>
          </cell>
          <cell r="Z20">
            <v>23811.21</v>
          </cell>
          <cell r="AA20">
            <v>2381.1210000000001</v>
          </cell>
          <cell r="AB20">
            <v>26192.330999999998</v>
          </cell>
          <cell r="AC20">
            <v>2182.69425</v>
          </cell>
          <cell r="AE20">
            <v>182955.06899999999</v>
          </cell>
          <cell r="AF20">
            <v>41829.479999999996</v>
          </cell>
          <cell r="AG20">
            <v>224784.549</v>
          </cell>
        </row>
        <row r="21">
          <cell r="A21">
            <v>15</v>
          </cell>
          <cell r="B21">
            <v>175</v>
          </cell>
          <cell r="C21" t="str">
            <v>Madav Man Shrestha</v>
          </cell>
          <cell r="D21" t="str">
            <v>M</v>
          </cell>
          <cell r="E21">
            <v>5705</v>
          </cell>
          <cell r="F21">
            <v>6275.5</v>
          </cell>
          <cell r="G21">
            <v>75306</v>
          </cell>
          <cell r="H21">
            <v>48948.9</v>
          </cell>
          <cell r="M21">
            <v>7530.6</v>
          </cell>
          <cell r="N21">
            <v>0</v>
          </cell>
          <cell r="O21">
            <v>0</v>
          </cell>
          <cell r="P21">
            <v>0</v>
          </cell>
          <cell r="Q21">
            <v>131785.5</v>
          </cell>
          <cell r="R21">
            <v>7530.6</v>
          </cell>
          <cell r="S21" t="str">
            <v>Y</v>
          </cell>
          <cell r="T21">
            <v>7530.6</v>
          </cell>
          <cell r="U21">
            <v>0</v>
          </cell>
          <cell r="V21">
            <v>10000</v>
          </cell>
          <cell r="W21">
            <v>50000</v>
          </cell>
          <cell r="X21">
            <v>75061.2</v>
          </cell>
          <cell r="Y21">
            <v>56724.3</v>
          </cell>
          <cell r="Z21">
            <v>8508.6450000000004</v>
          </cell>
          <cell r="AA21">
            <v>0</v>
          </cell>
          <cell r="AB21">
            <v>8508.6450000000004</v>
          </cell>
          <cell r="AC21">
            <v>709.05375000000004</v>
          </cell>
          <cell r="AE21">
            <v>123276.855</v>
          </cell>
          <cell r="AF21">
            <v>26357.1</v>
          </cell>
          <cell r="AG21">
            <v>149633.95499999999</v>
          </cell>
        </row>
        <row r="22">
          <cell r="A22">
            <v>16</v>
          </cell>
          <cell r="B22">
            <v>177</v>
          </cell>
          <cell r="C22" t="str">
            <v>Rudra Psd Khanal</v>
          </cell>
          <cell r="D22" t="str">
            <v>M</v>
          </cell>
          <cell r="E22">
            <v>10989</v>
          </cell>
          <cell r="F22">
            <v>12087.9</v>
          </cell>
          <cell r="G22">
            <v>145054.79999999999</v>
          </cell>
          <cell r="H22">
            <v>21758.219999999998</v>
          </cell>
          <cell r="I22">
            <v>15</v>
          </cell>
          <cell r="J22">
            <v>19780.199999999997</v>
          </cell>
          <cell r="M22">
            <v>14505.48</v>
          </cell>
          <cell r="N22">
            <v>0</v>
          </cell>
          <cell r="O22">
            <v>0</v>
          </cell>
          <cell r="P22">
            <v>0</v>
          </cell>
          <cell r="Q22">
            <v>201098.69999999998</v>
          </cell>
          <cell r="R22">
            <v>14505.48</v>
          </cell>
          <cell r="S22" t="str">
            <v>Y</v>
          </cell>
          <cell r="T22">
            <v>14505.48</v>
          </cell>
          <cell r="U22">
            <v>12950</v>
          </cell>
          <cell r="V22">
            <v>10000</v>
          </cell>
          <cell r="W22">
            <v>50000</v>
          </cell>
          <cell r="X22">
            <v>101960.95999999999</v>
          </cell>
          <cell r="Y22">
            <v>99137.739999999991</v>
          </cell>
          <cell r="Z22">
            <v>17284.434999999998</v>
          </cell>
          <cell r="AA22">
            <v>1728.4434999999999</v>
          </cell>
          <cell r="AB22">
            <v>19012.878499999999</v>
          </cell>
          <cell r="AC22">
            <v>1584.4065416666665</v>
          </cell>
          <cell r="AE22">
            <v>182085.82149999999</v>
          </cell>
          <cell r="AF22">
            <v>50769.179999999993</v>
          </cell>
          <cell r="AG22">
            <v>232855.00149999998</v>
          </cell>
        </row>
        <row r="23">
          <cell r="A23">
            <v>17</v>
          </cell>
          <cell r="B23">
            <v>183</v>
          </cell>
          <cell r="C23" t="str">
            <v>Krishna Kant Panthi</v>
          </cell>
          <cell r="D23" t="str">
            <v>M</v>
          </cell>
          <cell r="E23">
            <v>10950</v>
          </cell>
          <cell r="F23">
            <v>12045</v>
          </cell>
          <cell r="G23">
            <v>144540</v>
          </cell>
          <cell r="H23">
            <v>21681</v>
          </cell>
          <cell r="I23">
            <v>15</v>
          </cell>
          <cell r="J23">
            <v>19710</v>
          </cell>
          <cell r="M23">
            <v>14454</v>
          </cell>
          <cell r="N23">
            <v>0</v>
          </cell>
          <cell r="O23">
            <v>0</v>
          </cell>
          <cell r="P23">
            <v>0</v>
          </cell>
          <cell r="Q23">
            <v>200385</v>
          </cell>
          <cell r="R23">
            <v>14454</v>
          </cell>
          <cell r="S23" t="str">
            <v>Y</v>
          </cell>
          <cell r="T23">
            <v>14454</v>
          </cell>
          <cell r="U23">
            <v>0</v>
          </cell>
          <cell r="V23">
            <v>10000</v>
          </cell>
          <cell r="W23">
            <v>50000</v>
          </cell>
          <cell r="X23">
            <v>88908</v>
          </cell>
          <cell r="Y23">
            <v>111477</v>
          </cell>
          <cell r="Z23">
            <v>20369.25</v>
          </cell>
          <cell r="AA23">
            <v>2036.9250000000002</v>
          </cell>
          <cell r="AB23">
            <v>22406.174999999999</v>
          </cell>
          <cell r="AC23">
            <v>1867.1812499999999</v>
          </cell>
          <cell r="AE23">
            <v>177978.82500000001</v>
          </cell>
          <cell r="AF23">
            <v>50589</v>
          </cell>
          <cell r="AG23">
            <v>228567.82500000001</v>
          </cell>
        </row>
        <row r="24">
          <cell r="A24">
            <v>18</v>
          </cell>
          <cell r="B24">
            <v>184</v>
          </cell>
          <cell r="C24" t="str">
            <v>Kul Psd Shrestha</v>
          </cell>
          <cell r="D24" t="str">
            <v>M</v>
          </cell>
          <cell r="E24">
            <v>4367</v>
          </cell>
          <cell r="F24">
            <v>4803.7</v>
          </cell>
          <cell r="G24">
            <v>57644.399999999994</v>
          </cell>
          <cell r="H24">
            <v>8646.659999999998</v>
          </cell>
          <cell r="J24">
            <v>0</v>
          </cell>
          <cell r="M24">
            <v>5764.44</v>
          </cell>
          <cell r="N24">
            <v>0</v>
          </cell>
          <cell r="O24">
            <v>0</v>
          </cell>
          <cell r="P24">
            <v>0</v>
          </cell>
          <cell r="Q24">
            <v>72055.5</v>
          </cell>
          <cell r="R24">
            <v>5764.4400000000005</v>
          </cell>
          <cell r="S24" t="str">
            <v>N</v>
          </cell>
          <cell r="T24">
            <v>0</v>
          </cell>
          <cell r="U24">
            <v>0</v>
          </cell>
          <cell r="V24">
            <v>9943.6589999999997</v>
          </cell>
          <cell r="W24">
            <v>50000</v>
          </cell>
          <cell r="X24">
            <v>65708.099000000002</v>
          </cell>
          <cell r="Y24">
            <v>6347.400999999998</v>
          </cell>
          <cell r="Z24">
            <v>952.11014999999963</v>
          </cell>
          <cell r="AA24">
            <v>0</v>
          </cell>
          <cell r="AB24">
            <v>952.11014999999963</v>
          </cell>
          <cell r="AC24">
            <v>79.34251249999997</v>
          </cell>
          <cell r="AE24">
            <v>71103.389850000007</v>
          </cell>
          <cell r="AF24">
            <v>20175.539999999997</v>
          </cell>
          <cell r="AG24">
            <v>91278.92985</v>
          </cell>
        </row>
        <row r="25">
          <cell r="A25">
            <v>19</v>
          </cell>
          <cell r="B25">
            <v>189</v>
          </cell>
          <cell r="C25" t="str">
            <v>Ash Bdr Roka</v>
          </cell>
          <cell r="D25" t="str">
            <v>M</v>
          </cell>
          <cell r="E25">
            <v>5725</v>
          </cell>
          <cell r="F25">
            <v>6297.5</v>
          </cell>
          <cell r="G25">
            <v>75570</v>
          </cell>
          <cell r="H25">
            <v>49120.5</v>
          </cell>
          <cell r="M25">
            <v>7557</v>
          </cell>
          <cell r="N25">
            <v>0</v>
          </cell>
          <cell r="O25">
            <v>0</v>
          </cell>
          <cell r="P25">
            <v>0</v>
          </cell>
          <cell r="Q25">
            <v>132247.5</v>
          </cell>
          <cell r="R25">
            <v>7557</v>
          </cell>
          <cell r="S25" t="str">
            <v>N</v>
          </cell>
          <cell r="T25">
            <v>0</v>
          </cell>
          <cell r="U25">
            <v>0</v>
          </cell>
          <cell r="V25">
            <v>10000</v>
          </cell>
          <cell r="W25">
            <v>50000</v>
          </cell>
          <cell r="X25">
            <v>67557</v>
          </cell>
          <cell r="Y25">
            <v>64690.5</v>
          </cell>
          <cell r="Z25">
            <v>9703.5749999999989</v>
          </cell>
          <cell r="AA25">
            <v>0</v>
          </cell>
          <cell r="AB25">
            <v>9703.5749999999989</v>
          </cell>
          <cell r="AC25">
            <v>808.63124999999991</v>
          </cell>
          <cell r="AE25">
            <v>122543.925</v>
          </cell>
          <cell r="AF25">
            <v>26449.5</v>
          </cell>
          <cell r="AG25">
            <v>148993.42499999999</v>
          </cell>
        </row>
        <row r="26">
          <cell r="A26">
            <v>20</v>
          </cell>
          <cell r="B26">
            <v>190</v>
          </cell>
          <cell r="C26" t="str">
            <v>Lal Singh B.K.</v>
          </cell>
          <cell r="D26" t="str">
            <v>M</v>
          </cell>
          <cell r="E26">
            <v>4981</v>
          </cell>
          <cell r="F26">
            <v>5479.1</v>
          </cell>
          <cell r="G26">
            <v>65749.200000000012</v>
          </cell>
          <cell r="H26">
            <v>42736.98000000001</v>
          </cell>
          <cell r="M26">
            <v>6574.9200000000019</v>
          </cell>
          <cell r="N26">
            <v>0</v>
          </cell>
          <cell r="O26">
            <v>0</v>
          </cell>
          <cell r="P26">
            <v>0</v>
          </cell>
          <cell r="Q26">
            <v>115061.10000000002</v>
          </cell>
          <cell r="R26">
            <v>6574.920000000001</v>
          </cell>
          <cell r="S26" t="str">
            <v>N</v>
          </cell>
          <cell r="T26">
            <v>0</v>
          </cell>
          <cell r="U26">
            <v>0</v>
          </cell>
          <cell r="V26">
            <v>10000</v>
          </cell>
          <cell r="W26">
            <v>50000</v>
          </cell>
          <cell r="X26">
            <v>66574.92</v>
          </cell>
          <cell r="Y26">
            <v>48486.180000000022</v>
          </cell>
          <cell r="Z26">
            <v>7272.9270000000033</v>
          </cell>
          <cell r="AA26">
            <v>0</v>
          </cell>
          <cell r="AB26">
            <v>7272.9270000000033</v>
          </cell>
          <cell r="AC26">
            <v>606.07725000000028</v>
          </cell>
          <cell r="AE26">
            <v>107788.17300000001</v>
          </cell>
          <cell r="AF26">
            <v>23012.22</v>
          </cell>
          <cell r="AG26">
            <v>130800.39300000001</v>
          </cell>
        </row>
        <row r="27">
          <cell r="A27">
            <v>21</v>
          </cell>
          <cell r="B27">
            <v>191</v>
          </cell>
          <cell r="C27" t="str">
            <v>Tara Bdr Balbase</v>
          </cell>
          <cell r="D27" t="str">
            <v>M</v>
          </cell>
          <cell r="E27">
            <v>4330</v>
          </cell>
          <cell r="F27">
            <v>4763</v>
          </cell>
          <cell r="G27">
            <v>57156</v>
          </cell>
          <cell r="H27">
            <v>37151.4</v>
          </cell>
          <cell r="M27">
            <v>5715.6</v>
          </cell>
          <cell r="N27">
            <v>0</v>
          </cell>
          <cell r="O27">
            <v>0</v>
          </cell>
          <cell r="P27">
            <v>0</v>
          </cell>
          <cell r="Q27">
            <v>100023</v>
          </cell>
          <cell r="R27">
            <v>5715.6</v>
          </cell>
          <cell r="S27" t="str">
            <v>N</v>
          </cell>
          <cell r="T27">
            <v>0</v>
          </cell>
          <cell r="U27">
            <v>0</v>
          </cell>
          <cell r="V27">
            <v>10000</v>
          </cell>
          <cell r="W27">
            <v>50000</v>
          </cell>
          <cell r="X27">
            <v>65715.600000000006</v>
          </cell>
          <cell r="Y27">
            <v>34307.399999999994</v>
          </cell>
          <cell r="Z27">
            <v>5146.1099999999988</v>
          </cell>
          <cell r="AA27">
            <v>0</v>
          </cell>
          <cell r="AB27">
            <v>5146.1099999999988</v>
          </cell>
          <cell r="AC27">
            <v>428.84249999999992</v>
          </cell>
          <cell r="AE27">
            <v>94876.89</v>
          </cell>
          <cell r="AF27">
            <v>20004.599999999999</v>
          </cell>
          <cell r="AG27">
            <v>114881.48999999999</v>
          </cell>
        </row>
        <row r="28">
          <cell r="A28">
            <v>22</v>
          </cell>
          <cell r="B28">
            <v>194</v>
          </cell>
          <cell r="C28" t="str">
            <v>Radha Devi Pradhan</v>
          </cell>
          <cell r="D28" t="str">
            <v>M</v>
          </cell>
          <cell r="E28">
            <v>3447</v>
          </cell>
          <cell r="F28">
            <v>3791.7</v>
          </cell>
          <cell r="G28">
            <v>45500.399999999994</v>
          </cell>
          <cell r="H28">
            <v>6825.0599999999986</v>
          </cell>
          <cell r="J28">
            <v>0</v>
          </cell>
          <cell r="M28">
            <v>4550.04</v>
          </cell>
          <cell r="N28">
            <v>0</v>
          </cell>
          <cell r="O28">
            <v>0</v>
          </cell>
          <cell r="P28">
            <v>0</v>
          </cell>
          <cell r="Q28">
            <v>56875.499999999993</v>
          </cell>
          <cell r="R28">
            <v>4550.04</v>
          </cell>
          <cell r="S28" t="str">
            <v>N</v>
          </cell>
          <cell r="T28">
            <v>0</v>
          </cell>
          <cell r="U28">
            <v>0</v>
          </cell>
          <cell r="V28">
            <v>7848.8189999999986</v>
          </cell>
          <cell r="W28">
            <v>50000</v>
          </cell>
          <cell r="X28">
            <v>62398.858999999997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56875.499999999993</v>
          </cell>
          <cell r="AF28">
            <v>15925.139999999998</v>
          </cell>
          <cell r="AG28">
            <v>72800.639999999985</v>
          </cell>
        </row>
        <row r="29">
          <cell r="A29">
            <v>23</v>
          </cell>
          <cell r="B29">
            <v>196</v>
          </cell>
          <cell r="C29" t="str">
            <v>Tika Ram Somi</v>
          </cell>
          <cell r="D29" t="str">
            <v>M</v>
          </cell>
          <cell r="E29">
            <v>3958</v>
          </cell>
          <cell r="F29">
            <v>4353.8</v>
          </cell>
          <cell r="G29">
            <v>52245.600000000006</v>
          </cell>
          <cell r="H29">
            <v>7836.84</v>
          </cell>
          <cell r="J29">
            <v>0</v>
          </cell>
          <cell r="M29">
            <v>5224.5600000000013</v>
          </cell>
          <cell r="N29">
            <v>0</v>
          </cell>
          <cell r="O29">
            <v>0</v>
          </cell>
          <cell r="P29">
            <v>0</v>
          </cell>
          <cell r="Q29">
            <v>65307</v>
          </cell>
          <cell r="R29">
            <v>5224.5600000000004</v>
          </cell>
          <cell r="S29" t="str">
            <v>N</v>
          </cell>
          <cell r="T29">
            <v>0</v>
          </cell>
          <cell r="U29">
            <v>0</v>
          </cell>
          <cell r="V29">
            <v>9012.366</v>
          </cell>
          <cell r="W29">
            <v>50000</v>
          </cell>
          <cell r="X29">
            <v>64236.925999999999</v>
          </cell>
          <cell r="Y29">
            <v>1070.0740000000005</v>
          </cell>
          <cell r="Z29">
            <v>160.51110000000008</v>
          </cell>
          <cell r="AA29">
            <v>0</v>
          </cell>
          <cell r="AB29">
            <v>160.51110000000008</v>
          </cell>
          <cell r="AC29">
            <v>13.375925000000008</v>
          </cell>
          <cell r="AE29">
            <v>65146.488899999997</v>
          </cell>
          <cell r="AF29">
            <v>18285.96</v>
          </cell>
          <cell r="AG29">
            <v>83432.448899999988</v>
          </cell>
        </row>
        <row r="30">
          <cell r="A30">
            <v>24</v>
          </cell>
          <cell r="B30">
            <v>197</v>
          </cell>
          <cell r="C30" t="str">
            <v>Bir Bdr Gurung</v>
          </cell>
          <cell r="D30" t="str">
            <v>M</v>
          </cell>
          <cell r="E30">
            <v>4679</v>
          </cell>
          <cell r="F30">
            <v>5146.8999999999996</v>
          </cell>
          <cell r="G30">
            <v>61762.799999999996</v>
          </cell>
          <cell r="H30">
            <v>40145.82</v>
          </cell>
          <cell r="M30">
            <v>6176.28</v>
          </cell>
          <cell r="N30">
            <v>0</v>
          </cell>
          <cell r="O30">
            <v>0</v>
          </cell>
          <cell r="P30">
            <v>0</v>
          </cell>
          <cell r="Q30">
            <v>108084.9</v>
          </cell>
          <cell r="R30">
            <v>6176.2799999999988</v>
          </cell>
          <cell r="S30" t="str">
            <v>N</v>
          </cell>
          <cell r="T30">
            <v>0</v>
          </cell>
          <cell r="U30">
            <v>0</v>
          </cell>
          <cell r="V30">
            <v>10000</v>
          </cell>
          <cell r="W30">
            <v>50000</v>
          </cell>
          <cell r="X30">
            <v>66176.28</v>
          </cell>
          <cell r="Y30">
            <v>41908.619999999995</v>
          </cell>
          <cell r="Z30">
            <v>6286.2929999999988</v>
          </cell>
          <cell r="AA30">
            <v>0</v>
          </cell>
          <cell r="AB30">
            <v>6286.2929999999988</v>
          </cell>
          <cell r="AC30">
            <v>523.8577499999999</v>
          </cell>
          <cell r="AE30">
            <v>101798.60699999999</v>
          </cell>
          <cell r="AF30">
            <v>21616.979999999996</v>
          </cell>
          <cell r="AG30">
            <v>123415.58699999998</v>
          </cell>
        </row>
        <row r="31">
          <cell r="A31">
            <v>25</v>
          </cell>
          <cell r="B31">
            <v>204</v>
          </cell>
          <cell r="C31" t="str">
            <v>Thaman Pun</v>
          </cell>
          <cell r="D31" t="str">
            <v>M</v>
          </cell>
          <cell r="E31">
            <v>4981</v>
          </cell>
          <cell r="F31">
            <v>5479.1</v>
          </cell>
          <cell r="G31">
            <v>65749.200000000012</v>
          </cell>
          <cell r="H31">
            <v>9862.380000000001</v>
          </cell>
          <cell r="J31">
            <v>0</v>
          </cell>
          <cell r="M31">
            <v>6574.9200000000019</v>
          </cell>
          <cell r="N31">
            <v>0</v>
          </cell>
          <cell r="O31">
            <v>0</v>
          </cell>
          <cell r="P31">
            <v>0</v>
          </cell>
          <cell r="Q31">
            <v>82186.500000000015</v>
          </cell>
          <cell r="R31">
            <v>6574.920000000001</v>
          </cell>
          <cell r="S31" t="str">
            <v>Y</v>
          </cell>
          <cell r="T31">
            <v>6574.920000000001</v>
          </cell>
          <cell r="U31">
            <v>0</v>
          </cell>
          <cell r="V31">
            <v>10000</v>
          </cell>
          <cell r="W31">
            <v>50000</v>
          </cell>
          <cell r="X31">
            <v>73149.84</v>
          </cell>
          <cell r="Y31">
            <v>9036.660000000018</v>
          </cell>
          <cell r="Z31">
            <v>1355.4990000000028</v>
          </cell>
          <cell r="AA31">
            <v>0</v>
          </cell>
          <cell r="AB31">
            <v>1355.4990000000028</v>
          </cell>
          <cell r="AC31">
            <v>112.95825000000023</v>
          </cell>
          <cell r="AE31">
            <v>80831.001000000018</v>
          </cell>
          <cell r="AF31">
            <v>23012.22</v>
          </cell>
          <cell r="AG31">
            <v>103843.22100000002</v>
          </cell>
        </row>
        <row r="32">
          <cell r="A32">
            <v>26</v>
          </cell>
          <cell r="B32">
            <v>219</v>
          </cell>
          <cell r="C32" t="str">
            <v>Chitra Chhantel</v>
          </cell>
          <cell r="D32" t="str">
            <v>M</v>
          </cell>
          <cell r="E32">
            <v>5809</v>
          </cell>
          <cell r="F32">
            <v>6389.9</v>
          </cell>
          <cell r="G32">
            <v>76678.799999999988</v>
          </cell>
          <cell r="H32">
            <v>11501.819999999998</v>
          </cell>
          <cell r="J32">
            <v>0</v>
          </cell>
          <cell r="M32">
            <v>7667.8799999999992</v>
          </cell>
          <cell r="N32">
            <v>0</v>
          </cell>
          <cell r="O32">
            <v>0</v>
          </cell>
          <cell r="P32">
            <v>0</v>
          </cell>
          <cell r="Q32">
            <v>95848.499999999985</v>
          </cell>
          <cell r="R32">
            <v>7667.88</v>
          </cell>
          <cell r="S32" t="str">
            <v>Y</v>
          </cell>
          <cell r="T32">
            <v>7667.88</v>
          </cell>
          <cell r="U32">
            <v>6992</v>
          </cell>
          <cell r="V32">
            <v>10000</v>
          </cell>
          <cell r="W32">
            <v>50000</v>
          </cell>
          <cell r="X32">
            <v>82327.760000000009</v>
          </cell>
          <cell r="Y32">
            <v>13520.739999999976</v>
          </cell>
          <cell r="Z32">
            <v>2028.1109999999962</v>
          </cell>
          <cell r="AA32">
            <v>0</v>
          </cell>
          <cell r="AB32">
            <v>2028.1109999999962</v>
          </cell>
          <cell r="AC32">
            <v>169.0092499999997</v>
          </cell>
          <cell r="AE32">
            <v>93820.388999999996</v>
          </cell>
          <cell r="AF32">
            <v>26837.579999999994</v>
          </cell>
          <cell r="AG32">
            <v>120657.96899999998</v>
          </cell>
        </row>
        <row r="33">
          <cell r="A33">
            <v>27</v>
          </cell>
          <cell r="B33">
            <v>225</v>
          </cell>
          <cell r="C33" t="str">
            <v>Sanjeev Kumar Thakur</v>
          </cell>
          <cell r="D33" t="str">
            <v>M</v>
          </cell>
          <cell r="E33">
            <v>10318</v>
          </cell>
          <cell r="F33">
            <v>11349.8</v>
          </cell>
          <cell r="G33">
            <v>136197.59999999998</v>
          </cell>
          <cell r="H33">
            <v>20429.639999999996</v>
          </cell>
          <cell r="I33">
            <v>15</v>
          </cell>
          <cell r="J33">
            <v>18572.400000000001</v>
          </cell>
          <cell r="M33">
            <v>13619.759999999998</v>
          </cell>
          <cell r="N33">
            <v>0</v>
          </cell>
          <cell r="O33">
            <v>0</v>
          </cell>
          <cell r="P33">
            <v>0</v>
          </cell>
          <cell r="Q33">
            <v>188819.39999999997</v>
          </cell>
          <cell r="R33">
            <v>13619.76</v>
          </cell>
          <cell r="S33" t="str">
            <v>Y</v>
          </cell>
          <cell r="T33">
            <v>13619.76</v>
          </cell>
          <cell r="U33">
            <v>13406</v>
          </cell>
          <cell r="V33">
            <v>10000</v>
          </cell>
          <cell r="W33">
            <v>50000</v>
          </cell>
          <cell r="X33">
            <v>100645.52</v>
          </cell>
          <cell r="Y33">
            <v>88173.879999999961</v>
          </cell>
          <cell r="Z33">
            <v>14543.46999999999</v>
          </cell>
          <cell r="AA33">
            <v>1454.3469999999991</v>
          </cell>
          <cell r="AB33">
            <v>15997.81699999999</v>
          </cell>
          <cell r="AC33">
            <v>1333.1514166666659</v>
          </cell>
          <cell r="AE33">
            <v>172821.58299999998</v>
          </cell>
          <cell r="AF33">
            <v>47669.159999999989</v>
          </cell>
          <cell r="AG33">
            <v>220490.74299999996</v>
          </cell>
        </row>
        <row r="34">
          <cell r="A34">
            <v>28</v>
          </cell>
          <cell r="B34">
            <v>241</v>
          </cell>
          <cell r="C34" t="str">
            <v>Anand Kumar Sinha</v>
          </cell>
          <cell r="D34" t="str">
            <v>M</v>
          </cell>
          <cell r="E34">
            <v>9844</v>
          </cell>
          <cell r="F34">
            <v>10828.4</v>
          </cell>
          <cell r="G34">
            <v>129940.79999999999</v>
          </cell>
          <cell r="H34">
            <v>19491.12</v>
          </cell>
          <cell r="J34">
            <v>0</v>
          </cell>
          <cell r="M34">
            <v>12994.08</v>
          </cell>
          <cell r="N34">
            <v>0</v>
          </cell>
          <cell r="O34">
            <v>0</v>
          </cell>
          <cell r="P34">
            <v>0</v>
          </cell>
          <cell r="Q34">
            <v>162425.99999999997</v>
          </cell>
          <cell r="R34">
            <v>12994.079999999998</v>
          </cell>
          <cell r="S34" t="str">
            <v>Y</v>
          </cell>
          <cell r="T34">
            <v>12994.079999999998</v>
          </cell>
          <cell r="U34">
            <v>7000</v>
          </cell>
          <cell r="V34">
            <v>10000</v>
          </cell>
          <cell r="W34">
            <v>50000</v>
          </cell>
          <cell r="X34">
            <v>92988.160000000003</v>
          </cell>
          <cell r="Y34">
            <v>69437.839999999967</v>
          </cell>
          <cell r="Z34">
            <v>10415.675999999994</v>
          </cell>
          <cell r="AA34">
            <v>0</v>
          </cell>
          <cell r="AB34">
            <v>10415.675999999994</v>
          </cell>
          <cell r="AC34">
            <v>867.9729999999995</v>
          </cell>
          <cell r="AE34">
            <v>152010.32399999996</v>
          </cell>
          <cell r="AF34">
            <v>45479.28</v>
          </cell>
          <cell r="AG34">
            <v>197489.60399999996</v>
          </cell>
        </row>
        <row r="35">
          <cell r="A35">
            <v>29</v>
          </cell>
          <cell r="B35">
            <v>242</v>
          </cell>
          <cell r="C35" t="str">
            <v>Narayan Psd Shrestha</v>
          </cell>
          <cell r="D35" t="str">
            <v>M</v>
          </cell>
          <cell r="E35">
            <v>3899</v>
          </cell>
          <cell r="F35">
            <v>4288.8999999999996</v>
          </cell>
          <cell r="G35">
            <v>51466.799999999996</v>
          </cell>
          <cell r="H35">
            <v>7720.0199999999986</v>
          </cell>
          <cell r="J35">
            <v>0</v>
          </cell>
          <cell r="M35">
            <v>5146.68</v>
          </cell>
          <cell r="N35">
            <v>0</v>
          </cell>
          <cell r="O35">
            <v>0</v>
          </cell>
          <cell r="P35">
            <v>0</v>
          </cell>
          <cell r="Q35">
            <v>64333.499999999993</v>
          </cell>
          <cell r="R35">
            <v>5146.68</v>
          </cell>
          <cell r="S35" t="str">
            <v>Y</v>
          </cell>
          <cell r="T35">
            <v>5146.68</v>
          </cell>
          <cell r="U35">
            <v>6936</v>
          </cell>
          <cell r="V35">
            <v>8878.0229999999992</v>
          </cell>
          <cell r="W35">
            <v>50000</v>
          </cell>
          <cell r="X35">
            <v>76107.383000000002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64333.499999999993</v>
          </cell>
          <cell r="AF35">
            <v>18013.379999999997</v>
          </cell>
          <cell r="AG35">
            <v>82346.87999999999</v>
          </cell>
        </row>
        <row r="36">
          <cell r="A36">
            <v>30</v>
          </cell>
          <cell r="B36">
            <v>243</v>
          </cell>
          <cell r="C36" t="str">
            <v>Madan Psd Gautam</v>
          </cell>
          <cell r="D36" t="str">
            <v>M</v>
          </cell>
          <cell r="E36">
            <v>3977</v>
          </cell>
          <cell r="F36">
            <v>4374.7</v>
          </cell>
          <cell r="G36">
            <v>52496.399999999994</v>
          </cell>
          <cell r="H36">
            <v>7874.4599999999991</v>
          </cell>
          <cell r="J36">
            <v>0</v>
          </cell>
          <cell r="M36">
            <v>5249.6399999999994</v>
          </cell>
          <cell r="N36">
            <v>0</v>
          </cell>
          <cell r="O36">
            <v>0</v>
          </cell>
          <cell r="P36">
            <v>0</v>
          </cell>
          <cell r="Q36">
            <v>65620.5</v>
          </cell>
          <cell r="R36">
            <v>5249.64</v>
          </cell>
          <cell r="S36" t="str">
            <v>Y</v>
          </cell>
          <cell r="T36">
            <v>5249.64</v>
          </cell>
          <cell r="U36">
            <v>0</v>
          </cell>
          <cell r="V36">
            <v>9055.628999999999</v>
          </cell>
          <cell r="W36">
            <v>50000</v>
          </cell>
          <cell r="X36">
            <v>69554.909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65620.5</v>
          </cell>
          <cell r="AF36">
            <v>18373.739999999998</v>
          </cell>
          <cell r="AG36">
            <v>83994.239999999991</v>
          </cell>
        </row>
        <row r="37">
          <cell r="A37">
            <v>31</v>
          </cell>
          <cell r="B37">
            <v>244</v>
          </cell>
          <cell r="C37" t="str">
            <v>Ramila Bajrachaya</v>
          </cell>
          <cell r="D37" t="str">
            <v>M</v>
          </cell>
          <cell r="E37">
            <v>4981</v>
          </cell>
          <cell r="F37">
            <v>5479.1</v>
          </cell>
          <cell r="G37">
            <v>65749.200000000012</v>
          </cell>
          <cell r="H37">
            <v>9862.380000000001</v>
          </cell>
          <cell r="J37">
            <v>0</v>
          </cell>
          <cell r="M37">
            <v>6574.9200000000019</v>
          </cell>
          <cell r="N37">
            <v>0</v>
          </cell>
          <cell r="O37">
            <v>0</v>
          </cell>
          <cell r="P37">
            <v>0</v>
          </cell>
          <cell r="Q37">
            <v>82186.500000000015</v>
          </cell>
          <cell r="R37">
            <v>6574.920000000001</v>
          </cell>
          <cell r="S37" t="str">
            <v>Y</v>
          </cell>
          <cell r="T37">
            <v>6574.920000000001</v>
          </cell>
          <cell r="U37">
            <v>6780</v>
          </cell>
          <cell r="V37">
            <v>10000</v>
          </cell>
          <cell r="W37">
            <v>50000</v>
          </cell>
          <cell r="X37">
            <v>79929.84</v>
          </cell>
          <cell r="Y37">
            <v>2256.660000000018</v>
          </cell>
          <cell r="Z37">
            <v>338.4990000000027</v>
          </cell>
          <cell r="AA37">
            <v>0</v>
          </cell>
          <cell r="AB37">
            <v>338.4990000000027</v>
          </cell>
          <cell r="AC37">
            <v>28.208250000000223</v>
          </cell>
          <cell r="AE37">
            <v>81848.001000000018</v>
          </cell>
          <cell r="AF37">
            <v>23012.22</v>
          </cell>
          <cell r="AG37">
            <v>104860.22100000002</v>
          </cell>
        </row>
        <row r="38">
          <cell r="A38">
            <v>32</v>
          </cell>
          <cell r="B38">
            <v>245</v>
          </cell>
          <cell r="C38" t="str">
            <v>Tol Bdr Thapa</v>
          </cell>
          <cell r="D38" t="str">
            <v>M</v>
          </cell>
          <cell r="E38">
            <v>3887</v>
          </cell>
          <cell r="F38">
            <v>4275.7</v>
          </cell>
          <cell r="G38">
            <v>51308.399999999994</v>
          </cell>
          <cell r="H38">
            <v>7696.2599999999984</v>
          </cell>
          <cell r="J38">
            <v>0</v>
          </cell>
          <cell r="M38">
            <v>5130.84</v>
          </cell>
          <cell r="N38">
            <v>0</v>
          </cell>
          <cell r="O38">
            <v>0</v>
          </cell>
          <cell r="P38">
            <v>0</v>
          </cell>
          <cell r="Q38">
            <v>64135.499999999985</v>
          </cell>
          <cell r="R38">
            <v>5130.84</v>
          </cell>
          <cell r="S38" t="str">
            <v>N</v>
          </cell>
          <cell r="T38">
            <v>0</v>
          </cell>
          <cell r="U38">
            <v>0</v>
          </cell>
          <cell r="V38">
            <v>8850.6989999999987</v>
          </cell>
          <cell r="W38">
            <v>50000</v>
          </cell>
          <cell r="X38">
            <v>63981.538999999997</v>
          </cell>
          <cell r="Y38">
            <v>153.96099999998842</v>
          </cell>
          <cell r="Z38">
            <v>23.094149999998262</v>
          </cell>
          <cell r="AA38">
            <v>0</v>
          </cell>
          <cell r="AB38">
            <v>23.094149999998262</v>
          </cell>
          <cell r="AC38">
            <v>1.9245124999998551</v>
          </cell>
          <cell r="AE38">
            <v>64112.405849999988</v>
          </cell>
          <cell r="AF38">
            <v>17957.939999999999</v>
          </cell>
          <cell r="AG38">
            <v>82070.345849999983</v>
          </cell>
        </row>
        <row r="39">
          <cell r="A39">
            <v>33</v>
          </cell>
          <cell r="B39">
            <v>246</v>
          </cell>
          <cell r="C39" t="str">
            <v>Parsuram Sharma(Kharel)</v>
          </cell>
          <cell r="D39" t="str">
            <v>M</v>
          </cell>
          <cell r="E39">
            <v>4913</v>
          </cell>
          <cell r="F39">
            <v>5404.3</v>
          </cell>
          <cell r="G39">
            <v>64851.600000000006</v>
          </cell>
          <cell r="H39">
            <v>9727.74</v>
          </cell>
          <cell r="J39">
            <v>0</v>
          </cell>
          <cell r="M39">
            <v>6485.1600000000008</v>
          </cell>
          <cell r="N39">
            <v>0</v>
          </cell>
          <cell r="O39">
            <v>0</v>
          </cell>
          <cell r="P39">
            <v>0</v>
          </cell>
          <cell r="Q39">
            <v>81064.500000000015</v>
          </cell>
          <cell r="R39">
            <v>6485.1600000000008</v>
          </cell>
          <cell r="S39" t="str">
            <v>Y</v>
          </cell>
          <cell r="T39">
            <v>6485.1600000000008</v>
          </cell>
          <cell r="U39">
            <v>7000</v>
          </cell>
          <cell r="V39">
            <v>10000</v>
          </cell>
          <cell r="W39">
            <v>50000</v>
          </cell>
          <cell r="X39">
            <v>79970.320000000007</v>
          </cell>
          <cell r="Y39">
            <v>1094.1800000000076</v>
          </cell>
          <cell r="Z39">
            <v>164.12700000000112</v>
          </cell>
          <cell r="AA39">
            <v>0</v>
          </cell>
          <cell r="AB39">
            <v>164.12700000000112</v>
          </cell>
          <cell r="AC39">
            <v>13.677250000000093</v>
          </cell>
          <cell r="AE39">
            <v>80900.373000000007</v>
          </cell>
          <cell r="AF39">
            <v>22698.059999999998</v>
          </cell>
          <cell r="AG39">
            <v>103598.433</v>
          </cell>
        </row>
        <row r="40">
          <cell r="A40">
            <v>34</v>
          </cell>
          <cell r="B40">
            <v>249</v>
          </cell>
          <cell r="C40" t="str">
            <v>Tulsi Ram Poudel</v>
          </cell>
          <cell r="D40" t="str">
            <v>M</v>
          </cell>
          <cell r="E40">
            <v>3899</v>
          </cell>
          <cell r="F40">
            <v>4288.8999999999996</v>
          </cell>
          <cell r="G40">
            <v>51466.799999999996</v>
          </cell>
          <cell r="H40">
            <v>33453.42</v>
          </cell>
          <cell r="M40">
            <v>5146.68</v>
          </cell>
          <cell r="N40">
            <v>0</v>
          </cell>
          <cell r="O40">
            <v>0</v>
          </cell>
          <cell r="P40">
            <v>0</v>
          </cell>
          <cell r="Q40">
            <v>90066.9</v>
          </cell>
          <cell r="R40">
            <v>5146.68</v>
          </cell>
          <cell r="S40" t="str">
            <v>N</v>
          </cell>
          <cell r="T40">
            <v>0</v>
          </cell>
          <cell r="U40">
            <v>0</v>
          </cell>
          <cell r="V40">
            <v>10000</v>
          </cell>
          <cell r="W40">
            <v>50000</v>
          </cell>
          <cell r="X40">
            <v>65146.68</v>
          </cell>
          <cell r="Y40">
            <v>24920.219999999994</v>
          </cell>
          <cell r="Z40">
            <v>3738.032999999999</v>
          </cell>
          <cell r="AA40">
            <v>0</v>
          </cell>
          <cell r="AB40">
            <v>3738.032999999999</v>
          </cell>
          <cell r="AC40">
            <v>311.50274999999993</v>
          </cell>
          <cell r="AE40">
            <v>86328.866999999998</v>
          </cell>
          <cell r="AF40">
            <v>18013.379999999997</v>
          </cell>
          <cell r="AG40">
            <v>104342.247</v>
          </cell>
        </row>
        <row r="41">
          <cell r="A41">
            <v>35</v>
          </cell>
          <cell r="B41">
            <v>295</v>
          </cell>
          <cell r="C41" t="str">
            <v>Prakash Man Shrestha</v>
          </cell>
          <cell r="D41" t="str">
            <v>M</v>
          </cell>
          <cell r="E41">
            <v>4367</v>
          </cell>
          <cell r="F41">
            <v>4803.7</v>
          </cell>
          <cell r="G41">
            <v>57644.399999999994</v>
          </cell>
          <cell r="H41">
            <v>8646.659999999998</v>
          </cell>
          <cell r="J41">
            <v>0</v>
          </cell>
          <cell r="M41">
            <v>5764.44</v>
          </cell>
          <cell r="N41">
            <v>0</v>
          </cell>
          <cell r="O41">
            <v>0</v>
          </cell>
          <cell r="P41">
            <v>0</v>
          </cell>
          <cell r="Q41">
            <v>72055.5</v>
          </cell>
          <cell r="R41">
            <v>5764.4400000000005</v>
          </cell>
          <cell r="S41" t="str">
            <v>Y</v>
          </cell>
          <cell r="T41">
            <v>5764.4400000000005</v>
          </cell>
          <cell r="U41">
            <v>0</v>
          </cell>
          <cell r="V41">
            <v>9943.6589999999997</v>
          </cell>
          <cell r="W41">
            <v>50000</v>
          </cell>
          <cell r="X41">
            <v>71472.539000000004</v>
          </cell>
          <cell r="Y41">
            <v>582.96099999999569</v>
          </cell>
          <cell r="Z41">
            <v>87.444149999999354</v>
          </cell>
          <cell r="AA41">
            <v>0</v>
          </cell>
          <cell r="AB41">
            <v>87.444149999999354</v>
          </cell>
          <cell r="AC41">
            <v>7.2870124999999462</v>
          </cell>
          <cell r="AE41">
            <v>71968.055850000004</v>
          </cell>
          <cell r="AF41">
            <v>20175.539999999997</v>
          </cell>
          <cell r="AG41">
            <v>92143.595849999998</v>
          </cell>
        </row>
        <row r="42">
          <cell r="A42">
            <v>36</v>
          </cell>
          <cell r="B42">
            <v>296</v>
          </cell>
          <cell r="C42" t="str">
            <v>Shree Ram Poudel</v>
          </cell>
          <cell r="D42" t="str">
            <v>M</v>
          </cell>
          <cell r="E42">
            <v>3674</v>
          </cell>
          <cell r="F42">
            <v>4041.4</v>
          </cell>
          <cell r="G42">
            <v>48496.800000000003</v>
          </cell>
          <cell r="H42">
            <v>7274.52</v>
          </cell>
          <cell r="J42">
            <v>0</v>
          </cell>
          <cell r="M42">
            <v>4849.68</v>
          </cell>
          <cell r="N42">
            <v>0</v>
          </cell>
          <cell r="O42">
            <v>0</v>
          </cell>
          <cell r="P42">
            <v>0</v>
          </cell>
          <cell r="Q42">
            <v>60621.000000000007</v>
          </cell>
          <cell r="R42">
            <v>4849.68</v>
          </cell>
          <cell r="S42" t="str">
            <v>Y</v>
          </cell>
          <cell r="T42">
            <v>4849.68</v>
          </cell>
          <cell r="U42">
            <v>0</v>
          </cell>
          <cell r="V42">
            <v>8365.6980000000003</v>
          </cell>
          <cell r="W42">
            <v>50000</v>
          </cell>
          <cell r="X42">
            <v>68065.058000000005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60621.000000000007</v>
          </cell>
          <cell r="AF42">
            <v>16973.88</v>
          </cell>
          <cell r="AG42">
            <v>77594.880000000005</v>
          </cell>
        </row>
        <row r="43">
          <cell r="A43">
            <v>37</v>
          </cell>
          <cell r="B43">
            <v>307</v>
          </cell>
          <cell r="C43" t="str">
            <v>Jhapat Choudhay</v>
          </cell>
          <cell r="D43" t="str">
            <v>M</v>
          </cell>
          <cell r="E43">
            <v>4991</v>
          </cell>
          <cell r="F43">
            <v>5490.1</v>
          </cell>
          <cell r="G43">
            <v>65881.200000000012</v>
          </cell>
          <cell r="H43">
            <v>9882.1800000000021</v>
          </cell>
          <cell r="J43">
            <v>0</v>
          </cell>
          <cell r="M43">
            <v>6588.1200000000017</v>
          </cell>
          <cell r="N43">
            <v>0</v>
          </cell>
          <cell r="O43">
            <v>0</v>
          </cell>
          <cell r="P43">
            <v>0</v>
          </cell>
          <cell r="Q43">
            <v>82351.500000000015</v>
          </cell>
          <cell r="R43">
            <v>6588.1200000000008</v>
          </cell>
          <cell r="S43" t="str">
            <v>N</v>
          </cell>
          <cell r="T43">
            <v>0</v>
          </cell>
          <cell r="U43">
            <v>0</v>
          </cell>
          <cell r="V43">
            <v>10000</v>
          </cell>
          <cell r="W43">
            <v>50000</v>
          </cell>
          <cell r="X43">
            <v>66588.12</v>
          </cell>
          <cell r="Y43">
            <v>15763.380000000019</v>
          </cell>
          <cell r="Z43">
            <v>2364.5070000000028</v>
          </cell>
          <cell r="AA43">
            <v>0</v>
          </cell>
          <cell r="AB43">
            <v>2364.5070000000028</v>
          </cell>
          <cell r="AC43">
            <v>197.04225000000022</v>
          </cell>
          <cell r="AE43">
            <v>79986.993000000017</v>
          </cell>
          <cell r="AF43">
            <v>23058.420000000002</v>
          </cell>
          <cell r="AG43">
            <v>103045.41300000002</v>
          </cell>
        </row>
        <row r="44">
          <cell r="A44">
            <v>38</v>
          </cell>
          <cell r="B44">
            <v>312</v>
          </cell>
          <cell r="C44" t="str">
            <v>Mahendra Lal Shakya</v>
          </cell>
          <cell r="D44" t="str">
            <v>M</v>
          </cell>
          <cell r="E44">
            <v>4144</v>
          </cell>
          <cell r="F44">
            <v>4558.3999999999996</v>
          </cell>
          <cell r="G44">
            <v>54700.799999999996</v>
          </cell>
          <cell r="H44">
            <v>35555.519999999997</v>
          </cell>
          <cell r="M44">
            <v>5470.08</v>
          </cell>
          <cell r="N44">
            <v>0</v>
          </cell>
          <cell r="O44">
            <v>0</v>
          </cell>
          <cell r="P44">
            <v>0</v>
          </cell>
          <cell r="Q44">
            <v>95726.399999999994</v>
          </cell>
          <cell r="R44">
            <v>5470.08</v>
          </cell>
          <cell r="S44" t="str">
            <v>N</v>
          </cell>
          <cell r="T44">
            <v>0</v>
          </cell>
          <cell r="U44">
            <v>0</v>
          </cell>
          <cell r="V44">
            <v>10000</v>
          </cell>
          <cell r="W44">
            <v>50000</v>
          </cell>
          <cell r="X44">
            <v>65470.080000000002</v>
          </cell>
          <cell r="Y44">
            <v>30256.319999999992</v>
          </cell>
          <cell r="Z44">
            <v>4538.4479999999985</v>
          </cell>
          <cell r="AA44">
            <v>0</v>
          </cell>
          <cell r="AB44">
            <v>4538.4479999999985</v>
          </cell>
          <cell r="AC44">
            <v>378.20399999999989</v>
          </cell>
          <cell r="AE44">
            <v>91187.95199999999</v>
          </cell>
          <cell r="AF44">
            <v>19145.28</v>
          </cell>
          <cell r="AG44">
            <v>110333.23199999999</v>
          </cell>
        </row>
        <row r="45">
          <cell r="A45">
            <v>39</v>
          </cell>
          <cell r="B45">
            <v>348</v>
          </cell>
          <cell r="C45" t="str">
            <v>Jiban Pathak</v>
          </cell>
          <cell r="D45" t="str">
            <v>M</v>
          </cell>
          <cell r="E45">
            <v>3532</v>
          </cell>
          <cell r="F45">
            <v>3885.2</v>
          </cell>
          <cell r="G45">
            <v>46622.399999999994</v>
          </cell>
          <cell r="H45">
            <v>6993.3599999999988</v>
          </cell>
          <cell r="J45">
            <v>0</v>
          </cell>
          <cell r="M45">
            <v>4662.24</v>
          </cell>
          <cell r="N45">
            <v>0</v>
          </cell>
          <cell r="O45">
            <v>0</v>
          </cell>
          <cell r="P45">
            <v>0</v>
          </cell>
          <cell r="Q45">
            <v>58277.999999999993</v>
          </cell>
          <cell r="R45">
            <v>4662.24</v>
          </cell>
          <cell r="S45" t="str">
            <v>Y</v>
          </cell>
          <cell r="T45">
            <v>4662.24</v>
          </cell>
          <cell r="U45">
            <v>5000</v>
          </cell>
          <cell r="V45">
            <v>8042.3639999999987</v>
          </cell>
          <cell r="W45">
            <v>50000</v>
          </cell>
          <cell r="X45">
            <v>72366.843999999997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58277.999999999993</v>
          </cell>
          <cell r="AF45">
            <v>16317.84</v>
          </cell>
          <cell r="AG45">
            <v>74595.839999999997</v>
          </cell>
        </row>
        <row r="46">
          <cell r="A46">
            <v>40</v>
          </cell>
          <cell r="B46">
            <v>507</v>
          </cell>
          <cell r="C46" t="str">
            <v>Bisnhu Blown</v>
          </cell>
          <cell r="D46" t="str">
            <v>M</v>
          </cell>
          <cell r="E46">
            <v>2760</v>
          </cell>
          <cell r="F46">
            <v>3036</v>
          </cell>
          <cell r="G46">
            <v>36432</v>
          </cell>
          <cell r="H46">
            <v>5464.8</v>
          </cell>
          <cell r="J46">
            <v>0</v>
          </cell>
          <cell r="M46">
            <v>3643.2000000000003</v>
          </cell>
          <cell r="N46">
            <v>0</v>
          </cell>
          <cell r="O46">
            <v>0</v>
          </cell>
          <cell r="P46">
            <v>0</v>
          </cell>
          <cell r="Q46">
            <v>45540</v>
          </cell>
          <cell r="R46">
            <v>3643.2000000000003</v>
          </cell>
          <cell r="S46" t="str">
            <v>Y</v>
          </cell>
          <cell r="T46">
            <v>3643.2000000000003</v>
          </cell>
          <cell r="U46">
            <v>0</v>
          </cell>
          <cell r="V46">
            <v>6284.52</v>
          </cell>
          <cell r="W46">
            <v>50000</v>
          </cell>
          <cell r="X46">
            <v>63570.92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45540</v>
          </cell>
          <cell r="AF46">
            <v>12751.199999999999</v>
          </cell>
          <cell r="AG46">
            <v>58291.199999999997</v>
          </cell>
        </row>
        <row r="47">
          <cell r="A47">
            <v>41</v>
          </cell>
          <cell r="B47">
            <v>508</v>
          </cell>
          <cell r="C47" t="str">
            <v>Manoj K.C.</v>
          </cell>
          <cell r="D47" t="str">
            <v>M</v>
          </cell>
          <cell r="E47">
            <v>2565</v>
          </cell>
          <cell r="F47">
            <v>2821.5</v>
          </cell>
          <cell r="G47">
            <v>33858</v>
          </cell>
          <cell r="H47">
            <v>5078.7</v>
          </cell>
          <cell r="J47">
            <v>0</v>
          </cell>
          <cell r="M47">
            <v>3385.8</v>
          </cell>
          <cell r="N47">
            <v>0</v>
          </cell>
          <cell r="O47">
            <v>0</v>
          </cell>
          <cell r="P47">
            <v>0</v>
          </cell>
          <cell r="Q47">
            <v>42322.5</v>
          </cell>
          <cell r="R47">
            <v>3385.8</v>
          </cell>
          <cell r="S47" t="str">
            <v>Y</v>
          </cell>
          <cell r="T47">
            <v>3385.8</v>
          </cell>
          <cell r="U47">
            <v>0</v>
          </cell>
          <cell r="V47">
            <v>5840.5049999999992</v>
          </cell>
          <cell r="W47">
            <v>50000</v>
          </cell>
          <cell r="X47">
            <v>62612.104999999996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42322.5</v>
          </cell>
          <cell r="AF47">
            <v>11850.3</v>
          </cell>
          <cell r="AG47">
            <v>54172.800000000003</v>
          </cell>
        </row>
        <row r="48">
          <cell r="A48">
            <v>42</v>
          </cell>
          <cell r="B48">
            <v>510</v>
          </cell>
          <cell r="C48" t="str">
            <v>M.P.Upahaya</v>
          </cell>
          <cell r="D48" t="str">
            <v>M</v>
          </cell>
          <cell r="E48">
            <v>8896</v>
          </cell>
          <cell r="F48">
            <v>9785.6</v>
          </cell>
          <cell r="G48">
            <v>117427.20000000001</v>
          </cell>
          <cell r="H48">
            <v>17614.080000000002</v>
          </cell>
          <cell r="I48">
            <v>10</v>
          </cell>
          <cell r="J48">
            <v>10675.2</v>
          </cell>
          <cell r="M48">
            <v>11742.720000000001</v>
          </cell>
          <cell r="N48">
            <v>0</v>
          </cell>
          <cell r="O48">
            <v>0</v>
          </cell>
          <cell r="P48">
            <v>0</v>
          </cell>
          <cell r="Q48">
            <v>157459.20000000001</v>
          </cell>
          <cell r="R48">
            <v>11742.720000000001</v>
          </cell>
          <cell r="S48" t="str">
            <v>Y</v>
          </cell>
          <cell r="T48">
            <v>11742.720000000001</v>
          </cell>
          <cell r="U48">
            <v>0</v>
          </cell>
          <cell r="V48">
            <v>10000</v>
          </cell>
          <cell r="W48">
            <v>50000</v>
          </cell>
          <cell r="X48">
            <v>83485.440000000002</v>
          </cell>
          <cell r="Y48">
            <v>73973.760000000009</v>
          </cell>
          <cell r="Z48">
            <v>11096.064</v>
          </cell>
          <cell r="AA48">
            <v>0</v>
          </cell>
          <cell r="AB48">
            <v>11096.064</v>
          </cell>
          <cell r="AC48">
            <v>924.67200000000003</v>
          </cell>
          <cell r="AE48">
            <v>146363.136</v>
          </cell>
          <cell r="AF48">
            <v>41099.520000000004</v>
          </cell>
          <cell r="AG48">
            <v>187462.65600000002</v>
          </cell>
        </row>
        <row r="49">
          <cell r="A49">
            <v>43</v>
          </cell>
          <cell r="B49">
            <v>514</v>
          </cell>
          <cell r="C49" t="str">
            <v>Paras Kumar Upadhaya</v>
          </cell>
          <cell r="D49" t="str">
            <v>UM</v>
          </cell>
          <cell r="E49">
            <v>3390</v>
          </cell>
          <cell r="F49">
            <v>3729</v>
          </cell>
          <cell r="G49">
            <v>44748</v>
          </cell>
          <cell r="H49">
            <v>6712.2</v>
          </cell>
          <cell r="J49">
            <v>0</v>
          </cell>
          <cell r="M49">
            <v>4474.8</v>
          </cell>
          <cell r="N49">
            <v>0</v>
          </cell>
          <cell r="O49">
            <v>0</v>
          </cell>
          <cell r="P49">
            <v>0</v>
          </cell>
          <cell r="Q49">
            <v>55935</v>
          </cell>
          <cell r="R49">
            <v>4474.8</v>
          </cell>
          <cell r="S49" t="str">
            <v>Y</v>
          </cell>
          <cell r="T49">
            <v>4474.8</v>
          </cell>
          <cell r="U49">
            <v>0</v>
          </cell>
          <cell r="V49">
            <v>7719.0299999999988</v>
          </cell>
          <cell r="W49">
            <v>40000</v>
          </cell>
          <cell r="X49">
            <v>56668.63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55935</v>
          </cell>
          <cell r="AF49">
            <v>15661.8</v>
          </cell>
          <cell r="AG49">
            <v>71596.800000000003</v>
          </cell>
        </row>
        <row r="50">
          <cell r="A50">
            <v>44</v>
          </cell>
          <cell r="B50">
            <v>516</v>
          </cell>
          <cell r="C50" t="str">
            <v>Prem Bdr Tamang</v>
          </cell>
          <cell r="D50" t="str">
            <v>M</v>
          </cell>
          <cell r="E50">
            <v>3179</v>
          </cell>
          <cell r="F50">
            <v>3496.9</v>
          </cell>
          <cell r="G50">
            <v>41962.8</v>
          </cell>
          <cell r="H50">
            <v>6294.42</v>
          </cell>
          <cell r="J50">
            <v>0</v>
          </cell>
          <cell r="M50">
            <v>4196.2800000000007</v>
          </cell>
          <cell r="N50">
            <v>0</v>
          </cell>
          <cell r="O50">
            <v>0</v>
          </cell>
          <cell r="P50">
            <v>0</v>
          </cell>
          <cell r="Q50">
            <v>52453.5</v>
          </cell>
          <cell r="R50">
            <v>4196.2800000000007</v>
          </cell>
          <cell r="S50" t="str">
            <v>Y</v>
          </cell>
          <cell r="T50">
            <v>4196.2800000000007</v>
          </cell>
          <cell r="U50">
            <v>0</v>
          </cell>
          <cell r="V50">
            <v>7238.5829999999996</v>
          </cell>
          <cell r="W50">
            <v>50000</v>
          </cell>
          <cell r="X50">
            <v>65631.142999999996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52453.5</v>
          </cell>
          <cell r="AF50">
            <v>14686.98</v>
          </cell>
          <cell r="AG50">
            <v>67140.479999999996</v>
          </cell>
        </row>
        <row r="51">
          <cell r="A51">
            <v>45</v>
          </cell>
          <cell r="B51">
            <v>517</v>
          </cell>
          <cell r="C51" t="str">
            <v>Deepak Singh</v>
          </cell>
          <cell r="D51" t="str">
            <v>M</v>
          </cell>
          <cell r="E51">
            <v>7685</v>
          </cell>
          <cell r="F51">
            <v>8453.5</v>
          </cell>
          <cell r="G51">
            <v>101442</v>
          </cell>
          <cell r="H51">
            <v>15216.3</v>
          </cell>
          <cell r="J51">
            <v>0</v>
          </cell>
          <cell r="M51">
            <v>10144.200000000001</v>
          </cell>
          <cell r="N51">
            <v>0</v>
          </cell>
          <cell r="O51">
            <v>0</v>
          </cell>
          <cell r="P51">
            <v>0</v>
          </cell>
          <cell r="Q51">
            <v>126802.5</v>
          </cell>
          <cell r="R51">
            <v>10144.200000000001</v>
          </cell>
          <cell r="S51" t="str">
            <v>Y</v>
          </cell>
          <cell r="T51">
            <v>10144.200000000001</v>
          </cell>
          <cell r="U51">
            <v>6910</v>
          </cell>
          <cell r="V51">
            <v>10000</v>
          </cell>
          <cell r="W51">
            <v>50000</v>
          </cell>
          <cell r="X51">
            <v>87198.399999999994</v>
          </cell>
          <cell r="Y51">
            <v>39604.100000000006</v>
          </cell>
          <cell r="Z51">
            <v>5940.6150000000007</v>
          </cell>
          <cell r="AA51">
            <v>0</v>
          </cell>
          <cell r="AB51">
            <v>5940.6150000000007</v>
          </cell>
          <cell r="AC51">
            <v>495.05125000000004</v>
          </cell>
          <cell r="AE51">
            <v>120861.88499999999</v>
          </cell>
          <cell r="AF51">
            <v>35504.699999999997</v>
          </cell>
          <cell r="AG51">
            <v>156366.58499999999</v>
          </cell>
        </row>
        <row r="52">
          <cell r="A52">
            <v>46</v>
          </cell>
          <cell r="B52">
            <v>522</v>
          </cell>
          <cell r="C52" t="str">
            <v>Ram Chandar Pokhrel</v>
          </cell>
          <cell r="D52" t="str">
            <v>UM</v>
          </cell>
          <cell r="E52">
            <v>3045</v>
          </cell>
          <cell r="F52">
            <v>3349.5</v>
          </cell>
          <cell r="G52">
            <v>40194</v>
          </cell>
          <cell r="H52">
            <v>6029.0999999999995</v>
          </cell>
          <cell r="J52">
            <v>0</v>
          </cell>
          <cell r="M52">
            <v>4019.4</v>
          </cell>
          <cell r="N52">
            <v>0</v>
          </cell>
          <cell r="O52">
            <v>0</v>
          </cell>
          <cell r="P52">
            <v>0</v>
          </cell>
          <cell r="Q52">
            <v>50242.5</v>
          </cell>
          <cell r="R52">
            <v>4019.4000000000005</v>
          </cell>
          <cell r="S52" t="str">
            <v>Y</v>
          </cell>
          <cell r="T52">
            <v>4019.4000000000005</v>
          </cell>
          <cell r="U52">
            <v>0</v>
          </cell>
          <cell r="V52">
            <v>6933.4649999999992</v>
          </cell>
          <cell r="W52">
            <v>40000</v>
          </cell>
          <cell r="X52">
            <v>54972.264999999999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50242.5</v>
          </cell>
          <cell r="AF52">
            <v>14067.899999999998</v>
          </cell>
          <cell r="AG52">
            <v>64310.399999999994</v>
          </cell>
        </row>
        <row r="53">
          <cell r="A53">
            <v>47</v>
          </cell>
          <cell r="B53">
            <v>523</v>
          </cell>
          <cell r="C53" t="str">
            <v>Devi Psd Poudel</v>
          </cell>
          <cell r="D53" t="str">
            <v>M</v>
          </cell>
          <cell r="E53">
            <v>2911</v>
          </cell>
          <cell r="F53">
            <v>3202.1</v>
          </cell>
          <cell r="G53">
            <v>38425.199999999997</v>
          </cell>
          <cell r="H53">
            <v>5763.78</v>
          </cell>
          <cell r="J53">
            <v>0</v>
          </cell>
          <cell r="M53">
            <v>3842.52</v>
          </cell>
          <cell r="N53">
            <v>0</v>
          </cell>
          <cell r="O53">
            <v>0</v>
          </cell>
          <cell r="P53">
            <v>0</v>
          </cell>
          <cell r="Q53">
            <v>48031.499999999993</v>
          </cell>
          <cell r="R53">
            <v>3842.5200000000004</v>
          </cell>
          <cell r="S53" t="str">
            <v>Y</v>
          </cell>
          <cell r="T53">
            <v>3842.5200000000004</v>
          </cell>
          <cell r="U53">
            <v>0</v>
          </cell>
          <cell r="V53">
            <v>6628.3469999999988</v>
          </cell>
          <cell r="W53">
            <v>50000</v>
          </cell>
          <cell r="X53">
            <v>64313.387000000002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48031.499999999993</v>
          </cell>
          <cell r="AF53">
            <v>13448.82</v>
          </cell>
          <cell r="AG53">
            <v>61480.319999999992</v>
          </cell>
        </row>
        <row r="54">
          <cell r="A54">
            <v>48</v>
          </cell>
          <cell r="B54">
            <v>525</v>
          </cell>
          <cell r="C54" t="str">
            <v>Nir Man Ghising</v>
          </cell>
          <cell r="D54" t="str">
            <v>M</v>
          </cell>
          <cell r="E54">
            <v>2911</v>
          </cell>
          <cell r="F54">
            <v>3202.1</v>
          </cell>
          <cell r="G54">
            <v>38425.199999999997</v>
          </cell>
          <cell r="H54">
            <v>5763.78</v>
          </cell>
          <cell r="J54">
            <v>0</v>
          </cell>
          <cell r="M54">
            <v>3842.52</v>
          </cell>
          <cell r="N54">
            <v>0</v>
          </cell>
          <cell r="O54">
            <v>0</v>
          </cell>
          <cell r="P54">
            <v>0</v>
          </cell>
          <cell r="Q54">
            <v>48031.499999999993</v>
          </cell>
          <cell r="R54">
            <v>3842.5200000000004</v>
          </cell>
          <cell r="S54" t="str">
            <v>Y</v>
          </cell>
          <cell r="T54">
            <v>3842.5200000000004</v>
          </cell>
          <cell r="U54">
            <v>0</v>
          </cell>
          <cell r="V54">
            <v>6628.3469999999988</v>
          </cell>
          <cell r="W54">
            <v>50000</v>
          </cell>
          <cell r="X54">
            <v>64313.387000000002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48031.499999999993</v>
          </cell>
          <cell r="AF54">
            <v>13448.82</v>
          </cell>
          <cell r="AG54">
            <v>61480.319999999992</v>
          </cell>
        </row>
        <row r="55">
          <cell r="A55">
            <v>49</v>
          </cell>
          <cell r="B55">
            <v>527</v>
          </cell>
          <cell r="C55" t="str">
            <v>Bal Ram Baral</v>
          </cell>
          <cell r="D55" t="str">
            <v>M</v>
          </cell>
          <cell r="E55">
            <v>3821</v>
          </cell>
          <cell r="F55">
            <v>4203.1000000000004</v>
          </cell>
          <cell r="G55">
            <v>50437.200000000004</v>
          </cell>
          <cell r="H55">
            <v>7565.58</v>
          </cell>
          <cell r="J55">
            <v>0</v>
          </cell>
          <cell r="M55">
            <v>5043.7200000000012</v>
          </cell>
          <cell r="N55">
            <v>0</v>
          </cell>
          <cell r="O55">
            <v>0</v>
          </cell>
          <cell r="P55">
            <v>0</v>
          </cell>
          <cell r="Q55">
            <v>63046.500000000007</v>
          </cell>
          <cell r="R55">
            <v>5043.7200000000012</v>
          </cell>
          <cell r="S55" t="str">
            <v>Y</v>
          </cell>
          <cell r="T55">
            <v>5043.7200000000012</v>
          </cell>
          <cell r="U55">
            <v>0</v>
          </cell>
          <cell r="V55">
            <v>8700.4170000000013</v>
          </cell>
          <cell r="W55">
            <v>50000</v>
          </cell>
          <cell r="X55">
            <v>68787.857000000004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63046.500000000007</v>
          </cell>
          <cell r="AF55">
            <v>17653.02</v>
          </cell>
          <cell r="AG55">
            <v>80699.520000000004</v>
          </cell>
        </row>
        <row r="56">
          <cell r="A56">
            <v>50</v>
          </cell>
          <cell r="B56">
            <v>528</v>
          </cell>
          <cell r="C56" t="str">
            <v>Chandar Lal Shrestha</v>
          </cell>
          <cell r="D56" t="str">
            <v>M</v>
          </cell>
          <cell r="E56">
            <v>2911</v>
          </cell>
          <cell r="F56">
            <v>3202.1</v>
          </cell>
          <cell r="G56">
            <v>38425.199999999997</v>
          </cell>
          <cell r="H56">
            <v>5763.78</v>
          </cell>
          <cell r="J56">
            <v>0</v>
          </cell>
          <cell r="M56">
            <v>3842.52</v>
          </cell>
          <cell r="N56">
            <v>0</v>
          </cell>
          <cell r="O56">
            <v>0</v>
          </cell>
          <cell r="P56">
            <v>0</v>
          </cell>
          <cell r="Q56">
            <v>48031.499999999993</v>
          </cell>
          <cell r="R56">
            <v>3842.5200000000004</v>
          </cell>
          <cell r="S56" t="str">
            <v>N</v>
          </cell>
          <cell r="T56">
            <v>0</v>
          </cell>
          <cell r="U56">
            <v>0</v>
          </cell>
          <cell r="V56">
            <v>6628.3469999999988</v>
          </cell>
          <cell r="W56">
            <v>50000</v>
          </cell>
          <cell r="X56">
            <v>60470.866999999998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48031.499999999993</v>
          </cell>
          <cell r="AF56">
            <v>13448.82</v>
          </cell>
          <cell r="AG56">
            <v>61480.319999999992</v>
          </cell>
        </row>
        <row r="57">
          <cell r="A57">
            <v>51</v>
          </cell>
          <cell r="B57">
            <v>529</v>
          </cell>
          <cell r="C57" t="str">
            <v>Pawan Kumar Neupane</v>
          </cell>
          <cell r="D57" t="str">
            <v>M</v>
          </cell>
          <cell r="E57">
            <v>2964</v>
          </cell>
          <cell r="F57">
            <v>3260.4</v>
          </cell>
          <cell r="G57">
            <v>39124.800000000003</v>
          </cell>
          <cell r="H57">
            <v>5868.72</v>
          </cell>
          <cell r="J57">
            <v>0</v>
          </cell>
          <cell r="M57">
            <v>3912.4800000000005</v>
          </cell>
          <cell r="N57">
            <v>0</v>
          </cell>
          <cell r="O57">
            <v>0</v>
          </cell>
          <cell r="P57">
            <v>0</v>
          </cell>
          <cell r="Q57">
            <v>48906.000000000007</v>
          </cell>
          <cell r="R57">
            <v>3912.4800000000005</v>
          </cell>
          <cell r="S57" t="str">
            <v>Y</v>
          </cell>
          <cell r="T57">
            <v>3912.4800000000005</v>
          </cell>
          <cell r="U57">
            <v>0</v>
          </cell>
          <cell r="V57">
            <v>6749.0280000000002</v>
          </cell>
          <cell r="W57">
            <v>50000</v>
          </cell>
          <cell r="X57">
            <v>64573.987999999998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48906.000000000007</v>
          </cell>
          <cell r="AF57">
            <v>13693.679999999998</v>
          </cell>
          <cell r="AG57">
            <v>62599.680000000008</v>
          </cell>
        </row>
        <row r="58">
          <cell r="A58">
            <v>52</v>
          </cell>
          <cell r="B58">
            <v>532</v>
          </cell>
          <cell r="C58" t="str">
            <v>Munu Joshi</v>
          </cell>
          <cell r="D58" t="str">
            <v>UM</v>
          </cell>
          <cell r="E58">
            <v>2580</v>
          </cell>
          <cell r="F58">
            <v>2838</v>
          </cell>
          <cell r="G58">
            <v>34056</v>
          </cell>
          <cell r="H58">
            <v>5108.3999999999996</v>
          </cell>
          <cell r="J58">
            <v>0</v>
          </cell>
          <cell r="M58">
            <v>3405.6000000000004</v>
          </cell>
          <cell r="N58">
            <v>0</v>
          </cell>
          <cell r="O58">
            <v>0</v>
          </cell>
          <cell r="P58">
            <v>0</v>
          </cell>
          <cell r="Q58">
            <v>42570</v>
          </cell>
          <cell r="R58">
            <v>3405.6000000000004</v>
          </cell>
          <cell r="S58" t="str">
            <v>N</v>
          </cell>
          <cell r="T58">
            <v>0</v>
          </cell>
          <cell r="U58">
            <v>0</v>
          </cell>
          <cell r="V58">
            <v>5874.66</v>
          </cell>
          <cell r="W58">
            <v>40000</v>
          </cell>
          <cell r="X58">
            <v>49280.26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42570</v>
          </cell>
          <cell r="AF58">
            <v>11919.599999999999</v>
          </cell>
          <cell r="AG58">
            <v>54489.599999999999</v>
          </cell>
        </row>
        <row r="59">
          <cell r="A59">
            <v>53</v>
          </cell>
          <cell r="B59">
            <v>534</v>
          </cell>
          <cell r="C59" t="str">
            <v>Som Psd Bajgain</v>
          </cell>
          <cell r="D59" t="str">
            <v>M</v>
          </cell>
          <cell r="E59">
            <v>2580</v>
          </cell>
          <cell r="F59">
            <v>2838</v>
          </cell>
          <cell r="G59">
            <v>34056</v>
          </cell>
          <cell r="H59">
            <v>5108.3999999999996</v>
          </cell>
          <cell r="J59">
            <v>0</v>
          </cell>
          <cell r="M59">
            <v>3405.6000000000004</v>
          </cell>
          <cell r="N59">
            <v>0</v>
          </cell>
          <cell r="O59">
            <v>0</v>
          </cell>
          <cell r="P59">
            <v>0</v>
          </cell>
          <cell r="Q59">
            <v>42570</v>
          </cell>
          <cell r="R59">
            <v>3405.6000000000004</v>
          </cell>
          <cell r="S59" t="str">
            <v>N</v>
          </cell>
          <cell r="T59">
            <v>0</v>
          </cell>
          <cell r="U59">
            <v>0</v>
          </cell>
          <cell r="V59">
            <v>5874.66</v>
          </cell>
          <cell r="W59">
            <v>50000</v>
          </cell>
          <cell r="X59">
            <v>59280.26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42570</v>
          </cell>
          <cell r="AF59">
            <v>11919.599999999999</v>
          </cell>
          <cell r="AG59">
            <v>54489.599999999999</v>
          </cell>
        </row>
        <row r="60">
          <cell r="A60">
            <v>54</v>
          </cell>
          <cell r="B60">
            <v>538</v>
          </cell>
          <cell r="C60" t="str">
            <v>Narayan Psd Acharya</v>
          </cell>
          <cell r="D60" t="str">
            <v>UM</v>
          </cell>
          <cell r="E60">
            <v>2280</v>
          </cell>
          <cell r="F60">
            <v>2508</v>
          </cell>
          <cell r="G60">
            <v>30096</v>
          </cell>
          <cell r="H60">
            <v>4514.3999999999996</v>
          </cell>
          <cell r="J60">
            <v>0</v>
          </cell>
          <cell r="M60">
            <v>3009.6000000000004</v>
          </cell>
          <cell r="N60">
            <v>0</v>
          </cell>
          <cell r="O60">
            <v>0</v>
          </cell>
          <cell r="P60">
            <v>0</v>
          </cell>
          <cell r="Q60">
            <v>37620</v>
          </cell>
          <cell r="R60">
            <v>3009.6000000000004</v>
          </cell>
          <cell r="S60" t="str">
            <v>Y</v>
          </cell>
          <cell r="T60">
            <v>3009.6000000000004</v>
          </cell>
          <cell r="U60">
            <v>0</v>
          </cell>
          <cell r="V60">
            <v>5191.5600000000004</v>
          </cell>
          <cell r="W60">
            <v>40000</v>
          </cell>
          <cell r="X60">
            <v>51210.76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37620</v>
          </cell>
          <cell r="AF60">
            <v>10533.599999999999</v>
          </cell>
          <cell r="AG60">
            <v>48153.599999999999</v>
          </cell>
        </row>
        <row r="61">
          <cell r="A61">
            <v>55</v>
          </cell>
          <cell r="B61">
            <v>539</v>
          </cell>
          <cell r="C61" t="str">
            <v>Jaya Karishna Bade</v>
          </cell>
          <cell r="D61" t="str">
            <v>UM</v>
          </cell>
          <cell r="E61">
            <v>2160</v>
          </cell>
          <cell r="F61">
            <v>2376</v>
          </cell>
          <cell r="G61">
            <v>28512</v>
          </cell>
          <cell r="H61">
            <v>4276.8</v>
          </cell>
          <cell r="J61">
            <v>0</v>
          </cell>
          <cell r="M61">
            <v>2851.2000000000003</v>
          </cell>
          <cell r="N61">
            <v>0</v>
          </cell>
          <cell r="O61">
            <v>0</v>
          </cell>
          <cell r="P61">
            <v>0</v>
          </cell>
          <cell r="Q61">
            <v>35640</v>
          </cell>
          <cell r="R61">
            <v>2851.2000000000003</v>
          </cell>
          <cell r="S61" t="str">
            <v>Y</v>
          </cell>
          <cell r="T61">
            <v>2851.2000000000003</v>
          </cell>
          <cell r="U61">
            <v>0</v>
          </cell>
          <cell r="V61">
            <v>4918.3200000000006</v>
          </cell>
          <cell r="W61">
            <v>40000</v>
          </cell>
          <cell r="X61">
            <v>50620.72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35640</v>
          </cell>
          <cell r="AF61">
            <v>9979.1999999999989</v>
          </cell>
          <cell r="AG61">
            <v>45619.199999999997</v>
          </cell>
        </row>
        <row r="62">
          <cell r="A62">
            <v>56</v>
          </cell>
          <cell r="B62">
            <v>541</v>
          </cell>
          <cell r="C62" t="str">
            <v>Resham Bhantana</v>
          </cell>
          <cell r="D62" t="str">
            <v>M</v>
          </cell>
          <cell r="E62">
            <v>3390</v>
          </cell>
          <cell r="F62">
            <v>3729</v>
          </cell>
          <cell r="G62">
            <v>44748</v>
          </cell>
          <cell r="H62">
            <v>6712.2</v>
          </cell>
          <cell r="J62">
            <v>0</v>
          </cell>
          <cell r="M62">
            <v>4474.8</v>
          </cell>
          <cell r="N62">
            <v>0</v>
          </cell>
          <cell r="O62">
            <v>0</v>
          </cell>
          <cell r="P62">
            <v>0</v>
          </cell>
          <cell r="Q62">
            <v>55935</v>
          </cell>
          <cell r="R62">
            <v>4474.8</v>
          </cell>
          <cell r="S62" t="str">
            <v>N</v>
          </cell>
          <cell r="T62">
            <v>0</v>
          </cell>
          <cell r="U62">
            <v>0</v>
          </cell>
          <cell r="V62">
            <v>7719.0299999999988</v>
          </cell>
          <cell r="W62">
            <v>50000</v>
          </cell>
          <cell r="X62">
            <v>62193.83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55935</v>
          </cell>
          <cell r="AF62">
            <v>15661.8</v>
          </cell>
          <cell r="AG62">
            <v>71596.800000000003</v>
          </cell>
        </row>
        <row r="63">
          <cell r="A63">
            <v>57</v>
          </cell>
          <cell r="B63">
            <v>542</v>
          </cell>
          <cell r="C63" t="str">
            <v>Mek Bdr Gurung</v>
          </cell>
          <cell r="D63" t="str">
            <v>UM</v>
          </cell>
          <cell r="E63">
            <v>4981</v>
          </cell>
          <cell r="F63">
            <v>5479.1</v>
          </cell>
          <cell r="G63">
            <v>65749.200000000012</v>
          </cell>
          <cell r="H63">
            <v>9862.380000000001</v>
          </cell>
          <cell r="J63">
            <v>0</v>
          </cell>
          <cell r="M63">
            <v>6574.9200000000019</v>
          </cell>
          <cell r="N63">
            <v>0</v>
          </cell>
          <cell r="O63">
            <v>0</v>
          </cell>
          <cell r="P63">
            <v>0</v>
          </cell>
          <cell r="Q63">
            <v>82186.500000000015</v>
          </cell>
          <cell r="R63">
            <v>6574.920000000001</v>
          </cell>
          <cell r="S63" t="str">
            <v>N</v>
          </cell>
          <cell r="T63">
            <v>0</v>
          </cell>
          <cell r="U63">
            <v>0</v>
          </cell>
          <cell r="V63">
            <v>10000</v>
          </cell>
          <cell r="W63">
            <v>40000</v>
          </cell>
          <cell r="X63">
            <v>56574.92</v>
          </cell>
          <cell r="Y63">
            <v>25611.580000000016</v>
          </cell>
          <cell r="Z63">
            <v>3841.7370000000024</v>
          </cell>
          <cell r="AA63">
            <v>0</v>
          </cell>
          <cell r="AB63">
            <v>3841.7370000000024</v>
          </cell>
          <cell r="AC63">
            <v>320.14475000000022</v>
          </cell>
          <cell r="AE63">
            <v>78344.763000000006</v>
          </cell>
          <cell r="AF63">
            <v>23012.22</v>
          </cell>
          <cell r="AG63">
            <v>101356.98300000001</v>
          </cell>
        </row>
        <row r="64">
          <cell r="A64">
            <v>58</v>
          </cell>
          <cell r="B64">
            <v>552</v>
          </cell>
          <cell r="C64" t="str">
            <v>Indra Pandey</v>
          </cell>
          <cell r="D64" t="str">
            <v>M</v>
          </cell>
          <cell r="E64">
            <v>3816</v>
          </cell>
          <cell r="F64">
            <v>4197.6000000000004</v>
          </cell>
          <cell r="G64">
            <v>50371.200000000004</v>
          </cell>
          <cell r="H64">
            <v>7555.68</v>
          </cell>
          <cell r="J64">
            <v>0</v>
          </cell>
          <cell r="M64">
            <v>5037.1200000000008</v>
          </cell>
          <cell r="N64">
            <v>0</v>
          </cell>
          <cell r="O64">
            <v>0</v>
          </cell>
          <cell r="P64">
            <v>0</v>
          </cell>
          <cell r="Q64">
            <v>62964.000000000007</v>
          </cell>
          <cell r="R64">
            <v>5037.1200000000008</v>
          </cell>
          <cell r="S64" t="str">
            <v>N</v>
          </cell>
          <cell r="T64">
            <v>0</v>
          </cell>
          <cell r="U64">
            <v>0</v>
          </cell>
          <cell r="V64">
            <v>8689.0320000000011</v>
          </cell>
          <cell r="W64">
            <v>50000</v>
          </cell>
          <cell r="X64">
            <v>63726.152000000002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62964.000000000007</v>
          </cell>
          <cell r="AF64">
            <v>17629.920000000002</v>
          </cell>
          <cell r="AG64">
            <v>80593.920000000013</v>
          </cell>
        </row>
      </sheetData>
      <sheetData sheetId="7" refreshError="1">
        <row r="4">
          <cell r="A4" t="str">
            <v>Sr. No.</v>
          </cell>
          <cell r="B4" t="str">
            <v>ID No.</v>
          </cell>
          <cell r="C4" t="str">
            <v>Name</v>
          </cell>
          <cell r="D4" t="str">
            <v>Designation</v>
          </cell>
          <cell r="E4" t="str">
            <v>Earnings</v>
          </cell>
          <cell r="Q4" t="str">
            <v>Deductions</v>
          </cell>
          <cell r="W4" t="str">
            <v>Taxable Amt</v>
          </cell>
          <cell r="Z4" t="str">
            <v>Total I. Tax Rs</v>
          </cell>
          <cell r="AA4" t="str">
            <v>Sur Charge 10%</v>
          </cell>
          <cell r="AB4" t="str">
            <v>Total Tax</v>
          </cell>
          <cell r="AC4" t="str">
            <v>Tax per month</v>
          </cell>
          <cell r="AD4" t="str">
            <v>Total Salary on Old Tax</v>
          </cell>
          <cell r="AE4" t="str">
            <v>Add 35%</v>
          </cell>
          <cell r="AF4" t="str">
            <v>Total Cash</v>
          </cell>
        </row>
        <row r="5">
          <cell r="E5" t="str">
            <v>Basic Salary</v>
          </cell>
          <cell r="F5" t="str">
            <v>10% inc sal</v>
          </cell>
          <cell r="G5" t="str">
            <v>RA %</v>
          </cell>
          <cell r="H5" t="str">
            <v>CIF</v>
          </cell>
          <cell r="I5" t="str">
            <v>Location</v>
          </cell>
          <cell r="J5" t="str">
            <v>Married</v>
          </cell>
          <cell r="K5" t="str">
            <v>Basic Salary*12</v>
          </cell>
          <cell r="L5" t="str">
            <v>RA</v>
          </cell>
          <cell r="M5" t="str">
            <v>Allowance</v>
          </cell>
          <cell r="N5" t="str">
            <v>Housing All</v>
          </cell>
          <cell r="O5" t="str">
            <v>Bonus</v>
          </cell>
          <cell r="P5" t="str">
            <v>Total Salary</v>
          </cell>
          <cell r="Q5" t="str">
            <v>PF</v>
          </cell>
          <cell r="R5" t="str">
            <v>CIF</v>
          </cell>
          <cell r="S5" t="str">
            <v>Insurance Premium</v>
          </cell>
          <cell r="T5" t="str">
            <v>Rebate</v>
          </cell>
          <cell r="U5" t="str">
            <v>Stationary</v>
          </cell>
          <cell r="V5" t="str">
            <v>Total Deduction</v>
          </cell>
        </row>
        <row r="6">
          <cell r="A6">
            <v>59</v>
          </cell>
          <cell r="B6">
            <v>105</v>
          </cell>
          <cell r="C6" t="str">
            <v>Dil Bahadur Shrestha</v>
          </cell>
          <cell r="D6" t="str">
            <v>Headworks Enginner</v>
          </cell>
          <cell r="E6">
            <v>15665</v>
          </cell>
          <cell r="F6">
            <v>17231.5</v>
          </cell>
          <cell r="G6" t="str">
            <v>rrrr</v>
          </cell>
          <cell r="H6" t="str">
            <v>y</v>
          </cell>
          <cell r="I6" t="str">
            <v>hw</v>
          </cell>
          <cell r="J6" t="str">
            <v>y</v>
          </cell>
          <cell r="K6">
            <v>206778</v>
          </cell>
          <cell r="L6">
            <v>41355.600000000006</v>
          </cell>
          <cell r="M6">
            <v>51694.5</v>
          </cell>
          <cell r="N6">
            <v>20677.800000000003</v>
          </cell>
          <cell r="P6">
            <v>320505.90000000002</v>
          </cell>
          <cell r="Q6">
            <v>20677.800000000003</v>
          </cell>
          <cell r="R6">
            <v>20677.800000000003</v>
          </cell>
          <cell r="T6">
            <v>50000</v>
          </cell>
          <cell r="U6">
            <v>10000</v>
          </cell>
          <cell r="V6">
            <v>101355.6</v>
          </cell>
          <cell r="W6">
            <v>219150.30000000002</v>
          </cell>
          <cell r="X6">
            <v>203172</v>
          </cell>
          <cell r="Y6">
            <v>15978.300000000017</v>
          </cell>
          <cell r="Z6">
            <v>47287.575000000004</v>
          </cell>
          <cell r="AA6">
            <v>4728.7575000000006</v>
          </cell>
          <cell r="AB6">
            <v>52016.332500000004</v>
          </cell>
          <cell r="AC6">
            <v>4334.6899999999996</v>
          </cell>
          <cell r="AD6">
            <v>268489.5675</v>
          </cell>
          <cell r="AE6">
            <v>72372.299999999988</v>
          </cell>
          <cell r="AF6">
            <v>340861.86749999999</v>
          </cell>
        </row>
        <row r="7">
          <cell r="A7">
            <v>60</v>
          </cell>
          <cell r="B7">
            <v>106</v>
          </cell>
          <cell r="C7" t="str">
            <v>Prem Sing Thapa</v>
          </cell>
          <cell r="D7" t="str">
            <v xml:space="preserve">Site In-Charge PH/Tailrace </v>
          </cell>
          <cell r="E7">
            <v>13004</v>
          </cell>
          <cell r="F7">
            <v>14304.4</v>
          </cell>
          <cell r="G7" t="str">
            <v>rrr</v>
          </cell>
          <cell r="H7" t="str">
            <v>y</v>
          </cell>
          <cell r="I7" t="str">
            <v>k</v>
          </cell>
          <cell r="J7" t="str">
            <v>y</v>
          </cell>
          <cell r="K7">
            <v>171652.8</v>
          </cell>
          <cell r="L7">
            <v>25747.919999999998</v>
          </cell>
          <cell r="M7">
            <v>34330.559999999998</v>
          </cell>
          <cell r="N7">
            <v>17165.28</v>
          </cell>
          <cell r="P7">
            <v>248896.56</v>
          </cell>
          <cell r="Q7">
            <v>17165.28</v>
          </cell>
          <cell r="R7">
            <v>17165.28</v>
          </cell>
          <cell r="S7">
            <v>5250</v>
          </cell>
          <cell r="T7">
            <v>50000</v>
          </cell>
          <cell r="U7">
            <v>10000</v>
          </cell>
          <cell r="V7">
            <v>99580.56</v>
          </cell>
          <cell r="W7">
            <v>149316</v>
          </cell>
          <cell r="X7">
            <v>129810</v>
          </cell>
          <cell r="Y7">
            <v>19506</v>
          </cell>
          <cell r="Z7">
            <v>29829</v>
          </cell>
          <cell r="AA7">
            <v>2982.9</v>
          </cell>
          <cell r="AB7">
            <v>32811.9</v>
          </cell>
          <cell r="AC7">
            <v>2734.33</v>
          </cell>
          <cell r="AD7">
            <v>216084.66</v>
          </cell>
          <cell r="AE7">
            <v>60078.479999999996</v>
          </cell>
          <cell r="AF7">
            <v>276163.14</v>
          </cell>
        </row>
        <row r="8">
          <cell r="A8">
            <v>61</v>
          </cell>
          <cell r="B8">
            <v>107</v>
          </cell>
          <cell r="C8" t="str">
            <v>Jiwan Lama</v>
          </cell>
          <cell r="D8" t="str">
            <v xml:space="preserve">Site In-Charge Adit 2 </v>
          </cell>
          <cell r="E8">
            <v>9686</v>
          </cell>
          <cell r="F8">
            <v>10654.6</v>
          </cell>
          <cell r="G8" t="str">
            <v>rrr</v>
          </cell>
          <cell r="H8" t="str">
            <v>n</v>
          </cell>
          <cell r="I8" t="str">
            <v>a2</v>
          </cell>
          <cell r="J8" t="str">
            <v>y</v>
          </cell>
          <cell r="K8">
            <v>127855.20000000001</v>
          </cell>
          <cell r="L8">
            <v>19178.280000000002</v>
          </cell>
          <cell r="M8">
            <v>30685.248000000003</v>
          </cell>
          <cell r="N8">
            <v>12785.520000000002</v>
          </cell>
          <cell r="P8">
            <v>190504.24800000002</v>
          </cell>
          <cell r="Q8">
            <v>12785.520000000002</v>
          </cell>
          <cell r="R8">
            <v>0</v>
          </cell>
          <cell r="T8">
            <v>50000</v>
          </cell>
          <cell r="U8">
            <v>10000</v>
          </cell>
          <cell r="V8">
            <v>72785.52</v>
          </cell>
          <cell r="W8">
            <v>117718.72800000002</v>
          </cell>
          <cell r="X8">
            <v>106211.76</v>
          </cell>
          <cell r="Y8">
            <v>11506.968000000023</v>
          </cell>
          <cell r="Z8">
            <v>21929.682000000004</v>
          </cell>
          <cell r="AA8">
            <v>2192.9682000000007</v>
          </cell>
          <cell r="AB8">
            <v>24122.650200000004</v>
          </cell>
          <cell r="AC8">
            <v>2010.22</v>
          </cell>
          <cell r="AD8">
            <v>166381.59780000002</v>
          </cell>
          <cell r="AE8">
            <v>44749.319999999992</v>
          </cell>
          <cell r="AF8">
            <v>211130.9178</v>
          </cell>
        </row>
        <row r="9">
          <cell r="A9">
            <v>62</v>
          </cell>
          <cell r="B9">
            <v>111</v>
          </cell>
          <cell r="C9" t="str">
            <v>Netra Bahadur Bhandari</v>
          </cell>
          <cell r="D9" t="str">
            <v>Sr. Foreman II</v>
          </cell>
          <cell r="E9">
            <v>7473</v>
          </cell>
          <cell r="F9">
            <v>8220.2999999999993</v>
          </cell>
          <cell r="G9" t="str">
            <v>n</v>
          </cell>
          <cell r="H9" t="str">
            <v>n</v>
          </cell>
          <cell r="I9" t="str">
            <v>hw</v>
          </cell>
          <cell r="J9" t="str">
            <v>y</v>
          </cell>
          <cell r="K9">
            <v>98643.599999999991</v>
          </cell>
          <cell r="L9">
            <v>0</v>
          </cell>
          <cell r="M9">
            <v>24660.899999999998</v>
          </cell>
          <cell r="N9">
            <v>9864.36</v>
          </cell>
          <cell r="P9">
            <v>133168.85999999999</v>
          </cell>
          <cell r="Q9">
            <v>9864.36</v>
          </cell>
          <cell r="R9">
            <v>0</v>
          </cell>
          <cell r="T9">
            <v>50000</v>
          </cell>
          <cell r="U9">
            <v>10000</v>
          </cell>
          <cell r="V9">
            <v>69864.36</v>
          </cell>
          <cell r="W9">
            <v>63304.499999999985</v>
          </cell>
          <cell r="X9">
            <v>56578.8</v>
          </cell>
          <cell r="Y9">
            <v>6725.6999999999825</v>
          </cell>
          <cell r="Z9">
            <v>9495.6749999999975</v>
          </cell>
          <cell r="AA9">
            <v>0</v>
          </cell>
          <cell r="AB9">
            <v>9495.6749999999975</v>
          </cell>
          <cell r="AC9">
            <v>791.31</v>
          </cell>
          <cell r="AD9">
            <v>123673.18499999998</v>
          </cell>
          <cell r="AE9">
            <v>34525.259999999995</v>
          </cell>
          <cell r="AF9">
            <v>158198.44499999998</v>
          </cell>
        </row>
        <row r="10">
          <cell r="A10">
            <v>63</v>
          </cell>
          <cell r="B10">
            <v>112</v>
          </cell>
          <cell r="C10" t="str">
            <v>Krishna Prasad Shrestha</v>
          </cell>
          <cell r="D10" t="str">
            <v>Sr. Foreman I</v>
          </cell>
          <cell r="E10">
            <v>6562</v>
          </cell>
          <cell r="F10">
            <v>7218.2</v>
          </cell>
          <cell r="G10" t="str">
            <v>n</v>
          </cell>
          <cell r="H10" t="str">
            <v>n</v>
          </cell>
          <cell r="I10" t="str">
            <v>hw</v>
          </cell>
          <cell r="J10" t="str">
            <v>y</v>
          </cell>
          <cell r="K10">
            <v>86618.4</v>
          </cell>
          <cell r="L10">
            <v>0</v>
          </cell>
          <cell r="M10">
            <v>21654.6</v>
          </cell>
          <cell r="N10">
            <v>8661.84</v>
          </cell>
          <cell r="P10">
            <v>116934.84</v>
          </cell>
          <cell r="Q10">
            <v>8661.84</v>
          </cell>
          <cell r="R10">
            <v>0</v>
          </cell>
          <cell r="T10">
            <v>50000</v>
          </cell>
          <cell r="U10">
            <v>10000</v>
          </cell>
          <cell r="V10">
            <v>68661.84</v>
          </cell>
          <cell r="W10">
            <v>48273</v>
          </cell>
          <cell r="X10">
            <v>42367.199999999997</v>
          </cell>
          <cell r="Y10">
            <v>5905.8000000000029</v>
          </cell>
          <cell r="Z10">
            <v>7240.95</v>
          </cell>
          <cell r="AA10">
            <v>0</v>
          </cell>
          <cell r="AB10">
            <v>7240.95</v>
          </cell>
          <cell r="AC10">
            <v>603.41</v>
          </cell>
          <cell r="AD10">
            <v>109693.89</v>
          </cell>
          <cell r="AE10">
            <v>30316.44</v>
          </cell>
          <cell r="AF10">
            <v>140010.32999999999</v>
          </cell>
        </row>
        <row r="11">
          <cell r="A11">
            <v>64</v>
          </cell>
          <cell r="B11">
            <v>116</v>
          </cell>
          <cell r="C11" t="str">
            <v>Babu Lal Sharma</v>
          </cell>
          <cell r="D11" t="str">
            <v>Sr. Foreman I (Auto)</v>
          </cell>
          <cell r="E11">
            <v>5539</v>
          </cell>
          <cell r="F11">
            <v>6092.9</v>
          </cell>
          <cell r="G11" t="str">
            <v>n</v>
          </cell>
          <cell r="H11" t="str">
            <v>n</v>
          </cell>
          <cell r="I11" t="str">
            <v>a2</v>
          </cell>
          <cell r="J11" t="str">
            <v>y</v>
          </cell>
          <cell r="K11">
            <v>73114.799999999988</v>
          </cell>
          <cell r="L11">
            <v>0</v>
          </cell>
          <cell r="M11">
            <v>17547.551999999996</v>
          </cell>
          <cell r="N11">
            <v>7311.48</v>
          </cell>
          <cell r="P11">
            <v>97973.83199999998</v>
          </cell>
          <cell r="Q11">
            <v>7311.48</v>
          </cell>
          <cell r="R11">
            <v>0</v>
          </cell>
          <cell r="T11">
            <v>50000</v>
          </cell>
          <cell r="U11">
            <v>10000</v>
          </cell>
          <cell r="V11">
            <v>67311.48</v>
          </cell>
          <cell r="W11">
            <v>30662.351999999984</v>
          </cell>
          <cell r="X11">
            <v>25079.040000000001</v>
          </cell>
          <cell r="Y11">
            <v>5583.3119999999835</v>
          </cell>
          <cell r="Z11">
            <v>4599.3527999999978</v>
          </cell>
          <cell r="AA11">
            <v>0</v>
          </cell>
          <cell r="AB11">
            <v>4599.3527999999978</v>
          </cell>
          <cell r="AC11">
            <v>383.28</v>
          </cell>
          <cell r="AD11">
            <v>93374.479199999987</v>
          </cell>
          <cell r="AE11">
            <v>25590.18</v>
          </cell>
          <cell r="AF11">
            <v>118964.65919999999</v>
          </cell>
        </row>
        <row r="12">
          <cell r="A12">
            <v>65</v>
          </cell>
          <cell r="B12">
            <v>118</v>
          </cell>
          <cell r="C12" t="str">
            <v>Chandra Bahadur Gurung</v>
          </cell>
          <cell r="D12" t="str">
            <v>Mechanic II</v>
          </cell>
          <cell r="E12">
            <v>4384</v>
          </cell>
          <cell r="F12">
            <v>4822.3999999999996</v>
          </cell>
          <cell r="G12" t="str">
            <v>n</v>
          </cell>
          <cell r="H12" t="str">
            <v>n</v>
          </cell>
          <cell r="I12" t="str">
            <v>k</v>
          </cell>
          <cell r="J12" t="str">
            <v>y</v>
          </cell>
          <cell r="K12">
            <v>57868.799999999996</v>
          </cell>
          <cell r="L12">
            <v>0</v>
          </cell>
          <cell r="M12">
            <v>11573.76</v>
          </cell>
          <cell r="N12">
            <v>5786.88</v>
          </cell>
          <cell r="P12">
            <v>75229.440000000002</v>
          </cell>
          <cell r="Q12">
            <v>5786.88</v>
          </cell>
          <cell r="R12">
            <v>0</v>
          </cell>
          <cell r="T12">
            <v>50000</v>
          </cell>
          <cell r="U12">
            <v>10000</v>
          </cell>
          <cell r="V12">
            <v>65786.880000000005</v>
          </cell>
          <cell r="W12">
            <v>9442.5599999999977</v>
          </cell>
          <cell r="X12">
            <v>3660.1599999999889</v>
          </cell>
          <cell r="Y12">
            <v>5782.4000000000087</v>
          </cell>
          <cell r="Z12">
            <v>1416.3839999999996</v>
          </cell>
          <cell r="AA12">
            <v>0</v>
          </cell>
          <cell r="AB12">
            <v>1416.3839999999996</v>
          </cell>
          <cell r="AC12">
            <v>118.03</v>
          </cell>
          <cell r="AD12">
            <v>73813.055999999997</v>
          </cell>
          <cell r="AE12">
            <v>20254.079999999994</v>
          </cell>
          <cell r="AF12">
            <v>94067.135999999999</v>
          </cell>
        </row>
        <row r="13">
          <cell r="A13">
            <v>66</v>
          </cell>
          <cell r="B13">
            <v>119</v>
          </cell>
          <cell r="C13" t="str">
            <v>Shiva Bahadur Karki</v>
          </cell>
          <cell r="D13" t="str">
            <v>Chief Surveyor</v>
          </cell>
          <cell r="E13">
            <v>9528</v>
          </cell>
          <cell r="F13">
            <v>10480.799999999999</v>
          </cell>
          <cell r="G13" t="str">
            <v>rrr</v>
          </cell>
          <cell r="H13" t="str">
            <v>y</v>
          </cell>
          <cell r="I13" t="str">
            <v>k</v>
          </cell>
          <cell r="J13" t="str">
            <v>y</v>
          </cell>
          <cell r="K13">
            <v>125769.59999999999</v>
          </cell>
          <cell r="L13">
            <v>18865.439999999999</v>
          </cell>
          <cell r="M13">
            <v>25153.919999999998</v>
          </cell>
          <cell r="N13">
            <v>12576.96</v>
          </cell>
          <cell r="P13">
            <v>182365.91999999998</v>
          </cell>
          <cell r="Q13">
            <v>12576.96</v>
          </cell>
          <cell r="R13">
            <v>12576.96</v>
          </cell>
          <cell r="T13">
            <v>50000</v>
          </cell>
          <cell r="U13">
            <v>10000</v>
          </cell>
          <cell r="V13">
            <v>85153.919999999998</v>
          </cell>
          <cell r="W13">
            <v>97211.999999999985</v>
          </cell>
          <cell r="X13">
            <v>82920</v>
          </cell>
          <cell r="Y13">
            <v>14291.999999999985</v>
          </cell>
          <cell r="Z13">
            <v>16802.999999999996</v>
          </cell>
          <cell r="AA13">
            <v>1680.2999999999997</v>
          </cell>
          <cell r="AB13">
            <v>18483.299999999996</v>
          </cell>
          <cell r="AC13">
            <v>1540.28</v>
          </cell>
          <cell r="AD13">
            <v>163882.62</v>
          </cell>
          <cell r="AE13">
            <v>44019.359999999993</v>
          </cell>
          <cell r="AF13">
            <v>207901.97999999998</v>
          </cell>
        </row>
        <row r="14">
          <cell r="A14">
            <v>67</v>
          </cell>
          <cell r="B14">
            <v>120</v>
          </cell>
          <cell r="C14" t="str">
            <v>Bhim Bahadur Thapa</v>
          </cell>
          <cell r="D14" t="str">
            <v>Mason  II</v>
          </cell>
          <cell r="E14">
            <v>4455</v>
          </cell>
          <cell r="F14">
            <v>4900.5</v>
          </cell>
          <cell r="G14" t="str">
            <v>n</v>
          </cell>
          <cell r="H14" t="str">
            <v>n</v>
          </cell>
          <cell r="I14" t="str">
            <v>k</v>
          </cell>
          <cell r="J14" t="str">
            <v>y</v>
          </cell>
          <cell r="K14">
            <v>58806</v>
          </cell>
          <cell r="L14">
            <v>0</v>
          </cell>
          <cell r="M14">
            <v>11761.2</v>
          </cell>
          <cell r="N14">
            <v>5880.6</v>
          </cell>
          <cell r="P14">
            <v>76447.8</v>
          </cell>
          <cell r="Q14">
            <v>5880.6</v>
          </cell>
          <cell r="R14">
            <v>0</v>
          </cell>
          <cell r="T14">
            <v>50000</v>
          </cell>
          <cell r="U14">
            <v>10000</v>
          </cell>
          <cell r="V14">
            <v>65880.600000000006</v>
          </cell>
          <cell r="W14">
            <v>10567.199999999997</v>
          </cell>
          <cell r="X14">
            <v>4529.2</v>
          </cell>
          <cell r="Y14">
            <v>6037.9999999999973</v>
          </cell>
          <cell r="Z14">
            <v>1585.0799999999995</v>
          </cell>
          <cell r="AA14">
            <v>0</v>
          </cell>
          <cell r="AB14">
            <v>1585.0799999999995</v>
          </cell>
          <cell r="AC14">
            <v>132.09</v>
          </cell>
          <cell r="AD14">
            <v>74862.720000000001</v>
          </cell>
          <cell r="AE14">
            <v>20582.099999999999</v>
          </cell>
          <cell r="AF14">
            <v>95444.82</v>
          </cell>
        </row>
        <row r="15">
          <cell r="A15">
            <v>68</v>
          </cell>
          <cell r="B15">
            <v>121</v>
          </cell>
          <cell r="C15" t="str">
            <v>Tej Bahadur Thapa</v>
          </cell>
          <cell r="D15" t="str">
            <v>Mason  II</v>
          </cell>
          <cell r="E15">
            <v>3958</v>
          </cell>
          <cell r="F15">
            <v>4353.8</v>
          </cell>
          <cell r="G15" t="str">
            <v>n</v>
          </cell>
          <cell r="H15" t="str">
            <v>n</v>
          </cell>
          <cell r="I15" t="str">
            <v>k</v>
          </cell>
          <cell r="J15" t="str">
            <v>y</v>
          </cell>
          <cell r="K15">
            <v>52245.600000000006</v>
          </cell>
          <cell r="L15">
            <v>0</v>
          </cell>
          <cell r="M15">
            <v>10449.120000000003</v>
          </cell>
          <cell r="N15">
            <v>5224.5600000000013</v>
          </cell>
          <cell r="P15">
            <v>67919.280000000013</v>
          </cell>
          <cell r="Q15">
            <v>5224.5600000000013</v>
          </cell>
          <cell r="R15">
            <v>0</v>
          </cell>
          <cell r="T15">
            <v>50000</v>
          </cell>
          <cell r="U15">
            <v>9404.2080000000024</v>
          </cell>
          <cell r="V15">
            <v>64628.767999999996</v>
          </cell>
          <cell r="W15">
            <v>3290.512000000017</v>
          </cell>
          <cell r="X15">
            <v>0</v>
          </cell>
          <cell r="Y15">
            <v>3290.512000000017</v>
          </cell>
          <cell r="Z15">
            <v>493.57680000000255</v>
          </cell>
          <cell r="AA15">
            <v>0</v>
          </cell>
          <cell r="AB15">
            <v>493.57680000000255</v>
          </cell>
          <cell r="AC15">
            <v>41.13</v>
          </cell>
          <cell r="AD15">
            <v>67425.703200000018</v>
          </cell>
          <cell r="AE15">
            <v>18285.96</v>
          </cell>
          <cell r="AF15">
            <v>85711.66320000001</v>
          </cell>
        </row>
        <row r="16">
          <cell r="A16">
            <v>69</v>
          </cell>
          <cell r="B16">
            <v>122</v>
          </cell>
          <cell r="C16" t="str">
            <v>Tirth Man Chhantel</v>
          </cell>
          <cell r="D16" t="str">
            <v>Foreman (Batching)</v>
          </cell>
          <cell r="E16">
            <v>4445</v>
          </cell>
          <cell r="F16">
            <v>4889.5</v>
          </cell>
          <cell r="G16" t="str">
            <v>n</v>
          </cell>
          <cell r="H16" t="str">
            <v>n</v>
          </cell>
          <cell r="I16" t="str">
            <v>a2</v>
          </cell>
          <cell r="J16" t="str">
            <v>y</v>
          </cell>
          <cell r="K16">
            <v>58674</v>
          </cell>
          <cell r="L16">
            <v>0</v>
          </cell>
          <cell r="M16">
            <v>14081.76</v>
          </cell>
          <cell r="N16">
            <v>5867.4000000000005</v>
          </cell>
          <cell r="P16">
            <v>78623.16</v>
          </cell>
          <cell r="Q16">
            <v>5867.4000000000005</v>
          </cell>
          <cell r="R16">
            <v>0</v>
          </cell>
          <cell r="T16">
            <v>50000</v>
          </cell>
          <cell r="U16">
            <v>10000</v>
          </cell>
          <cell r="V16">
            <v>65867.399999999994</v>
          </cell>
          <cell r="W16">
            <v>12755.760000000009</v>
          </cell>
          <cell r="X16">
            <v>8275.2000000000007</v>
          </cell>
          <cell r="Y16">
            <v>4480.5600000000086</v>
          </cell>
          <cell r="Z16">
            <v>1913.3640000000014</v>
          </cell>
          <cell r="AA16">
            <v>0</v>
          </cell>
          <cell r="AB16">
            <v>1913.3640000000014</v>
          </cell>
          <cell r="AC16">
            <v>159.44999999999999</v>
          </cell>
          <cell r="AD16">
            <v>76709.796000000002</v>
          </cell>
          <cell r="AE16">
            <v>20535.899999999998</v>
          </cell>
          <cell r="AF16">
            <v>97245.695999999996</v>
          </cell>
        </row>
        <row r="17">
          <cell r="A17">
            <v>70</v>
          </cell>
          <cell r="B17">
            <v>123</v>
          </cell>
          <cell r="C17" t="str">
            <v>Kali Ram BK</v>
          </cell>
          <cell r="D17" t="str">
            <v>Driller II/Mason II</v>
          </cell>
          <cell r="E17">
            <v>3816</v>
          </cell>
          <cell r="F17">
            <v>4197.6000000000004</v>
          </cell>
          <cell r="G17" t="str">
            <v>n</v>
          </cell>
          <cell r="H17" t="str">
            <v>n</v>
          </cell>
          <cell r="I17" t="str">
            <v>k</v>
          </cell>
          <cell r="J17" t="str">
            <v>y</v>
          </cell>
          <cell r="K17">
            <v>50371.200000000004</v>
          </cell>
          <cell r="L17">
            <v>0</v>
          </cell>
          <cell r="M17">
            <v>10074.240000000002</v>
          </cell>
          <cell r="N17">
            <v>5037.1200000000008</v>
          </cell>
          <cell r="P17">
            <v>65482.560000000005</v>
          </cell>
          <cell r="Q17">
            <v>5037.1200000000008</v>
          </cell>
          <cell r="R17">
            <v>0</v>
          </cell>
          <cell r="T17">
            <v>50000</v>
          </cell>
          <cell r="U17">
            <v>9066.8160000000007</v>
          </cell>
          <cell r="V17">
            <v>64103.936000000002</v>
          </cell>
          <cell r="W17">
            <v>1378.6240000000034</v>
          </cell>
          <cell r="X17">
            <v>-3292.16</v>
          </cell>
          <cell r="Y17">
            <v>4670.7840000000033</v>
          </cell>
          <cell r="Z17">
            <v>206.79360000000051</v>
          </cell>
          <cell r="AA17">
            <v>0</v>
          </cell>
          <cell r="AB17">
            <v>206.79360000000051</v>
          </cell>
          <cell r="AC17">
            <v>17.23</v>
          </cell>
          <cell r="AD17">
            <v>65275.766400000008</v>
          </cell>
          <cell r="AE17">
            <v>17629.920000000002</v>
          </cell>
          <cell r="AF17">
            <v>82905.686400000006</v>
          </cell>
        </row>
        <row r="18">
          <cell r="A18">
            <v>71</v>
          </cell>
          <cell r="B18">
            <v>125</v>
          </cell>
          <cell r="C18" t="str">
            <v>Shishir Chandra Khanal</v>
          </cell>
          <cell r="D18" t="str">
            <v>Business Co-ordinator</v>
          </cell>
          <cell r="E18">
            <v>11323</v>
          </cell>
          <cell r="F18">
            <v>12455.3</v>
          </cell>
          <cell r="G18" t="str">
            <v>rrr</v>
          </cell>
          <cell r="H18" t="str">
            <v>y</v>
          </cell>
          <cell r="I18" t="str">
            <v>ktm</v>
          </cell>
          <cell r="J18" t="str">
            <v>y</v>
          </cell>
          <cell r="K18">
            <v>149463.59999999998</v>
          </cell>
          <cell r="L18">
            <v>22419.539999999997</v>
          </cell>
          <cell r="M18">
            <v>22419.539999999997</v>
          </cell>
          <cell r="N18">
            <v>14946.359999999999</v>
          </cell>
          <cell r="P18">
            <v>209249.03999999998</v>
          </cell>
          <cell r="Q18">
            <v>14946.359999999999</v>
          </cell>
          <cell r="R18">
            <v>14946.359999999999</v>
          </cell>
          <cell r="T18">
            <v>50000</v>
          </cell>
          <cell r="U18">
            <v>10000</v>
          </cell>
          <cell r="V18">
            <v>89892.72</v>
          </cell>
          <cell r="W18">
            <v>119356.31999999998</v>
          </cell>
          <cell r="X18">
            <v>103051.2</v>
          </cell>
          <cell r="Y18">
            <v>16305.119999999981</v>
          </cell>
          <cell r="Z18">
            <v>22339.079999999994</v>
          </cell>
          <cell r="AA18">
            <v>2233.9079999999994</v>
          </cell>
          <cell r="AB18">
            <v>24572.987999999994</v>
          </cell>
          <cell r="AC18">
            <v>2047.75</v>
          </cell>
          <cell r="AD18">
            <v>184676.052</v>
          </cell>
          <cell r="AE18">
            <v>52312.259999999995</v>
          </cell>
          <cell r="AF18">
            <v>236988.31199999998</v>
          </cell>
        </row>
        <row r="19">
          <cell r="A19">
            <v>72</v>
          </cell>
          <cell r="B19">
            <v>128</v>
          </cell>
          <cell r="C19" t="str">
            <v>Rama Kanta Gauro</v>
          </cell>
          <cell r="D19" t="str">
            <v>Quality Assurance Manager</v>
          </cell>
          <cell r="E19">
            <v>17001</v>
          </cell>
          <cell r="F19">
            <v>18701.099999999999</v>
          </cell>
          <cell r="G19" t="str">
            <v>rrr</v>
          </cell>
          <cell r="H19" t="str">
            <v>y</v>
          </cell>
          <cell r="I19" t="str">
            <v>k</v>
          </cell>
          <cell r="J19" t="str">
            <v>y</v>
          </cell>
          <cell r="K19">
            <v>224413.19999999998</v>
          </cell>
          <cell r="L19">
            <v>33661.979999999996</v>
          </cell>
          <cell r="M19">
            <v>44882.64</v>
          </cell>
          <cell r="N19">
            <v>22441.32</v>
          </cell>
          <cell r="P19">
            <v>325399.13999999996</v>
          </cell>
          <cell r="Q19">
            <v>22441.32</v>
          </cell>
          <cell r="R19">
            <v>22441.32</v>
          </cell>
          <cell r="S19">
            <v>20500</v>
          </cell>
          <cell r="T19">
            <v>50000</v>
          </cell>
          <cell r="U19">
            <v>10000</v>
          </cell>
          <cell r="V19">
            <v>125382.64</v>
          </cell>
          <cell r="W19">
            <v>200016.49999999994</v>
          </cell>
          <cell r="X19">
            <v>174515</v>
          </cell>
          <cell r="Y19">
            <v>25501.499999999942</v>
          </cell>
          <cell r="Z19">
            <v>42504.124999999985</v>
          </cell>
          <cell r="AA19">
            <v>4250.4124999999985</v>
          </cell>
          <cell r="AB19">
            <v>46754.537499999984</v>
          </cell>
          <cell r="AC19">
            <v>3896.21</v>
          </cell>
          <cell r="AD19">
            <v>278644.60249999998</v>
          </cell>
          <cell r="AE19">
            <v>78544.62</v>
          </cell>
          <cell r="AF19">
            <v>357189.22249999997</v>
          </cell>
        </row>
        <row r="20">
          <cell r="A20">
            <v>73</v>
          </cell>
          <cell r="B20">
            <v>131</v>
          </cell>
          <cell r="C20" t="str">
            <v>Dilli Bahadur Rokaya</v>
          </cell>
          <cell r="D20" t="str">
            <v xml:space="preserve">Site In-Charge Adit 4 </v>
          </cell>
          <cell r="E20">
            <v>9370</v>
          </cell>
          <cell r="F20">
            <v>10307</v>
          </cell>
          <cell r="G20" t="str">
            <v>rrr</v>
          </cell>
          <cell r="H20" t="str">
            <v>y</v>
          </cell>
          <cell r="I20" t="str">
            <v>a4</v>
          </cell>
          <cell r="J20" t="str">
            <v>y</v>
          </cell>
          <cell r="K20">
            <v>123684</v>
          </cell>
          <cell r="L20">
            <v>18552.599999999999</v>
          </cell>
          <cell r="M20">
            <v>27210.48</v>
          </cell>
          <cell r="N20">
            <v>12368.400000000001</v>
          </cell>
          <cell r="P20">
            <v>181815.48</v>
          </cell>
          <cell r="Q20">
            <v>12368.400000000001</v>
          </cell>
          <cell r="R20">
            <v>12368.400000000001</v>
          </cell>
          <cell r="T20">
            <v>50000</v>
          </cell>
          <cell r="U20">
            <v>10000</v>
          </cell>
          <cell r="V20">
            <v>84736.8</v>
          </cell>
          <cell r="W20">
            <v>97078.680000000008</v>
          </cell>
          <cell r="X20">
            <v>85047.6</v>
          </cell>
          <cell r="Y20">
            <v>12031.080000000002</v>
          </cell>
          <cell r="Z20">
            <v>16769.670000000002</v>
          </cell>
          <cell r="AA20">
            <v>1676.9670000000003</v>
          </cell>
          <cell r="AB20">
            <v>18446.637000000002</v>
          </cell>
          <cell r="AC20">
            <v>1537.22</v>
          </cell>
          <cell r="AD20">
            <v>163368.84299999999</v>
          </cell>
          <cell r="AE20">
            <v>43289.399999999994</v>
          </cell>
          <cell r="AF20">
            <v>206658.24299999999</v>
          </cell>
        </row>
        <row r="21">
          <cell r="A21">
            <v>74</v>
          </cell>
          <cell r="B21">
            <v>132</v>
          </cell>
          <cell r="C21" t="str">
            <v>Rajendra Shrestha</v>
          </cell>
          <cell r="D21" t="str">
            <v>Senior Overseer</v>
          </cell>
          <cell r="E21">
            <v>6845</v>
          </cell>
          <cell r="F21">
            <v>7529.5</v>
          </cell>
          <cell r="G21" t="str">
            <v>r</v>
          </cell>
          <cell r="H21" t="str">
            <v>y</v>
          </cell>
          <cell r="I21" t="str">
            <v>a2</v>
          </cell>
          <cell r="J21" t="str">
            <v>y</v>
          </cell>
          <cell r="K21">
            <v>90354</v>
          </cell>
          <cell r="L21">
            <v>4517.7</v>
          </cell>
          <cell r="M21">
            <v>21684.959999999999</v>
          </cell>
          <cell r="N21">
            <v>9035.4</v>
          </cell>
          <cell r="P21">
            <v>125592.06</v>
          </cell>
          <cell r="Q21">
            <v>9035.4</v>
          </cell>
          <cell r="R21">
            <v>9035.4</v>
          </cell>
          <cell r="T21">
            <v>50000</v>
          </cell>
          <cell r="U21">
            <v>10000</v>
          </cell>
          <cell r="V21">
            <v>78070.8</v>
          </cell>
          <cell r="W21">
            <v>47521.259999999995</v>
          </cell>
          <cell r="X21">
            <v>41032.199999999997</v>
          </cell>
          <cell r="Y21">
            <v>6489.0599999999977</v>
          </cell>
          <cell r="Z21">
            <v>7128.1889999999994</v>
          </cell>
          <cell r="AA21">
            <v>0</v>
          </cell>
          <cell r="AB21">
            <v>7128.1889999999994</v>
          </cell>
          <cell r="AC21">
            <v>594.02</v>
          </cell>
          <cell r="AD21">
            <v>118463.871</v>
          </cell>
          <cell r="AE21">
            <v>31623.899999999998</v>
          </cell>
          <cell r="AF21">
            <v>150087.77100000001</v>
          </cell>
        </row>
        <row r="22">
          <cell r="A22">
            <v>75</v>
          </cell>
          <cell r="B22">
            <v>137</v>
          </cell>
          <cell r="C22" t="str">
            <v>Diwakar Regmi</v>
          </cell>
          <cell r="D22" t="str">
            <v>Business Manager II</v>
          </cell>
          <cell r="E22">
            <v>11323</v>
          </cell>
          <cell r="F22">
            <v>12455.3</v>
          </cell>
          <cell r="G22" t="str">
            <v>rrr</v>
          </cell>
          <cell r="H22" t="str">
            <v>y</v>
          </cell>
          <cell r="I22" t="str">
            <v>k</v>
          </cell>
          <cell r="J22" t="str">
            <v>y</v>
          </cell>
          <cell r="K22">
            <v>149463.59999999998</v>
          </cell>
          <cell r="L22">
            <v>22419.539999999997</v>
          </cell>
          <cell r="M22">
            <v>29892.719999999998</v>
          </cell>
          <cell r="N22">
            <v>14946.359999999999</v>
          </cell>
          <cell r="P22">
            <v>216722.21999999997</v>
          </cell>
          <cell r="Q22">
            <v>14946.359999999999</v>
          </cell>
          <cell r="R22">
            <v>14946.359999999999</v>
          </cell>
          <cell r="T22">
            <v>50000</v>
          </cell>
          <cell r="U22">
            <v>10000</v>
          </cell>
          <cell r="V22">
            <v>89892.72</v>
          </cell>
          <cell r="W22">
            <v>126829.49999999997</v>
          </cell>
          <cell r="X22">
            <v>109845</v>
          </cell>
          <cell r="Y22">
            <v>16984.499999999971</v>
          </cell>
          <cell r="Z22">
            <v>24207.374999999993</v>
          </cell>
          <cell r="AA22">
            <v>2420.7374999999993</v>
          </cell>
          <cell r="AB22">
            <v>26628.112499999992</v>
          </cell>
          <cell r="AC22">
            <v>2219.0100000000002</v>
          </cell>
          <cell r="AD22">
            <v>190094.10749999998</v>
          </cell>
          <cell r="AE22">
            <v>52312.259999999995</v>
          </cell>
          <cell r="AF22">
            <v>242406.36749999999</v>
          </cell>
        </row>
        <row r="23">
          <cell r="A23">
            <v>76</v>
          </cell>
          <cell r="B23">
            <v>140</v>
          </cell>
          <cell r="C23" t="str">
            <v>Ram Kripal Shah</v>
          </cell>
          <cell r="D23" t="str">
            <v>Chief Plant Engineer</v>
          </cell>
          <cell r="E23">
            <v>13995</v>
          </cell>
          <cell r="F23">
            <v>15394.5</v>
          </cell>
          <cell r="G23" t="str">
            <v>rrr</v>
          </cell>
          <cell r="H23" t="str">
            <v>y</v>
          </cell>
          <cell r="I23" t="str">
            <v>k</v>
          </cell>
          <cell r="J23" t="str">
            <v>y</v>
          </cell>
          <cell r="K23">
            <v>184734</v>
          </cell>
          <cell r="L23">
            <v>27710.1</v>
          </cell>
          <cell r="M23">
            <v>36946.800000000003</v>
          </cell>
          <cell r="N23">
            <v>18473.400000000001</v>
          </cell>
          <cell r="P23">
            <v>267864.3</v>
          </cell>
          <cell r="Q23">
            <v>18473.400000000001</v>
          </cell>
          <cell r="R23">
            <v>18473.400000000001</v>
          </cell>
          <cell r="T23">
            <v>50000</v>
          </cell>
          <cell r="U23">
            <v>10000</v>
          </cell>
          <cell r="V23">
            <v>96946.8</v>
          </cell>
          <cell r="W23">
            <v>170917.5</v>
          </cell>
          <cell r="X23">
            <v>149925</v>
          </cell>
          <cell r="Y23">
            <v>20992.5</v>
          </cell>
          <cell r="Z23">
            <v>35229.375</v>
          </cell>
          <cell r="AA23">
            <v>3522.9375</v>
          </cell>
          <cell r="AB23">
            <v>38752.3125</v>
          </cell>
          <cell r="AC23">
            <v>3229.36</v>
          </cell>
          <cell r="AD23">
            <v>229111.98749999999</v>
          </cell>
          <cell r="AE23">
            <v>64656.899999999994</v>
          </cell>
          <cell r="AF23">
            <v>293768.88749999995</v>
          </cell>
        </row>
        <row r="24">
          <cell r="A24">
            <v>77</v>
          </cell>
          <cell r="B24">
            <v>144</v>
          </cell>
          <cell r="C24" t="str">
            <v>Bishnu Bahadur Hamal</v>
          </cell>
          <cell r="D24" t="str">
            <v>Adm. and Personnel Manager</v>
          </cell>
          <cell r="E24">
            <v>9844</v>
          </cell>
          <cell r="F24">
            <v>10828.4</v>
          </cell>
          <cell r="G24" t="str">
            <v>rrr</v>
          </cell>
          <cell r="H24" t="str">
            <v>y</v>
          </cell>
          <cell r="I24" t="str">
            <v>k</v>
          </cell>
          <cell r="J24" t="str">
            <v>n</v>
          </cell>
          <cell r="K24">
            <v>129940.79999999999</v>
          </cell>
          <cell r="L24">
            <v>19491.12</v>
          </cell>
          <cell r="M24">
            <v>25988.16</v>
          </cell>
          <cell r="N24">
            <v>12994.08</v>
          </cell>
          <cell r="P24">
            <v>188414.15999999997</v>
          </cell>
          <cell r="Q24">
            <v>12994.08</v>
          </cell>
          <cell r="R24">
            <v>12994.08</v>
          </cell>
          <cell r="S24">
            <v>7000</v>
          </cell>
          <cell r="T24">
            <v>40000</v>
          </cell>
          <cell r="U24">
            <v>10000</v>
          </cell>
          <cell r="V24">
            <v>82988.160000000003</v>
          </cell>
          <cell r="W24">
            <v>105425.99999999997</v>
          </cell>
          <cell r="X24">
            <v>90660</v>
          </cell>
          <cell r="Y24">
            <v>14765.999999999971</v>
          </cell>
          <cell r="Z24">
            <v>18856.499999999993</v>
          </cell>
          <cell r="AA24">
            <v>1885.6499999999994</v>
          </cell>
          <cell r="AB24">
            <v>20742.149999999991</v>
          </cell>
          <cell r="AC24">
            <v>1728.51</v>
          </cell>
          <cell r="AD24">
            <v>167672.00999999998</v>
          </cell>
          <cell r="AE24">
            <v>45479.28</v>
          </cell>
          <cell r="AF24">
            <v>213151.28999999998</v>
          </cell>
        </row>
        <row r="25">
          <cell r="A25">
            <v>78</v>
          </cell>
          <cell r="B25">
            <v>146</v>
          </cell>
          <cell r="C25" t="str">
            <v>Chitra Bahadur Gurung</v>
          </cell>
          <cell r="D25" t="str">
            <v>Foreman I (Mechanical)</v>
          </cell>
          <cell r="E25">
            <v>4171</v>
          </cell>
          <cell r="F25">
            <v>4588.1000000000004</v>
          </cell>
          <cell r="G25" t="str">
            <v>n</v>
          </cell>
          <cell r="H25" t="str">
            <v>n</v>
          </cell>
          <cell r="I25" t="str">
            <v>k</v>
          </cell>
          <cell r="J25" t="str">
            <v>y</v>
          </cell>
          <cell r="K25">
            <v>55057.200000000004</v>
          </cell>
          <cell r="L25">
            <v>0</v>
          </cell>
          <cell r="M25">
            <v>11011.440000000002</v>
          </cell>
          <cell r="N25">
            <v>5505.7200000000012</v>
          </cell>
          <cell r="P25">
            <v>71574.360000000015</v>
          </cell>
          <cell r="Q25">
            <v>5505.7200000000012</v>
          </cell>
          <cell r="R25">
            <v>0</v>
          </cell>
          <cell r="T25">
            <v>50000</v>
          </cell>
          <cell r="U25">
            <v>9910.2960000000021</v>
          </cell>
          <cell r="V25">
            <v>65416.016000000003</v>
          </cell>
          <cell r="W25">
            <v>6158.3440000000119</v>
          </cell>
          <cell r="X25">
            <v>1053.0400000000081</v>
          </cell>
          <cell r="Y25">
            <v>5105.3040000000037</v>
          </cell>
          <cell r="Z25">
            <v>923.75160000000176</v>
          </cell>
          <cell r="AA25">
            <v>0</v>
          </cell>
          <cell r="AB25">
            <v>923.75160000000176</v>
          </cell>
          <cell r="AC25">
            <v>76.98</v>
          </cell>
          <cell r="AD25">
            <v>70650.608400000012</v>
          </cell>
          <cell r="AE25">
            <v>19270.02</v>
          </cell>
          <cell r="AF25">
            <v>89920.628400000016</v>
          </cell>
        </row>
        <row r="26">
          <cell r="A26">
            <v>79</v>
          </cell>
          <cell r="B26">
            <v>148</v>
          </cell>
          <cell r="C26" t="str">
            <v>Resham Bahadur Chaudhary</v>
          </cell>
          <cell r="D26" t="str">
            <v>Asst. Accounts Officer</v>
          </cell>
          <cell r="E26">
            <v>5353</v>
          </cell>
          <cell r="F26">
            <v>5888.3</v>
          </cell>
          <cell r="G26" t="str">
            <v>n</v>
          </cell>
          <cell r="H26" t="str">
            <v>n</v>
          </cell>
          <cell r="I26" t="str">
            <v>k</v>
          </cell>
          <cell r="J26" t="str">
            <v>y</v>
          </cell>
          <cell r="K26">
            <v>70659.600000000006</v>
          </cell>
          <cell r="L26">
            <v>0</v>
          </cell>
          <cell r="M26">
            <v>14131.920000000002</v>
          </cell>
          <cell r="N26">
            <v>7065.9600000000009</v>
          </cell>
          <cell r="P26">
            <v>91857.48000000001</v>
          </cell>
          <cell r="Q26">
            <v>7065.9600000000009</v>
          </cell>
          <cell r="R26">
            <v>0</v>
          </cell>
          <cell r="S26">
            <v>6769</v>
          </cell>
          <cell r="T26">
            <v>50000</v>
          </cell>
          <cell r="U26">
            <v>10000</v>
          </cell>
          <cell r="V26">
            <v>73834.959999999992</v>
          </cell>
          <cell r="W26">
            <v>18022.520000000019</v>
          </cell>
          <cell r="X26">
            <v>10314.200000000001</v>
          </cell>
          <cell r="Y26">
            <v>7708.3200000000179</v>
          </cell>
          <cell r="Z26">
            <v>2703.3780000000029</v>
          </cell>
          <cell r="AA26">
            <v>0</v>
          </cell>
          <cell r="AB26">
            <v>2703.3780000000029</v>
          </cell>
          <cell r="AC26">
            <v>225.28</v>
          </cell>
          <cell r="AD26">
            <v>89154.102000000014</v>
          </cell>
          <cell r="AE26">
            <v>24730.859999999997</v>
          </cell>
          <cell r="AF26">
            <v>113884.96200000001</v>
          </cell>
        </row>
        <row r="27">
          <cell r="A27">
            <v>80</v>
          </cell>
          <cell r="B27">
            <v>149</v>
          </cell>
          <cell r="C27" t="str">
            <v>Durga Thapa</v>
          </cell>
          <cell r="D27" t="str">
            <v>Store Keeper IV</v>
          </cell>
          <cell r="E27">
            <v>3674</v>
          </cell>
          <cell r="F27">
            <v>4041.4</v>
          </cell>
          <cell r="G27" t="str">
            <v>n</v>
          </cell>
          <cell r="H27" t="str">
            <v>n</v>
          </cell>
          <cell r="I27" t="str">
            <v>k</v>
          </cell>
          <cell r="J27" t="str">
            <v>y</v>
          </cell>
          <cell r="K27">
            <v>48496.800000000003</v>
          </cell>
          <cell r="L27">
            <v>0</v>
          </cell>
          <cell r="M27">
            <v>9699.36</v>
          </cell>
          <cell r="N27">
            <v>4849.68</v>
          </cell>
          <cell r="P27">
            <v>63045.840000000004</v>
          </cell>
          <cell r="Q27">
            <v>4849.68</v>
          </cell>
          <cell r="R27">
            <v>0</v>
          </cell>
          <cell r="T27">
            <v>50000</v>
          </cell>
          <cell r="U27">
            <v>8729.4240000000009</v>
          </cell>
          <cell r="V27">
            <v>63579.103999999999</v>
          </cell>
          <cell r="W27">
            <v>0</v>
          </cell>
          <cell r="X27">
            <v>-5030.24</v>
          </cell>
          <cell r="Y27">
            <v>5030.24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63045.840000000004</v>
          </cell>
          <cell r="AE27">
            <v>16973.88</v>
          </cell>
          <cell r="AF27">
            <v>80019.72</v>
          </cell>
        </row>
        <row r="28">
          <cell r="A28">
            <v>81</v>
          </cell>
          <cell r="B28">
            <v>150</v>
          </cell>
          <cell r="C28" t="str">
            <v>Kamal Nath Poudyal</v>
          </cell>
          <cell r="D28" t="str">
            <v>Assistant Accounts Officer</v>
          </cell>
          <cell r="E28">
            <v>4609</v>
          </cell>
          <cell r="F28">
            <v>5069.8999999999996</v>
          </cell>
          <cell r="G28" t="str">
            <v>n</v>
          </cell>
          <cell r="H28" t="str">
            <v>n</v>
          </cell>
          <cell r="I28" t="str">
            <v>k</v>
          </cell>
          <cell r="J28" t="str">
            <v>n</v>
          </cell>
          <cell r="K28">
            <v>60838.799999999996</v>
          </cell>
          <cell r="L28">
            <v>0</v>
          </cell>
          <cell r="M28">
            <v>12167.76</v>
          </cell>
          <cell r="N28">
            <v>6083.88</v>
          </cell>
          <cell r="P28">
            <v>79090.44</v>
          </cell>
          <cell r="Q28">
            <v>6083.88</v>
          </cell>
          <cell r="R28">
            <v>0</v>
          </cell>
          <cell r="T28">
            <v>40000</v>
          </cell>
          <cell r="U28">
            <v>10000</v>
          </cell>
          <cell r="V28">
            <v>56083.88</v>
          </cell>
          <cell r="W28">
            <v>23006.560000000005</v>
          </cell>
          <cell r="X28">
            <v>16414.16</v>
          </cell>
          <cell r="Y28">
            <v>6592.4000000000051</v>
          </cell>
          <cell r="Z28">
            <v>3450.9840000000008</v>
          </cell>
          <cell r="AA28">
            <v>0</v>
          </cell>
          <cell r="AB28">
            <v>3450.9840000000008</v>
          </cell>
          <cell r="AC28">
            <v>287.58</v>
          </cell>
          <cell r="AD28">
            <v>75639.456000000006</v>
          </cell>
          <cell r="AE28">
            <v>21293.579999999994</v>
          </cell>
          <cell r="AF28">
            <v>96933.035999999993</v>
          </cell>
        </row>
        <row r="29">
          <cell r="A29">
            <v>82</v>
          </cell>
          <cell r="B29">
            <v>151</v>
          </cell>
          <cell r="C29" t="str">
            <v>Tanka Bahadur Gaha</v>
          </cell>
          <cell r="D29" t="str">
            <v>Crane Operator I</v>
          </cell>
          <cell r="E29">
            <v>3887</v>
          </cell>
          <cell r="F29">
            <v>4275.7</v>
          </cell>
          <cell r="G29" t="str">
            <v>n</v>
          </cell>
          <cell r="H29" t="str">
            <v>n</v>
          </cell>
          <cell r="I29" t="str">
            <v>hw</v>
          </cell>
          <cell r="J29" t="str">
            <v>y</v>
          </cell>
          <cell r="K29">
            <v>51308.399999999994</v>
          </cell>
          <cell r="L29">
            <v>0</v>
          </cell>
          <cell r="M29">
            <v>12827.099999999999</v>
          </cell>
          <cell r="N29">
            <v>5130.84</v>
          </cell>
          <cell r="P29">
            <v>69266.34</v>
          </cell>
          <cell r="Q29">
            <v>5130.84</v>
          </cell>
          <cell r="R29">
            <v>0</v>
          </cell>
          <cell r="T29">
            <v>50000</v>
          </cell>
          <cell r="U29">
            <v>9620.3250000000007</v>
          </cell>
          <cell r="V29">
            <v>64751.164999999994</v>
          </cell>
          <cell r="W29">
            <v>4515.1750000000029</v>
          </cell>
          <cell r="X29">
            <v>1541.62</v>
          </cell>
          <cell r="Y29">
            <v>2973.555000000003</v>
          </cell>
          <cell r="Z29">
            <v>677.27625000000046</v>
          </cell>
          <cell r="AA29">
            <v>0</v>
          </cell>
          <cell r="AB29">
            <v>677.27625000000046</v>
          </cell>
          <cell r="AC29">
            <v>56.44</v>
          </cell>
          <cell r="AD29">
            <v>68589.063750000001</v>
          </cell>
          <cell r="AE29">
            <v>17957.939999999999</v>
          </cell>
          <cell r="AF29">
            <v>86547.003750000003</v>
          </cell>
        </row>
        <row r="30">
          <cell r="A30">
            <v>83</v>
          </cell>
          <cell r="B30">
            <v>153</v>
          </cell>
          <cell r="C30" t="str">
            <v>Guru Datta Lamichhane</v>
          </cell>
          <cell r="D30" t="str">
            <v>Sr.Overseer  (Auto)</v>
          </cell>
          <cell r="E30">
            <v>6985</v>
          </cell>
          <cell r="F30">
            <v>7683.5</v>
          </cell>
          <cell r="G30" t="str">
            <v>r</v>
          </cell>
          <cell r="H30" t="str">
            <v>n</v>
          </cell>
          <cell r="I30" t="str">
            <v>hw</v>
          </cell>
          <cell r="J30" t="str">
            <v>y</v>
          </cell>
          <cell r="K30">
            <v>92202</v>
          </cell>
          <cell r="L30">
            <v>4610.1000000000004</v>
          </cell>
          <cell r="M30">
            <v>23050.5</v>
          </cell>
          <cell r="N30">
            <v>9220.2000000000007</v>
          </cell>
          <cell r="P30">
            <v>129082.8</v>
          </cell>
          <cell r="Q30">
            <v>9220.2000000000007</v>
          </cell>
          <cell r="R30">
            <v>0</v>
          </cell>
          <cell r="T30">
            <v>50000</v>
          </cell>
          <cell r="U30">
            <v>10000</v>
          </cell>
          <cell r="V30">
            <v>69220.2</v>
          </cell>
          <cell r="W30">
            <v>59862.600000000006</v>
          </cell>
          <cell r="X30">
            <v>53157</v>
          </cell>
          <cell r="Y30">
            <v>6705.6000000000058</v>
          </cell>
          <cell r="Z30">
            <v>8979.3900000000012</v>
          </cell>
          <cell r="AA30">
            <v>0</v>
          </cell>
          <cell r="AB30">
            <v>8979.3900000000012</v>
          </cell>
          <cell r="AC30">
            <v>748.28</v>
          </cell>
          <cell r="AD30">
            <v>120103.41</v>
          </cell>
          <cell r="AE30">
            <v>32270.699999999997</v>
          </cell>
          <cell r="AF30">
            <v>152374.10999999999</v>
          </cell>
        </row>
        <row r="31">
          <cell r="A31">
            <v>84</v>
          </cell>
          <cell r="B31">
            <v>162</v>
          </cell>
          <cell r="C31" t="str">
            <v>Hom Bahadur Pun</v>
          </cell>
          <cell r="D31" t="str">
            <v>Sr. Store Keeper (Spare Parts)</v>
          </cell>
          <cell r="E31">
            <v>4055</v>
          </cell>
          <cell r="F31">
            <v>4460.5</v>
          </cell>
          <cell r="G31" t="str">
            <v>n</v>
          </cell>
          <cell r="H31" t="str">
            <v>n</v>
          </cell>
          <cell r="I31" t="str">
            <v>k</v>
          </cell>
          <cell r="J31" t="str">
            <v>y</v>
          </cell>
          <cell r="K31">
            <v>53526</v>
          </cell>
          <cell r="L31">
            <v>0</v>
          </cell>
          <cell r="M31">
            <v>10705.2</v>
          </cell>
          <cell r="N31">
            <v>5352.6</v>
          </cell>
          <cell r="P31">
            <v>69583.8</v>
          </cell>
          <cell r="Q31">
            <v>5352.6</v>
          </cell>
          <cell r="R31">
            <v>0</v>
          </cell>
          <cell r="T31">
            <v>50000</v>
          </cell>
          <cell r="U31">
            <v>9634.68</v>
          </cell>
          <cell r="V31">
            <v>64987.28</v>
          </cell>
          <cell r="W31">
            <v>4596.5200000000041</v>
          </cell>
          <cell r="X31">
            <v>-366.80000000000291</v>
          </cell>
          <cell r="Y31">
            <v>4963.320000000007</v>
          </cell>
          <cell r="Z31">
            <v>689.47800000000063</v>
          </cell>
          <cell r="AA31">
            <v>0</v>
          </cell>
          <cell r="AB31">
            <v>689.47800000000063</v>
          </cell>
          <cell r="AC31">
            <v>57.46</v>
          </cell>
          <cell r="AD31">
            <v>68894.322</v>
          </cell>
          <cell r="AE31">
            <v>18734.099999999999</v>
          </cell>
          <cell r="AF31">
            <v>87628.421999999991</v>
          </cell>
        </row>
        <row r="32">
          <cell r="A32">
            <v>85</v>
          </cell>
          <cell r="B32">
            <v>164</v>
          </cell>
          <cell r="C32" t="str">
            <v>Bishnu Thapa</v>
          </cell>
          <cell r="D32" t="str">
            <v>Sr. Store Keeper (Spare Parts)</v>
          </cell>
          <cell r="E32">
            <v>3821</v>
          </cell>
          <cell r="F32">
            <v>4203.1000000000004</v>
          </cell>
          <cell r="G32" t="str">
            <v>n</v>
          </cell>
          <cell r="H32" t="str">
            <v>n</v>
          </cell>
          <cell r="I32" t="str">
            <v>k</v>
          </cell>
          <cell r="J32" t="str">
            <v>y</v>
          </cell>
          <cell r="K32">
            <v>50437.200000000004</v>
          </cell>
          <cell r="L32">
            <v>0</v>
          </cell>
          <cell r="M32">
            <v>10087.440000000002</v>
          </cell>
          <cell r="N32">
            <v>5043.7200000000012</v>
          </cell>
          <cell r="P32">
            <v>65568.360000000015</v>
          </cell>
          <cell r="Q32">
            <v>5043.7200000000012</v>
          </cell>
          <cell r="R32">
            <v>0</v>
          </cell>
          <cell r="T32">
            <v>50000</v>
          </cell>
          <cell r="U32">
            <v>9078.6960000000017</v>
          </cell>
          <cell r="V32">
            <v>64122.416000000005</v>
          </cell>
          <cell r="W32">
            <v>1445.9440000000104</v>
          </cell>
          <cell r="X32">
            <v>-3230.96</v>
          </cell>
          <cell r="Y32">
            <v>4676.9040000000105</v>
          </cell>
          <cell r="Z32">
            <v>216.89160000000155</v>
          </cell>
          <cell r="AA32">
            <v>0</v>
          </cell>
          <cell r="AB32">
            <v>216.89160000000155</v>
          </cell>
          <cell r="AC32">
            <v>18.07</v>
          </cell>
          <cell r="AD32">
            <v>65351.468400000012</v>
          </cell>
          <cell r="AE32">
            <v>17653.02</v>
          </cell>
          <cell r="AF32">
            <v>83004.488400000017</v>
          </cell>
        </row>
        <row r="33">
          <cell r="A33">
            <v>86</v>
          </cell>
          <cell r="B33">
            <v>170</v>
          </cell>
          <cell r="C33" t="str">
            <v>Purna Bahadur Thapa</v>
          </cell>
          <cell r="D33" t="str">
            <v xml:space="preserve">Sr. Carpenter </v>
          </cell>
          <cell r="E33">
            <v>4523</v>
          </cell>
          <cell r="F33">
            <v>4975.3</v>
          </cell>
          <cell r="G33" t="str">
            <v>n</v>
          </cell>
          <cell r="H33" t="str">
            <v>n</v>
          </cell>
          <cell r="I33" t="str">
            <v>k</v>
          </cell>
          <cell r="J33" t="str">
            <v>y</v>
          </cell>
          <cell r="K33">
            <v>59703.600000000006</v>
          </cell>
          <cell r="L33">
            <v>0</v>
          </cell>
          <cell r="M33">
            <v>11940.720000000001</v>
          </cell>
          <cell r="N33">
            <v>5970.3600000000006</v>
          </cell>
          <cell r="P33">
            <v>77614.680000000008</v>
          </cell>
          <cell r="Q33">
            <v>5970.3600000000006</v>
          </cell>
          <cell r="R33">
            <v>0</v>
          </cell>
          <cell r="T33">
            <v>50000</v>
          </cell>
          <cell r="U33">
            <v>10000</v>
          </cell>
          <cell r="V33">
            <v>65970.36</v>
          </cell>
          <cell r="W33">
            <v>11644.320000000007</v>
          </cell>
          <cell r="X33">
            <v>5361.52</v>
          </cell>
          <cell r="Y33">
            <v>6282.8000000000065</v>
          </cell>
          <cell r="Z33">
            <v>1746.648000000001</v>
          </cell>
          <cell r="AA33">
            <v>0</v>
          </cell>
          <cell r="AB33">
            <v>1746.648000000001</v>
          </cell>
          <cell r="AC33">
            <v>145.55000000000001</v>
          </cell>
          <cell r="AD33">
            <v>75868.032000000007</v>
          </cell>
          <cell r="AE33">
            <v>20896.260000000002</v>
          </cell>
          <cell r="AF33">
            <v>96764.292000000016</v>
          </cell>
        </row>
        <row r="34">
          <cell r="A34">
            <v>87</v>
          </cell>
          <cell r="B34">
            <v>179</v>
          </cell>
          <cell r="C34" t="str">
            <v>Bijaya Bajra Bajracharya</v>
          </cell>
          <cell r="D34" t="str">
            <v>Deputy Project Manager</v>
          </cell>
          <cell r="E34">
            <v>16333</v>
          </cell>
          <cell r="F34">
            <v>17966.3</v>
          </cell>
          <cell r="G34" t="str">
            <v>rrrrr</v>
          </cell>
          <cell r="H34" t="str">
            <v>y</v>
          </cell>
          <cell r="I34" t="str">
            <v>k</v>
          </cell>
          <cell r="J34" t="str">
            <v>y</v>
          </cell>
          <cell r="K34">
            <v>215595.59999999998</v>
          </cell>
          <cell r="L34">
            <v>53898.899999999994</v>
          </cell>
          <cell r="M34">
            <v>43119.119999999995</v>
          </cell>
          <cell r="N34">
            <v>21559.559999999998</v>
          </cell>
          <cell r="P34">
            <v>334173.17999999993</v>
          </cell>
          <cell r="Q34">
            <v>21559.559999999998</v>
          </cell>
          <cell r="R34">
            <v>21559.559999999998</v>
          </cell>
          <cell r="S34">
            <v>15119</v>
          </cell>
          <cell r="T34">
            <v>50000</v>
          </cell>
          <cell r="U34">
            <v>10000</v>
          </cell>
          <cell r="V34">
            <v>118238.12</v>
          </cell>
          <cell r="W34">
            <v>215935.05999999994</v>
          </cell>
          <cell r="X34">
            <v>189475.6</v>
          </cell>
          <cell r="Y34">
            <v>26459.459999999934</v>
          </cell>
          <cell r="Z34">
            <v>46483.764999999985</v>
          </cell>
          <cell r="AA34">
            <v>4648.3764999999985</v>
          </cell>
          <cell r="AB34">
            <v>51132.141499999983</v>
          </cell>
          <cell r="AC34">
            <v>4261.01</v>
          </cell>
          <cell r="AD34">
            <v>283041.03849999997</v>
          </cell>
          <cell r="AE34">
            <v>75458.459999999992</v>
          </cell>
          <cell r="AF34">
            <v>358499.49849999999</v>
          </cell>
        </row>
        <row r="35">
          <cell r="A35">
            <v>88</v>
          </cell>
          <cell r="B35">
            <v>180</v>
          </cell>
          <cell r="C35" t="str">
            <v>Bhuwa Nath Adhikari</v>
          </cell>
          <cell r="D35" t="str">
            <v>Sr.Foreman I (Civil)</v>
          </cell>
          <cell r="E35">
            <v>5167</v>
          </cell>
          <cell r="F35">
            <v>5683.7</v>
          </cell>
          <cell r="G35" t="str">
            <v>n</v>
          </cell>
          <cell r="H35" t="str">
            <v>n</v>
          </cell>
          <cell r="I35" t="str">
            <v>a2</v>
          </cell>
          <cell r="J35" t="str">
            <v>y</v>
          </cell>
          <cell r="K35">
            <v>68204.399999999994</v>
          </cell>
          <cell r="L35">
            <v>0</v>
          </cell>
          <cell r="M35">
            <v>16369.055999999999</v>
          </cell>
          <cell r="N35">
            <v>6820.44</v>
          </cell>
          <cell r="P35">
            <v>91393.895999999993</v>
          </cell>
          <cell r="Q35">
            <v>6820.44</v>
          </cell>
          <cell r="R35">
            <v>0</v>
          </cell>
          <cell r="T35">
            <v>50000</v>
          </cell>
          <cell r="U35">
            <v>10000</v>
          </cell>
          <cell r="V35">
            <v>66820.44</v>
          </cell>
          <cell r="W35">
            <v>24573.455999999991</v>
          </cell>
          <cell r="X35">
            <v>19365.12</v>
          </cell>
          <cell r="Y35">
            <v>5208.3359999999921</v>
          </cell>
          <cell r="Z35">
            <v>3686.0183999999986</v>
          </cell>
          <cell r="AA35">
            <v>0</v>
          </cell>
          <cell r="AB35">
            <v>3686.0183999999986</v>
          </cell>
          <cell r="AC35">
            <v>307.17</v>
          </cell>
          <cell r="AD35">
            <v>87707.877599999993</v>
          </cell>
          <cell r="AE35">
            <v>23871.539999999997</v>
          </cell>
          <cell r="AF35">
            <v>111579.41759999999</v>
          </cell>
        </row>
        <row r="36">
          <cell r="A36">
            <v>89</v>
          </cell>
          <cell r="B36">
            <v>182</v>
          </cell>
          <cell r="C36" t="str">
            <v>Tej Narayan Yadav</v>
          </cell>
          <cell r="D36" t="str">
            <v>Site In-Charge Adit 1</v>
          </cell>
          <cell r="E36">
            <v>8385</v>
          </cell>
          <cell r="F36">
            <v>9223.5</v>
          </cell>
          <cell r="G36" t="str">
            <v>rrr</v>
          </cell>
          <cell r="H36" t="str">
            <v>y</v>
          </cell>
          <cell r="I36" t="str">
            <v>a1</v>
          </cell>
          <cell r="J36" t="str">
            <v>y</v>
          </cell>
          <cell r="K36">
            <v>110682</v>
          </cell>
          <cell r="L36">
            <v>16602.3</v>
          </cell>
          <cell r="M36">
            <v>27670.5</v>
          </cell>
          <cell r="N36">
            <v>11068.2</v>
          </cell>
          <cell r="P36">
            <v>166023</v>
          </cell>
          <cell r="Q36">
            <v>11068.2</v>
          </cell>
          <cell r="R36">
            <v>11068.2</v>
          </cell>
          <cell r="S36">
            <v>7000</v>
          </cell>
          <cell r="T36">
            <v>50000</v>
          </cell>
          <cell r="U36">
            <v>10000</v>
          </cell>
          <cell r="V36">
            <v>89136.4</v>
          </cell>
          <cell r="W36">
            <v>76886.600000000006</v>
          </cell>
          <cell r="X36">
            <v>68837</v>
          </cell>
          <cell r="Y36">
            <v>8049.6000000000058</v>
          </cell>
          <cell r="Z36">
            <v>11721.650000000001</v>
          </cell>
          <cell r="AA36">
            <v>1172.1650000000002</v>
          </cell>
          <cell r="AB36">
            <v>12893.815000000002</v>
          </cell>
          <cell r="AC36">
            <v>1074.48</v>
          </cell>
          <cell r="AD36">
            <v>153129.185</v>
          </cell>
          <cell r="AE36">
            <v>38738.699999999997</v>
          </cell>
          <cell r="AF36">
            <v>191867.88500000001</v>
          </cell>
        </row>
        <row r="37">
          <cell r="A37">
            <v>90</v>
          </cell>
          <cell r="B37">
            <v>185</v>
          </cell>
          <cell r="C37" t="str">
            <v>Laxman Pun</v>
          </cell>
          <cell r="D37" t="str">
            <v>Sr.Foreman I (Mechanical)</v>
          </cell>
          <cell r="E37">
            <v>5446</v>
          </cell>
          <cell r="F37">
            <v>5990.6</v>
          </cell>
          <cell r="G37" t="str">
            <v>n</v>
          </cell>
          <cell r="H37" t="str">
            <v>n</v>
          </cell>
          <cell r="I37" t="str">
            <v>a5</v>
          </cell>
          <cell r="J37" t="str">
            <v>y</v>
          </cell>
          <cell r="K37">
            <v>71887.200000000012</v>
          </cell>
          <cell r="L37">
            <v>0</v>
          </cell>
          <cell r="M37">
            <v>15096.312000000002</v>
          </cell>
          <cell r="N37">
            <v>7188.7200000000012</v>
          </cell>
          <cell r="P37">
            <v>94172.232000000018</v>
          </cell>
          <cell r="Q37">
            <v>7188.7200000000012</v>
          </cell>
          <cell r="R37">
            <v>0</v>
          </cell>
          <cell r="T37">
            <v>50000</v>
          </cell>
          <cell r="U37">
            <v>10000</v>
          </cell>
          <cell r="V37">
            <v>67188.72</v>
          </cell>
          <cell r="W37">
            <v>26983.512000000017</v>
          </cell>
          <cell r="X37">
            <v>20382.96</v>
          </cell>
          <cell r="Y37">
            <v>6600.5520000000179</v>
          </cell>
          <cell r="Z37">
            <v>4047.5268000000024</v>
          </cell>
          <cell r="AA37">
            <v>0</v>
          </cell>
          <cell r="AB37">
            <v>4047.5268000000024</v>
          </cell>
          <cell r="AC37">
            <v>337.29</v>
          </cell>
          <cell r="AD37">
            <v>90124.705200000011</v>
          </cell>
          <cell r="AE37">
            <v>25160.52</v>
          </cell>
          <cell r="AF37">
            <v>115285.22520000002</v>
          </cell>
        </row>
        <row r="38">
          <cell r="A38">
            <v>91</v>
          </cell>
          <cell r="B38">
            <v>186</v>
          </cell>
          <cell r="C38" t="str">
            <v>Tara Nath Sapkota</v>
          </cell>
          <cell r="D38" t="str">
            <v>Intake Engineer</v>
          </cell>
          <cell r="E38">
            <v>10002</v>
          </cell>
          <cell r="F38">
            <v>11002.2</v>
          </cell>
          <cell r="G38" t="str">
            <v>rr</v>
          </cell>
          <cell r="H38" t="str">
            <v>y</v>
          </cell>
          <cell r="I38" t="str">
            <v>hw</v>
          </cell>
          <cell r="J38" t="str">
            <v>y</v>
          </cell>
          <cell r="K38">
            <v>132026.40000000002</v>
          </cell>
          <cell r="L38">
            <v>13202.640000000003</v>
          </cell>
          <cell r="M38">
            <v>33006.600000000006</v>
          </cell>
          <cell r="N38">
            <v>13202.640000000003</v>
          </cell>
          <cell r="P38">
            <v>191438.28000000003</v>
          </cell>
          <cell r="Q38">
            <v>13202.640000000003</v>
          </cell>
          <cell r="R38">
            <v>13202.640000000003</v>
          </cell>
          <cell r="S38">
            <v>6873</v>
          </cell>
          <cell r="T38">
            <v>50000</v>
          </cell>
          <cell r="U38">
            <v>10000</v>
          </cell>
          <cell r="V38">
            <v>93278.28</v>
          </cell>
          <cell r="W38">
            <v>98160.000000000029</v>
          </cell>
          <cell r="X38">
            <v>89158.2</v>
          </cell>
          <cell r="Y38">
            <v>9001.800000000032</v>
          </cell>
          <cell r="Z38">
            <v>17040.000000000007</v>
          </cell>
          <cell r="AA38">
            <v>1704.0000000000009</v>
          </cell>
          <cell r="AB38">
            <v>18744.000000000007</v>
          </cell>
          <cell r="AC38">
            <v>1562</v>
          </cell>
          <cell r="AD38">
            <v>172694.28000000003</v>
          </cell>
          <cell r="AE38">
            <v>46209.24</v>
          </cell>
          <cell r="AF38">
            <v>218903.52000000002</v>
          </cell>
        </row>
        <row r="39">
          <cell r="A39">
            <v>92</v>
          </cell>
          <cell r="B39">
            <v>187</v>
          </cell>
          <cell r="C39" t="str">
            <v>Durga Bahadur Resmi</v>
          </cell>
          <cell r="D39" t="str">
            <v>Senior Foreman (Auto)</v>
          </cell>
          <cell r="E39">
            <v>5167</v>
          </cell>
          <cell r="F39">
            <v>5683.7</v>
          </cell>
          <cell r="G39" t="str">
            <v>n</v>
          </cell>
          <cell r="H39" t="str">
            <v>n</v>
          </cell>
          <cell r="I39" t="str">
            <v>k</v>
          </cell>
          <cell r="J39" t="str">
            <v>y</v>
          </cell>
          <cell r="K39">
            <v>68204.399999999994</v>
          </cell>
          <cell r="L39">
            <v>0</v>
          </cell>
          <cell r="M39">
            <v>13640.88</v>
          </cell>
          <cell r="N39">
            <v>6820.44</v>
          </cell>
          <cell r="P39">
            <v>88665.72</v>
          </cell>
          <cell r="Q39">
            <v>6820.44</v>
          </cell>
          <cell r="R39">
            <v>0</v>
          </cell>
          <cell r="T39">
            <v>50000</v>
          </cell>
          <cell r="U39">
            <v>10000</v>
          </cell>
          <cell r="V39">
            <v>66820.44</v>
          </cell>
          <cell r="W39">
            <v>21845.279999999999</v>
          </cell>
          <cell r="X39">
            <v>14404.8</v>
          </cell>
          <cell r="Y39">
            <v>7440.48</v>
          </cell>
          <cell r="Z39">
            <v>3276.7919999999999</v>
          </cell>
          <cell r="AA39">
            <v>0</v>
          </cell>
          <cell r="AB39">
            <v>3276.7919999999999</v>
          </cell>
          <cell r="AC39">
            <v>273.07</v>
          </cell>
          <cell r="AD39">
            <v>85388.928</v>
          </cell>
          <cell r="AE39">
            <v>23871.539999999997</v>
          </cell>
          <cell r="AF39">
            <v>109260.46799999999</v>
          </cell>
        </row>
        <row r="40">
          <cell r="A40">
            <v>93</v>
          </cell>
          <cell r="B40">
            <v>188</v>
          </cell>
          <cell r="C40" t="str">
            <v>Kul Sing Thapa</v>
          </cell>
          <cell r="D40" t="str">
            <v>Sr.Foreman I (Civil)</v>
          </cell>
          <cell r="E40">
            <v>5260</v>
          </cell>
          <cell r="F40">
            <v>5786</v>
          </cell>
          <cell r="G40" t="str">
            <v>n</v>
          </cell>
          <cell r="H40" t="str">
            <v>n</v>
          </cell>
          <cell r="I40" t="str">
            <v>a2</v>
          </cell>
          <cell r="J40" t="str">
            <v>y</v>
          </cell>
          <cell r="K40">
            <v>69432</v>
          </cell>
          <cell r="L40">
            <v>0</v>
          </cell>
          <cell r="M40">
            <v>16663.68</v>
          </cell>
          <cell r="N40">
            <v>6943.2000000000007</v>
          </cell>
          <cell r="P40">
            <v>93038.88</v>
          </cell>
          <cell r="Q40">
            <v>6943.2000000000007</v>
          </cell>
          <cell r="R40">
            <v>0</v>
          </cell>
          <cell r="T40">
            <v>50000</v>
          </cell>
          <cell r="U40">
            <v>10000</v>
          </cell>
          <cell r="V40">
            <v>66943.199999999997</v>
          </cell>
          <cell r="W40">
            <v>26095.680000000008</v>
          </cell>
          <cell r="X40">
            <v>20793.599999999999</v>
          </cell>
          <cell r="Y40">
            <v>5302.080000000009</v>
          </cell>
          <cell r="Z40">
            <v>3914.3520000000008</v>
          </cell>
          <cell r="AA40">
            <v>0</v>
          </cell>
          <cell r="AB40">
            <v>3914.3520000000008</v>
          </cell>
          <cell r="AC40">
            <v>326.2</v>
          </cell>
          <cell r="AD40">
            <v>89124.528000000006</v>
          </cell>
          <cell r="AE40">
            <v>24301.199999999997</v>
          </cell>
          <cell r="AF40">
            <v>113425.728</v>
          </cell>
        </row>
        <row r="41">
          <cell r="A41">
            <v>94</v>
          </cell>
          <cell r="B41">
            <v>189</v>
          </cell>
          <cell r="C41" t="str">
            <v>Ash Bahadur Roka</v>
          </cell>
          <cell r="D41" t="str">
            <v>Sr.Foreman I (Civil)</v>
          </cell>
          <cell r="E41">
            <v>5725</v>
          </cell>
          <cell r="F41">
            <v>6297.5</v>
          </cell>
          <cell r="G41" t="str">
            <v>n</v>
          </cell>
          <cell r="H41" t="str">
            <v>n</v>
          </cell>
          <cell r="I41" t="str">
            <v>k</v>
          </cell>
          <cell r="J41" t="str">
            <v>y</v>
          </cell>
          <cell r="K41">
            <v>75570</v>
          </cell>
          <cell r="L41">
            <v>0</v>
          </cell>
          <cell r="M41">
            <v>15114</v>
          </cell>
          <cell r="N41">
            <v>7557</v>
          </cell>
          <cell r="P41">
            <v>98241</v>
          </cell>
          <cell r="Q41">
            <v>7557</v>
          </cell>
          <cell r="R41">
            <v>0</v>
          </cell>
          <cell r="T41">
            <v>50000</v>
          </cell>
          <cell r="U41">
            <v>10000</v>
          </cell>
          <cell r="V41">
            <v>67557</v>
          </cell>
          <cell r="W41">
            <v>30684</v>
          </cell>
          <cell r="X41">
            <v>22440</v>
          </cell>
          <cell r="Y41">
            <v>8244</v>
          </cell>
          <cell r="Z41">
            <v>4602.5999999999995</v>
          </cell>
          <cell r="AA41">
            <v>0</v>
          </cell>
          <cell r="AB41">
            <v>4602.5999999999995</v>
          </cell>
          <cell r="AC41">
            <v>383.55</v>
          </cell>
          <cell r="AD41">
            <v>93638.399999999994</v>
          </cell>
          <cell r="AE41">
            <v>26449.5</v>
          </cell>
          <cell r="AF41">
            <v>120087.9</v>
          </cell>
        </row>
        <row r="42">
          <cell r="A42">
            <v>95</v>
          </cell>
          <cell r="B42">
            <v>190</v>
          </cell>
          <cell r="C42" t="str">
            <v>Lal Singh BK</v>
          </cell>
          <cell r="D42" t="str">
            <v>Sr Foreman I (Civil)</v>
          </cell>
          <cell r="E42">
            <v>4981</v>
          </cell>
          <cell r="F42">
            <v>5479.1</v>
          </cell>
          <cell r="G42" t="str">
            <v>n</v>
          </cell>
          <cell r="H42" t="str">
            <v>n</v>
          </cell>
          <cell r="I42" t="str">
            <v>k</v>
          </cell>
          <cell r="J42" t="str">
            <v>y</v>
          </cell>
          <cell r="K42">
            <v>65749.200000000012</v>
          </cell>
          <cell r="L42">
            <v>0</v>
          </cell>
          <cell r="M42">
            <v>13149.840000000004</v>
          </cell>
          <cell r="N42">
            <v>6574.9200000000019</v>
          </cell>
          <cell r="P42">
            <v>85473.960000000021</v>
          </cell>
          <cell r="Q42">
            <v>6574.9200000000019</v>
          </cell>
          <cell r="R42">
            <v>0</v>
          </cell>
          <cell r="T42">
            <v>50000</v>
          </cell>
          <cell r="U42">
            <v>10000</v>
          </cell>
          <cell r="V42">
            <v>66574.92</v>
          </cell>
          <cell r="W42">
            <v>18899.040000000023</v>
          </cell>
          <cell r="X42">
            <v>11726.4</v>
          </cell>
          <cell r="Y42">
            <v>7172.6400000000231</v>
          </cell>
          <cell r="Z42">
            <v>2834.8560000000034</v>
          </cell>
          <cell r="AA42">
            <v>0</v>
          </cell>
          <cell r="AB42">
            <v>2834.8560000000034</v>
          </cell>
          <cell r="AC42">
            <v>236.24</v>
          </cell>
          <cell r="AD42">
            <v>82639.104000000021</v>
          </cell>
          <cell r="AE42">
            <v>23012.22</v>
          </cell>
          <cell r="AF42">
            <v>105651.32400000002</v>
          </cell>
        </row>
        <row r="43">
          <cell r="A43">
            <v>96</v>
          </cell>
          <cell r="B43">
            <v>191</v>
          </cell>
          <cell r="C43" t="str">
            <v>Tara Bahadur Belbase</v>
          </cell>
          <cell r="D43" t="str">
            <v>Asst. Stores Officer</v>
          </cell>
          <cell r="E43">
            <v>4330</v>
          </cell>
          <cell r="F43">
            <v>4763</v>
          </cell>
          <cell r="G43" t="str">
            <v>n</v>
          </cell>
          <cell r="H43" t="str">
            <v>n</v>
          </cell>
          <cell r="I43" t="str">
            <v>hw</v>
          </cell>
          <cell r="J43" t="str">
            <v>y</v>
          </cell>
          <cell r="K43">
            <v>57156</v>
          </cell>
          <cell r="L43">
            <v>0</v>
          </cell>
          <cell r="M43">
            <v>14289</v>
          </cell>
          <cell r="N43">
            <v>5715.6</v>
          </cell>
          <cell r="P43">
            <v>77160.600000000006</v>
          </cell>
          <cell r="Q43">
            <v>5715.6</v>
          </cell>
          <cell r="R43">
            <v>0</v>
          </cell>
          <cell r="T43">
            <v>50000</v>
          </cell>
          <cell r="U43">
            <v>10000</v>
          </cell>
          <cell r="V43">
            <v>65715.600000000006</v>
          </cell>
          <cell r="W43">
            <v>11445</v>
          </cell>
          <cell r="X43">
            <v>7548</v>
          </cell>
          <cell r="Y43">
            <v>3897</v>
          </cell>
          <cell r="Z43">
            <v>1716.75</v>
          </cell>
          <cell r="AA43">
            <v>0</v>
          </cell>
          <cell r="AB43">
            <v>1716.75</v>
          </cell>
          <cell r="AC43">
            <v>143.06</v>
          </cell>
          <cell r="AD43">
            <v>75443.850000000006</v>
          </cell>
          <cell r="AE43">
            <v>20004.599999999999</v>
          </cell>
          <cell r="AF43">
            <v>95448.450000000012</v>
          </cell>
        </row>
        <row r="44">
          <cell r="A44">
            <v>97</v>
          </cell>
          <cell r="B44">
            <v>195</v>
          </cell>
          <cell r="C44" t="str">
            <v>Sundar Pun magar</v>
          </cell>
          <cell r="D44" t="str">
            <v xml:space="preserve">Senior Machanic </v>
          </cell>
          <cell r="E44">
            <v>4055</v>
          </cell>
          <cell r="F44">
            <v>4460.5</v>
          </cell>
          <cell r="G44" t="str">
            <v>n</v>
          </cell>
          <cell r="H44" t="str">
            <v>n</v>
          </cell>
          <cell r="I44" t="str">
            <v>k</v>
          </cell>
          <cell r="J44" t="str">
            <v>y</v>
          </cell>
          <cell r="K44">
            <v>53526</v>
          </cell>
          <cell r="L44">
            <v>0</v>
          </cell>
          <cell r="M44">
            <v>10705.2</v>
          </cell>
          <cell r="N44">
            <v>5352.6</v>
          </cell>
          <cell r="P44">
            <v>69583.8</v>
          </cell>
          <cell r="Q44">
            <v>5352.6</v>
          </cell>
          <cell r="R44">
            <v>0</v>
          </cell>
          <cell r="T44">
            <v>50000</v>
          </cell>
          <cell r="U44">
            <v>9634.68</v>
          </cell>
          <cell r="V44">
            <v>64987.28</v>
          </cell>
          <cell r="W44">
            <v>4596.5200000000041</v>
          </cell>
          <cell r="X44">
            <v>-366.80000000000291</v>
          </cell>
          <cell r="Y44">
            <v>4963.320000000007</v>
          </cell>
          <cell r="Z44">
            <v>689.47800000000063</v>
          </cell>
          <cell r="AA44">
            <v>0</v>
          </cell>
          <cell r="AB44">
            <v>689.47800000000063</v>
          </cell>
          <cell r="AC44">
            <v>57.46</v>
          </cell>
          <cell r="AD44">
            <v>68894.322</v>
          </cell>
          <cell r="AE44">
            <v>18734.099999999999</v>
          </cell>
          <cell r="AF44">
            <v>87628.421999999991</v>
          </cell>
        </row>
        <row r="45">
          <cell r="A45">
            <v>98</v>
          </cell>
          <cell r="B45">
            <v>197</v>
          </cell>
          <cell r="C45" t="str">
            <v>Bir Bahadur Gurung</v>
          </cell>
          <cell r="D45" t="str">
            <v>Sr Foreman I (Civil -Lab)</v>
          </cell>
          <cell r="E45">
            <v>4679</v>
          </cell>
          <cell r="F45">
            <v>5146.8999999999996</v>
          </cell>
          <cell r="G45" t="str">
            <v>n</v>
          </cell>
          <cell r="H45" t="str">
            <v>n</v>
          </cell>
          <cell r="I45" t="str">
            <v>k</v>
          </cell>
          <cell r="J45" t="str">
            <v>y</v>
          </cell>
          <cell r="K45">
            <v>61762.799999999996</v>
          </cell>
          <cell r="L45">
            <v>0</v>
          </cell>
          <cell r="M45">
            <v>12352.56</v>
          </cell>
          <cell r="N45">
            <v>6176.28</v>
          </cell>
          <cell r="P45">
            <v>80291.64</v>
          </cell>
          <cell r="Q45">
            <v>6176.28</v>
          </cell>
          <cell r="R45">
            <v>0</v>
          </cell>
          <cell r="T45">
            <v>50000</v>
          </cell>
          <cell r="U45">
            <v>10000</v>
          </cell>
          <cell r="V45">
            <v>66176.28</v>
          </cell>
          <cell r="W45">
            <v>14115.36</v>
          </cell>
          <cell r="X45">
            <v>7377.5999999999913</v>
          </cell>
          <cell r="Y45">
            <v>6737.7600000000093</v>
          </cell>
          <cell r="Z45">
            <v>2117.3040000000001</v>
          </cell>
          <cell r="AA45">
            <v>0</v>
          </cell>
          <cell r="AB45">
            <v>2117.3040000000001</v>
          </cell>
          <cell r="AC45">
            <v>176.44</v>
          </cell>
          <cell r="AD45">
            <v>78174.335999999996</v>
          </cell>
          <cell r="AE45">
            <v>21616.979999999996</v>
          </cell>
          <cell r="AF45">
            <v>99791.315999999992</v>
          </cell>
        </row>
        <row r="46">
          <cell r="A46">
            <v>99</v>
          </cell>
          <cell r="B46">
            <v>198</v>
          </cell>
          <cell r="C46" t="str">
            <v>Jit Bahadur Pun</v>
          </cell>
          <cell r="D46" t="str">
            <v>Sr.Foreman I (Civil)</v>
          </cell>
          <cell r="E46">
            <v>5539</v>
          </cell>
          <cell r="F46">
            <v>6092.9</v>
          </cell>
          <cell r="G46" t="str">
            <v>n</v>
          </cell>
          <cell r="H46" t="str">
            <v>n</v>
          </cell>
          <cell r="I46" t="str">
            <v>k</v>
          </cell>
          <cell r="J46" t="str">
            <v>y</v>
          </cell>
          <cell r="K46">
            <v>73114.799999999988</v>
          </cell>
          <cell r="L46">
            <v>0</v>
          </cell>
          <cell r="M46">
            <v>14622.96</v>
          </cell>
          <cell r="N46">
            <v>7311.48</v>
          </cell>
          <cell r="P46">
            <v>95049.239999999991</v>
          </cell>
          <cell r="Q46">
            <v>7311.48</v>
          </cell>
          <cell r="R46">
            <v>0</v>
          </cell>
          <cell r="T46">
            <v>50000</v>
          </cell>
          <cell r="U46">
            <v>10000</v>
          </cell>
          <cell r="V46">
            <v>67311.48</v>
          </cell>
          <cell r="W46">
            <v>27737.759999999995</v>
          </cell>
          <cell r="X46">
            <v>19761.599999999999</v>
          </cell>
          <cell r="Y46">
            <v>7976.1599999999962</v>
          </cell>
          <cell r="Z46">
            <v>4160.6639999999989</v>
          </cell>
          <cell r="AA46">
            <v>0</v>
          </cell>
          <cell r="AB46">
            <v>4160.6639999999989</v>
          </cell>
          <cell r="AC46">
            <v>346.72</v>
          </cell>
          <cell r="AD46">
            <v>90888.575999999986</v>
          </cell>
          <cell r="AE46">
            <v>25590.18</v>
          </cell>
          <cell r="AF46">
            <v>116478.75599999999</v>
          </cell>
        </row>
        <row r="47">
          <cell r="A47">
            <v>100</v>
          </cell>
          <cell r="B47">
            <v>199</v>
          </cell>
          <cell r="C47" t="str">
            <v>Ana Bahadur Poudel</v>
          </cell>
          <cell r="D47" t="str">
            <v>Sr.Foreman I (Civil)</v>
          </cell>
          <cell r="E47">
            <v>5446</v>
          </cell>
          <cell r="F47">
            <v>5990.6</v>
          </cell>
          <cell r="G47" t="str">
            <v>n</v>
          </cell>
          <cell r="H47" t="str">
            <v>n</v>
          </cell>
          <cell r="I47" t="str">
            <v>a5</v>
          </cell>
          <cell r="J47" t="str">
            <v>y</v>
          </cell>
          <cell r="K47">
            <v>71887.200000000012</v>
          </cell>
          <cell r="L47">
            <v>0</v>
          </cell>
          <cell r="M47">
            <v>15096.312000000002</v>
          </cell>
          <cell r="N47">
            <v>7188.7200000000012</v>
          </cell>
          <cell r="P47">
            <v>94172.232000000018</v>
          </cell>
          <cell r="Q47">
            <v>7188.7200000000012</v>
          </cell>
          <cell r="R47">
            <v>0</v>
          </cell>
          <cell r="T47">
            <v>50000</v>
          </cell>
          <cell r="U47">
            <v>10000</v>
          </cell>
          <cell r="V47">
            <v>67188.72</v>
          </cell>
          <cell r="W47">
            <v>26983.512000000017</v>
          </cell>
          <cell r="X47">
            <v>20382.96</v>
          </cell>
          <cell r="Y47">
            <v>6600.5520000000179</v>
          </cell>
          <cell r="Z47">
            <v>4047.5268000000024</v>
          </cell>
          <cell r="AA47">
            <v>0</v>
          </cell>
          <cell r="AB47">
            <v>4047.5268000000024</v>
          </cell>
          <cell r="AC47">
            <v>337.29</v>
          </cell>
          <cell r="AD47">
            <v>90124.705200000011</v>
          </cell>
          <cell r="AE47">
            <v>25160.52</v>
          </cell>
          <cell r="AF47">
            <v>115285.22520000002</v>
          </cell>
        </row>
        <row r="48">
          <cell r="A48">
            <v>101</v>
          </cell>
          <cell r="B48">
            <v>201</v>
          </cell>
          <cell r="C48" t="str">
            <v>Shambhu Lamsal</v>
          </cell>
          <cell r="D48" t="str">
            <v>Fabrication &amp; Ins In- Charge</v>
          </cell>
          <cell r="E48">
            <v>6845</v>
          </cell>
          <cell r="F48">
            <v>7529.5</v>
          </cell>
          <cell r="G48" t="str">
            <v>rr</v>
          </cell>
          <cell r="H48" t="str">
            <v>y</v>
          </cell>
          <cell r="I48" t="str">
            <v>k</v>
          </cell>
          <cell r="J48" t="str">
            <v>y</v>
          </cell>
          <cell r="K48">
            <v>90354</v>
          </cell>
          <cell r="L48">
            <v>9035.4</v>
          </cell>
          <cell r="M48">
            <v>18070.8</v>
          </cell>
          <cell r="N48">
            <v>9035.4</v>
          </cell>
          <cell r="P48">
            <v>126495.6</v>
          </cell>
          <cell r="Q48">
            <v>9035.4</v>
          </cell>
          <cell r="R48">
            <v>9035.4</v>
          </cell>
          <cell r="T48">
            <v>50000</v>
          </cell>
          <cell r="U48">
            <v>10000</v>
          </cell>
          <cell r="V48">
            <v>78070.8</v>
          </cell>
          <cell r="W48">
            <v>48424.800000000003</v>
          </cell>
          <cell r="X48">
            <v>38568</v>
          </cell>
          <cell r="Y48">
            <v>9856.8000000000029</v>
          </cell>
          <cell r="Z48">
            <v>7263.72</v>
          </cell>
          <cell r="AA48">
            <v>0</v>
          </cell>
          <cell r="AB48">
            <v>7263.72</v>
          </cell>
          <cell r="AC48">
            <v>605.30999999999995</v>
          </cell>
          <cell r="AD48">
            <v>119231.88</v>
          </cell>
          <cell r="AE48">
            <v>31623.899999999998</v>
          </cell>
          <cell r="AF48">
            <v>150855.78</v>
          </cell>
        </row>
        <row r="49">
          <cell r="A49">
            <v>102</v>
          </cell>
          <cell r="B49">
            <v>202</v>
          </cell>
          <cell r="C49" t="str">
            <v>Kishan Thapa</v>
          </cell>
          <cell r="D49" t="str">
            <v xml:space="preserve">Sr. Plant Assistant </v>
          </cell>
          <cell r="E49">
            <v>4523</v>
          </cell>
          <cell r="F49">
            <v>4975.3</v>
          </cell>
          <cell r="G49" t="str">
            <v>n</v>
          </cell>
          <cell r="H49" t="str">
            <v>n</v>
          </cell>
          <cell r="I49" t="str">
            <v>k</v>
          </cell>
          <cell r="J49" t="str">
            <v>y</v>
          </cell>
          <cell r="K49">
            <v>59703.600000000006</v>
          </cell>
          <cell r="L49">
            <v>0</v>
          </cell>
          <cell r="M49">
            <v>11940.720000000001</v>
          </cell>
          <cell r="N49">
            <v>5970.3600000000006</v>
          </cell>
          <cell r="P49">
            <v>77614.680000000008</v>
          </cell>
          <cell r="Q49">
            <v>5970.3600000000006</v>
          </cell>
          <cell r="R49">
            <v>0</v>
          </cell>
          <cell r="T49">
            <v>50000</v>
          </cell>
          <cell r="U49">
            <v>10000</v>
          </cell>
          <cell r="V49">
            <v>65970.36</v>
          </cell>
          <cell r="W49">
            <v>11644.320000000007</v>
          </cell>
          <cell r="X49">
            <v>5361.52</v>
          </cell>
          <cell r="Y49">
            <v>6282.8000000000065</v>
          </cell>
          <cell r="Z49">
            <v>1746.648000000001</v>
          </cell>
          <cell r="AA49">
            <v>0</v>
          </cell>
          <cell r="AB49">
            <v>1746.648000000001</v>
          </cell>
          <cell r="AC49">
            <v>145.55000000000001</v>
          </cell>
          <cell r="AD49">
            <v>75868.032000000007</v>
          </cell>
          <cell r="AE49">
            <v>20896.260000000002</v>
          </cell>
          <cell r="AF49">
            <v>96764.292000000016</v>
          </cell>
        </row>
        <row r="50">
          <cell r="A50">
            <v>103</v>
          </cell>
          <cell r="B50">
            <v>203</v>
          </cell>
          <cell r="C50" t="str">
            <v>Lal Bahadur Rana</v>
          </cell>
          <cell r="D50" t="str">
            <v>Foreman I (Civil)</v>
          </cell>
          <cell r="E50">
            <v>4133</v>
          </cell>
          <cell r="F50">
            <v>4546.3</v>
          </cell>
          <cell r="G50" t="str">
            <v>n</v>
          </cell>
          <cell r="H50" t="str">
            <v>n</v>
          </cell>
          <cell r="I50" t="str">
            <v>a1</v>
          </cell>
          <cell r="J50" t="str">
            <v>y</v>
          </cell>
          <cell r="K50">
            <v>54555.600000000006</v>
          </cell>
          <cell r="L50">
            <v>0</v>
          </cell>
          <cell r="M50">
            <v>13638.900000000001</v>
          </cell>
          <cell r="N50">
            <v>5455.5600000000013</v>
          </cell>
          <cell r="P50">
            <v>73650.060000000012</v>
          </cell>
          <cell r="Q50">
            <v>5455.5600000000013</v>
          </cell>
          <cell r="R50">
            <v>0</v>
          </cell>
          <cell r="T50">
            <v>50000</v>
          </cell>
          <cell r="U50">
            <v>10000</v>
          </cell>
          <cell r="V50">
            <v>65455.56</v>
          </cell>
          <cell r="W50">
            <v>8194.5000000000146</v>
          </cell>
          <cell r="X50">
            <v>4803.5799999999945</v>
          </cell>
          <cell r="Y50">
            <v>3390.9200000000201</v>
          </cell>
          <cell r="Z50">
            <v>1229.1750000000022</v>
          </cell>
          <cell r="AA50">
            <v>0</v>
          </cell>
          <cell r="AB50">
            <v>1229.1750000000022</v>
          </cell>
          <cell r="AC50">
            <v>102.43</v>
          </cell>
          <cell r="AD50">
            <v>72420.885000000009</v>
          </cell>
          <cell r="AE50">
            <v>19094.46</v>
          </cell>
          <cell r="AF50">
            <v>91515.345000000001</v>
          </cell>
        </row>
        <row r="51">
          <cell r="A51">
            <v>104</v>
          </cell>
          <cell r="B51">
            <v>205</v>
          </cell>
          <cell r="C51" t="str">
            <v>Tara Bahadur Regami</v>
          </cell>
          <cell r="D51" t="str">
            <v>Sr Foreman II(Mechanical)</v>
          </cell>
          <cell r="E51">
            <v>4702</v>
          </cell>
          <cell r="F51">
            <v>5172.2</v>
          </cell>
          <cell r="G51" t="str">
            <v>n</v>
          </cell>
          <cell r="H51" t="str">
            <v>n</v>
          </cell>
          <cell r="I51" t="str">
            <v>a4</v>
          </cell>
          <cell r="J51" t="str">
            <v>y</v>
          </cell>
          <cell r="K51">
            <v>62066.399999999994</v>
          </cell>
          <cell r="L51">
            <v>0</v>
          </cell>
          <cell r="M51">
            <v>13654.607999999998</v>
          </cell>
          <cell r="N51">
            <v>6206.6399999999994</v>
          </cell>
          <cell r="P51">
            <v>81927.647999999986</v>
          </cell>
          <cell r="Q51">
            <v>6206.6399999999994</v>
          </cell>
          <cell r="R51">
            <v>0</v>
          </cell>
          <cell r="T51">
            <v>50000</v>
          </cell>
          <cell r="U51">
            <v>10000</v>
          </cell>
          <cell r="V51">
            <v>66206.64</v>
          </cell>
          <cell r="W51">
            <v>15721.007999999987</v>
          </cell>
          <cell r="X51">
            <v>9965.7600000000093</v>
          </cell>
          <cell r="Y51">
            <v>5755.2479999999778</v>
          </cell>
          <cell r="Z51">
            <v>2358.151199999998</v>
          </cell>
          <cell r="AA51">
            <v>0</v>
          </cell>
          <cell r="AB51">
            <v>2358.151199999998</v>
          </cell>
          <cell r="AC51">
            <v>196.51</v>
          </cell>
          <cell r="AD51">
            <v>79569.496799999994</v>
          </cell>
          <cell r="AE51">
            <v>21723.239999999998</v>
          </cell>
          <cell r="AF51">
            <v>101292.73679999998</v>
          </cell>
        </row>
        <row r="52">
          <cell r="A52">
            <v>105</v>
          </cell>
          <cell r="B52">
            <v>206</v>
          </cell>
          <cell r="C52" t="str">
            <v>Tuk Bhandari</v>
          </cell>
          <cell r="D52" t="str">
            <v>Stores and Transp.Officer</v>
          </cell>
          <cell r="E52">
            <v>5601</v>
          </cell>
          <cell r="F52">
            <v>6161.1</v>
          </cell>
          <cell r="G52" t="str">
            <v>r</v>
          </cell>
          <cell r="H52" t="str">
            <v>n</v>
          </cell>
          <cell r="I52" t="str">
            <v>k</v>
          </cell>
          <cell r="J52" t="str">
            <v>y</v>
          </cell>
          <cell r="K52">
            <v>73933.200000000012</v>
          </cell>
          <cell r="L52">
            <v>3696.6600000000008</v>
          </cell>
          <cell r="M52">
            <v>14786.640000000003</v>
          </cell>
          <cell r="N52">
            <v>7393.3200000000015</v>
          </cell>
          <cell r="P52">
            <v>99809.820000000022</v>
          </cell>
          <cell r="Q52">
            <v>7393.3200000000015</v>
          </cell>
          <cell r="R52">
            <v>0</v>
          </cell>
          <cell r="T52">
            <v>50000</v>
          </cell>
          <cell r="U52">
            <v>10000</v>
          </cell>
          <cell r="V52">
            <v>67393.320000000007</v>
          </cell>
          <cell r="W52">
            <v>32416.500000000015</v>
          </cell>
          <cell r="X52">
            <v>24015</v>
          </cell>
          <cell r="Y52">
            <v>8401.5000000000146</v>
          </cell>
          <cell r="Z52">
            <v>4862.4750000000022</v>
          </cell>
          <cell r="AA52">
            <v>0</v>
          </cell>
          <cell r="AB52">
            <v>4862.4750000000022</v>
          </cell>
          <cell r="AC52">
            <v>405.21</v>
          </cell>
          <cell r="AD52">
            <v>94947.345000000016</v>
          </cell>
          <cell r="AE52">
            <v>25876.619999999995</v>
          </cell>
          <cell r="AF52">
            <v>120823.96500000001</v>
          </cell>
        </row>
        <row r="53">
          <cell r="A53">
            <v>106</v>
          </cell>
          <cell r="B53">
            <v>207</v>
          </cell>
          <cell r="C53" t="str">
            <v>Puran Sing Thapa</v>
          </cell>
          <cell r="D53" t="str">
            <v>Plant Maintenance Engineer</v>
          </cell>
          <cell r="E53">
            <v>13794</v>
          </cell>
          <cell r="F53">
            <v>15173.4</v>
          </cell>
          <cell r="G53" t="str">
            <v>rrr</v>
          </cell>
          <cell r="H53" t="str">
            <v>y</v>
          </cell>
          <cell r="I53" t="str">
            <v>k</v>
          </cell>
          <cell r="J53" t="str">
            <v>n</v>
          </cell>
          <cell r="K53">
            <v>182080.8</v>
          </cell>
          <cell r="L53">
            <v>27312.12</v>
          </cell>
          <cell r="M53">
            <v>36416.159999999996</v>
          </cell>
          <cell r="N53">
            <v>18208.079999999998</v>
          </cell>
          <cell r="P53">
            <v>264017.15999999997</v>
          </cell>
          <cell r="Q53">
            <v>18208.079999999998</v>
          </cell>
          <cell r="R53">
            <v>18208.079999999998</v>
          </cell>
          <cell r="S53">
            <v>24418</v>
          </cell>
          <cell r="T53">
            <v>40000</v>
          </cell>
          <cell r="U53">
            <v>10000</v>
          </cell>
          <cell r="V53">
            <v>110834.16</v>
          </cell>
          <cell r="W53">
            <v>153182.99999999997</v>
          </cell>
          <cell r="X53">
            <v>132492</v>
          </cell>
          <cell r="Y53">
            <v>20690.999999999971</v>
          </cell>
          <cell r="Z53">
            <v>30795.749999999993</v>
          </cell>
          <cell r="AA53">
            <v>3079.5749999999994</v>
          </cell>
          <cell r="AB53">
            <v>33875.32499999999</v>
          </cell>
          <cell r="AC53">
            <v>2822.94</v>
          </cell>
          <cell r="AD53">
            <v>230141.83499999999</v>
          </cell>
          <cell r="AE53">
            <v>63728.28</v>
          </cell>
          <cell r="AF53">
            <v>293870.11499999999</v>
          </cell>
        </row>
        <row r="54">
          <cell r="A54">
            <v>107</v>
          </cell>
          <cell r="B54">
            <v>208</v>
          </cell>
          <cell r="C54" t="str">
            <v>Krishna Prasad Aryal</v>
          </cell>
          <cell r="D54" t="str">
            <v>Chief  Shaft Engineer</v>
          </cell>
          <cell r="E54">
            <v>12993</v>
          </cell>
          <cell r="F54">
            <v>14292.3</v>
          </cell>
          <cell r="G54" t="str">
            <v>rrr</v>
          </cell>
          <cell r="H54" t="str">
            <v>y</v>
          </cell>
          <cell r="I54" t="str">
            <v>a5</v>
          </cell>
          <cell r="J54" t="str">
            <v>n</v>
          </cell>
          <cell r="K54">
            <v>171507.59999999998</v>
          </cell>
          <cell r="L54">
            <v>25726.139999999996</v>
          </cell>
          <cell r="M54">
            <v>36016.59599999999</v>
          </cell>
          <cell r="N54">
            <v>17150.759999999998</v>
          </cell>
          <cell r="P54">
            <v>250401.09599999996</v>
          </cell>
          <cell r="Q54">
            <v>17150.759999999998</v>
          </cell>
          <cell r="R54">
            <v>17150.759999999998</v>
          </cell>
          <cell r="T54">
            <v>40000</v>
          </cell>
          <cell r="U54">
            <v>10000</v>
          </cell>
          <cell r="V54">
            <v>84301.51999999999</v>
          </cell>
          <cell r="W54">
            <v>166099.57599999997</v>
          </cell>
          <cell r="X54">
            <v>149572.48000000001</v>
          </cell>
          <cell r="Y54">
            <v>16527.095999999961</v>
          </cell>
          <cell r="Z54">
            <v>34024.893999999993</v>
          </cell>
          <cell r="AA54">
            <v>3402.4893999999995</v>
          </cell>
          <cell r="AB54">
            <v>37427.383399999992</v>
          </cell>
          <cell r="AC54">
            <v>3118.95</v>
          </cell>
          <cell r="AD54">
            <v>212973.71259999997</v>
          </cell>
          <cell r="AE54">
            <v>60027.659999999989</v>
          </cell>
          <cell r="AF54">
            <v>273001.37259999994</v>
          </cell>
        </row>
        <row r="55">
          <cell r="A55">
            <v>108</v>
          </cell>
          <cell r="B55">
            <v>209</v>
          </cell>
          <cell r="C55" t="str">
            <v>Gadur Man Lama</v>
          </cell>
          <cell r="D55" t="str">
            <v>Heavy Plant Operator II</v>
          </cell>
          <cell r="E55">
            <v>5147</v>
          </cell>
          <cell r="F55">
            <v>5661.7</v>
          </cell>
          <cell r="G55" t="str">
            <v>n</v>
          </cell>
          <cell r="H55" t="str">
            <v>n</v>
          </cell>
          <cell r="I55" t="str">
            <v>a5</v>
          </cell>
          <cell r="J55" t="str">
            <v>y</v>
          </cell>
          <cell r="K55">
            <v>67940.399999999994</v>
          </cell>
          <cell r="L55">
            <v>0</v>
          </cell>
          <cell r="M55">
            <v>14267.483999999999</v>
          </cell>
          <cell r="N55">
            <v>6794.04</v>
          </cell>
          <cell r="P55">
            <v>89001.923999999999</v>
          </cell>
          <cell r="Q55">
            <v>6794.04</v>
          </cell>
          <cell r="R55">
            <v>0</v>
          </cell>
          <cell r="T55">
            <v>50000</v>
          </cell>
          <cell r="U55">
            <v>10000</v>
          </cell>
          <cell r="V55">
            <v>66794.040000000008</v>
          </cell>
          <cell r="W55">
            <v>22207.883999999991</v>
          </cell>
          <cell r="X55">
            <v>15969.72</v>
          </cell>
          <cell r="Y55">
            <v>6238.1639999999916</v>
          </cell>
          <cell r="Z55">
            <v>3331.1825999999987</v>
          </cell>
          <cell r="AA55">
            <v>0</v>
          </cell>
          <cell r="AB55">
            <v>3331.1825999999987</v>
          </cell>
          <cell r="AC55">
            <v>277.60000000000002</v>
          </cell>
          <cell r="AD55">
            <v>85670.741399999999</v>
          </cell>
          <cell r="AE55">
            <v>23779.14</v>
          </cell>
          <cell r="AF55">
            <v>109449.8814</v>
          </cell>
        </row>
        <row r="56">
          <cell r="A56">
            <v>109</v>
          </cell>
          <cell r="B56">
            <v>210</v>
          </cell>
          <cell r="C56" t="str">
            <v>Krishna Shrestha</v>
          </cell>
          <cell r="D56" t="str">
            <v xml:space="preserve">Sr.Stores Clerk </v>
          </cell>
          <cell r="E56">
            <v>3743</v>
          </cell>
          <cell r="F56">
            <v>4117.3</v>
          </cell>
          <cell r="G56" t="str">
            <v>n</v>
          </cell>
          <cell r="H56" t="str">
            <v>n</v>
          </cell>
          <cell r="I56" t="str">
            <v>k</v>
          </cell>
          <cell r="J56" t="str">
            <v>y</v>
          </cell>
          <cell r="K56">
            <v>49407.600000000006</v>
          </cell>
          <cell r="L56">
            <v>0</v>
          </cell>
          <cell r="M56">
            <v>9881.5200000000023</v>
          </cell>
          <cell r="N56">
            <v>4940.7600000000011</v>
          </cell>
          <cell r="P56">
            <v>64229.880000000005</v>
          </cell>
          <cell r="Q56">
            <v>4940.7600000000011</v>
          </cell>
          <cell r="R56">
            <v>0</v>
          </cell>
          <cell r="T56">
            <v>50000</v>
          </cell>
          <cell r="U56">
            <v>8893.3680000000004</v>
          </cell>
          <cell r="V56">
            <v>63834.128000000004</v>
          </cell>
          <cell r="W56">
            <v>395.75200000000041</v>
          </cell>
          <cell r="X56">
            <v>-4185.679999999993</v>
          </cell>
          <cell r="Y56">
            <v>4581.4319999999934</v>
          </cell>
          <cell r="Z56">
            <v>59.362800000000057</v>
          </cell>
          <cell r="AA56">
            <v>0</v>
          </cell>
          <cell r="AB56">
            <v>59.362800000000057</v>
          </cell>
          <cell r="AC56">
            <v>4.95</v>
          </cell>
          <cell r="AD56">
            <v>64170.517200000002</v>
          </cell>
          <cell r="AE56">
            <v>17292.66</v>
          </cell>
          <cell r="AF56">
            <v>81463.177200000006</v>
          </cell>
        </row>
        <row r="57">
          <cell r="A57">
            <v>110</v>
          </cell>
          <cell r="B57">
            <v>212</v>
          </cell>
          <cell r="C57" t="str">
            <v>Lil Bahadur Thapa</v>
          </cell>
          <cell r="D57" t="str">
            <v>Foreman II (Mechanical)</v>
          </cell>
          <cell r="E57">
            <v>4523</v>
          </cell>
          <cell r="F57">
            <v>4975.3</v>
          </cell>
          <cell r="G57" t="str">
            <v>n</v>
          </cell>
          <cell r="H57" t="str">
            <v>n</v>
          </cell>
          <cell r="I57" t="str">
            <v>k</v>
          </cell>
          <cell r="J57" t="str">
            <v>y</v>
          </cell>
          <cell r="K57">
            <v>59703.600000000006</v>
          </cell>
          <cell r="L57">
            <v>0</v>
          </cell>
          <cell r="M57">
            <v>11940.720000000001</v>
          </cell>
          <cell r="N57">
            <v>5970.3600000000006</v>
          </cell>
          <cell r="P57">
            <v>77614.680000000008</v>
          </cell>
          <cell r="Q57">
            <v>5970.3600000000006</v>
          </cell>
          <cell r="R57">
            <v>0</v>
          </cell>
          <cell r="T57">
            <v>50000</v>
          </cell>
          <cell r="U57">
            <v>10000</v>
          </cell>
          <cell r="V57">
            <v>65970.36</v>
          </cell>
          <cell r="W57">
            <v>11644.320000000007</v>
          </cell>
          <cell r="X57">
            <v>5361.52</v>
          </cell>
          <cell r="Y57">
            <v>6282.8000000000065</v>
          </cell>
          <cell r="Z57">
            <v>1746.648000000001</v>
          </cell>
          <cell r="AA57">
            <v>0</v>
          </cell>
          <cell r="AB57">
            <v>1746.648000000001</v>
          </cell>
          <cell r="AC57">
            <v>145.55000000000001</v>
          </cell>
          <cell r="AD57">
            <v>75868.032000000007</v>
          </cell>
          <cell r="AE57">
            <v>20896.260000000002</v>
          </cell>
          <cell r="AF57">
            <v>96764.292000000016</v>
          </cell>
        </row>
        <row r="58">
          <cell r="A58">
            <v>111</v>
          </cell>
          <cell r="B58">
            <v>213</v>
          </cell>
          <cell r="C58" t="str">
            <v>Harka Rana</v>
          </cell>
          <cell r="D58" t="str">
            <v>Sr.Foreman I (Civil)</v>
          </cell>
          <cell r="E58">
            <v>5353</v>
          </cell>
          <cell r="F58">
            <v>5888.3</v>
          </cell>
          <cell r="G58" t="str">
            <v>n</v>
          </cell>
          <cell r="H58" t="str">
            <v>n</v>
          </cell>
          <cell r="I58" t="str">
            <v>hw</v>
          </cell>
          <cell r="J58" t="str">
            <v>y</v>
          </cell>
          <cell r="K58">
            <v>70659.600000000006</v>
          </cell>
          <cell r="L58">
            <v>0</v>
          </cell>
          <cell r="M58">
            <v>17664.900000000001</v>
          </cell>
          <cell r="N58">
            <v>7065.9600000000009</v>
          </cell>
          <cell r="P58">
            <v>95390.46</v>
          </cell>
          <cell r="Q58">
            <v>7065.9600000000009</v>
          </cell>
          <cell r="R58">
            <v>0</v>
          </cell>
          <cell r="T58">
            <v>50000</v>
          </cell>
          <cell r="U58">
            <v>10000</v>
          </cell>
          <cell r="V58">
            <v>67065.959999999992</v>
          </cell>
          <cell r="W58">
            <v>28324.500000000015</v>
          </cell>
          <cell r="X58">
            <v>23506.799999999999</v>
          </cell>
          <cell r="Y58">
            <v>4817.7000000000153</v>
          </cell>
          <cell r="Z58">
            <v>4248.675000000002</v>
          </cell>
          <cell r="AA58">
            <v>0</v>
          </cell>
          <cell r="AB58">
            <v>4248.675000000002</v>
          </cell>
          <cell r="AC58">
            <v>354.06</v>
          </cell>
          <cell r="AD58">
            <v>91141.785000000003</v>
          </cell>
          <cell r="AE58">
            <v>24730.859999999997</v>
          </cell>
          <cell r="AF58">
            <v>115872.645</v>
          </cell>
        </row>
        <row r="59">
          <cell r="A59">
            <v>112</v>
          </cell>
          <cell r="B59">
            <v>214</v>
          </cell>
          <cell r="C59" t="str">
            <v>Narendra Sen</v>
          </cell>
          <cell r="D59" t="str">
            <v>Senior Foreman I</v>
          </cell>
          <cell r="E59">
            <v>4888</v>
          </cell>
          <cell r="F59">
            <v>5376.8</v>
          </cell>
          <cell r="G59" t="str">
            <v>n</v>
          </cell>
          <cell r="H59" t="str">
            <v>n</v>
          </cell>
          <cell r="I59" t="str">
            <v>a3</v>
          </cell>
          <cell r="J59" t="str">
            <v>y</v>
          </cell>
          <cell r="K59">
            <v>64521.600000000006</v>
          </cell>
          <cell r="L59">
            <v>0</v>
          </cell>
          <cell r="M59">
            <v>15485.184000000001</v>
          </cell>
          <cell r="N59">
            <v>6452.1600000000008</v>
          </cell>
          <cell r="P59">
            <v>86458.944000000003</v>
          </cell>
          <cell r="Q59">
            <v>6452.1600000000008</v>
          </cell>
          <cell r="R59">
            <v>0</v>
          </cell>
          <cell r="T59">
            <v>50000</v>
          </cell>
          <cell r="U59">
            <v>10000</v>
          </cell>
          <cell r="V59">
            <v>66452.160000000003</v>
          </cell>
          <cell r="W59">
            <v>20006.784</v>
          </cell>
          <cell r="X59">
            <v>13906.56</v>
          </cell>
          <cell r="Y59">
            <v>6100.2240000000002</v>
          </cell>
          <cell r="Z59">
            <v>3001.0175999999997</v>
          </cell>
          <cell r="AA59">
            <v>0</v>
          </cell>
          <cell r="AB59">
            <v>3001.0175999999997</v>
          </cell>
          <cell r="AC59">
            <v>250.08</v>
          </cell>
          <cell r="AD59">
            <v>83457.926399999997</v>
          </cell>
          <cell r="AE59">
            <v>22582.559999999998</v>
          </cell>
          <cell r="AF59">
            <v>106040.48639999999</v>
          </cell>
        </row>
        <row r="60">
          <cell r="A60">
            <v>113</v>
          </cell>
          <cell r="B60">
            <v>218</v>
          </cell>
          <cell r="C60" t="str">
            <v>Nirmala Aryal</v>
          </cell>
          <cell r="D60" t="str">
            <v>Staff Nurse III</v>
          </cell>
          <cell r="E60">
            <v>5497</v>
          </cell>
          <cell r="F60">
            <v>6046.7</v>
          </cell>
          <cell r="G60" t="str">
            <v>n</v>
          </cell>
          <cell r="H60" t="str">
            <v>y</v>
          </cell>
          <cell r="I60" t="str">
            <v>a5</v>
          </cell>
          <cell r="J60" t="str">
            <v>n</v>
          </cell>
          <cell r="K60">
            <v>72560.399999999994</v>
          </cell>
          <cell r="L60">
            <v>0</v>
          </cell>
          <cell r="M60">
            <v>15237.683999999997</v>
          </cell>
          <cell r="N60">
            <v>7256.04</v>
          </cell>
          <cell r="P60">
            <v>95054.123999999996</v>
          </cell>
          <cell r="Q60">
            <v>7256.04</v>
          </cell>
          <cell r="R60">
            <v>7256.04</v>
          </cell>
          <cell r="T60">
            <v>40000</v>
          </cell>
          <cell r="U60">
            <v>10000</v>
          </cell>
          <cell r="V60">
            <v>64512.08</v>
          </cell>
          <cell r="W60">
            <v>30542.043999999994</v>
          </cell>
          <cell r="X60">
            <v>24539.32</v>
          </cell>
          <cell r="Y60">
            <v>6002.7239999999947</v>
          </cell>
          <cell r="Z60">
            <v>4581.306599999999</v>
          </cell>
          <cell r="AA60">
            <v>0</v>
          </cell>
          <cell r="AB60">
            <v>4581.306599999999</v>
          </cell>
          <cell r="AC60">
            <v>381.78</v>
          </cell>
          <cell r="AD60">
            <v>90472.8174</v>
          </cell>
          <cell r="AE60">
            <v>25396.14</v>
          </cell>
          <cell r="AF60">
            <v>115868.9574</v>
          </cell>
        </row>
        <row r="61">
          <cell r="A61">
            <v>114</v>
          </cell>
          <cell r="B61">
            <v>222</v>
          </cell>
          <cell r="C61" t="str">
            <v>Devendra Prasad Saha</v>
          </cell>
          <cell r="D61" t="str">
            <v>Health Assistant III</v>
          </cell>
          <cell r="E61">
            <v>5809</v>
          </cell>
          <cell r="F61">
            <v>6389.9</v>
          </cell>
          <cell r="G61" t="str">
            <v>r</v>
          </cell>
          <cell r="H61" t="str">
            <v>n</v>
          </cell>
          <cell r="I61" t="str">
            <v>hw</v>
          </cell>
          <cell r="J61" t="str">
            <v>y</v>
          </cell>
          <cell r="K61">
            <v>76678.799999999988</v>
          </cell>
          <cell r="L61">
            <v>3833.9399999999996</v>
          </cell>
          <cell r="M61">
            <v>19169.699999999997</v>
          </cell>
          <cell r="N61">
            <v>7667.8799999999992</v>
          </cell>
          <cell r="P61">
            <v>107350.31999999998</v>
          </cell>
          <cell r="Q61">
            <v>7667.8799999999992</v>
          </cell>
          <cell r="R61">
            <v>0</v>
          </cell>
          <cell r="S61">
            <v>6769</v>
          </cell>
          <cell r="T61">
            <v>50000</v>
          </cell>
          <cell r="U61">
            <v>10000</v>
          </cell>
          <cell r="V61">
            <v>74436.88</v>
          </cell>
          <cell r="W61">
            <v>32913.439999999973</v>
          </cell>
          <cell r="X61">
            <v>27336.799999999999</v>
          </cell>
          <cell r="Y61">
            <v>5576.639999999974</v>
          </cell>
          <cell r="Z61">
            <v>4937.015999999996</v>
          </cell>
          <cell r="AA61">
            <v>0</v>
          </cell>
          <cell r="AB61">
            <v>4937.015999999996</v>
          </cell>
          <cell r="AC61">
            <v>411.42</v>
          </cell>
          <cell r="AD61">
            <v>102413.30399999997</v>
          </cell>
          <cell r="AE61">
            <v>26837.579999999994</v>
          </cell>
          <cell r="AF61">
            <v>129250.88399999996</v>
          </cell>
        </row>
        <row r="62">
          <cell r="A62">
            <v>115</v>
          </cell>
          <cell r="B62">
            <v>224</v>
          </cell>
          <cell r="C62" t="str">
            <v>Sanu Ratna Udas</v>
          </cell>
          <cell r="D62" t="str">
            <v>Senior Carpenter Foreman I</v>
          </cell>
          <cell r="E62">
            <v>5632</v>
          </cell>
          <cell r="F62">
            <v>6195.2</v>
          </cell>
          <cell r="G62" t="str">
            <v>n</v>
          </cell>
          <cell r="H62" t="str">
            <v>n</v>
          </cell>
          <cell r="I62" t="str">
            <v>hw</v>
          </cell>
          <cell r="J62" t="str">
            <v>y</v>
          </cell>
          <cell r="K62">
            <v>74342.399999999994</v>
          </cell>
          <cell r="L62">
            <v>0</v>
          </cell>
          <cell r="M62">
            <v>18585.599999999999</v>
          </cell>
          <cell r="N62">
            <v>7434.24</v>
          </cell>
          <cell r="P62">
            <v>100362.23999999999</v>
          </cell>
          <cell r="Q62">
            <v>7434.24</v>
          </cell>
          <cell r="R62">
            <v>0</v>
          </cell>
          <cell r="T62">
            <v>50000</v>
          </cell>
          <cell r="U62">
            <v>10000</v>
          </cell>
          <cell r="V62">
            <v>67434.239999999991</v>
          </cell>
          <cell r="W62">
            <v>32928</v>
          </cell>
          <cell r="X62">
            <v>27859.200000000001</v>
          </cell>
          <cell r="Y62">
            <v>5068.7999999999993</v>
          </cell>
          <cell r="Z62">
            <v>4939.2</v>
          </cell>
          <cell r="AA62">
            <v>0</v>
          </cell>
          <cell r="AB62">
            <v>4939.2</v>
          </cell>
          <cell r="AC62">
            <v>411.6</v>
          </cell>
          <cell r="AD62">
            <v>95423.039999999994</v>
          </cell>
          <cell r="AE62">
            <v>26019.839999999997</v>
          </cell>
          <cell r="AF62">
            <v>121442.87999999999</v>
          </cell>
        </row>
        <row r="63">
          <cell r="A63">
            <v>116</v>
          </cell>
          <cell r="B63">
            <v>227</v>
          </cell>
          <cell r="C63" t="str">
            <v>Shankar Sharma</v>
          </cell>
          <cell r="D63" t="str">
            <v>Costing Engineer</v>
          </cell>
          <cell r="E63">
            <v>9844</v>
          </cell>
          <cell r="F63">
            <v>10828.4</v>
          </cell>
          <cell r="G63" t="str">
            <v>rr</v>
          </cell>
          <cell r="H63" t="str">
            <v>n</v>
          </cell>
          <cell r="I63" t="str">
            <v>k</v>
          </cell>
          <cell r="J63" t="str">
            <v>y</v>
          </cell>
          <cell r="K63">
            <v>129940.79999999999</v>
          </cell>
          <cell r="L63">
            <v>12994.08</v>
          </cell>
          <cell r="M63">
            <v>25988.16</v>
          </cell>
          <cell r="N63">
            <v>12994.08</v>
          </cell>
          <cell r="P63">
            <v>181917.12</v>
          </cell>
          <cell r="Q63">
            <v>12994.08</v>
          </cell>
          <cell r="R63">
            <v>0</v>
          </cell>
          <cell r="T63">
            <v>50000</v>
          </cell>
          <cell r="U63">
            <v>10000</v>
          </cell>
          <cell r="V63">
            <v>72994.080000000002</v>
          </cell>
          <cell r="W63">
            <v>108923.04</v>
          </cell>
          <cell r="X63">
            <v>93566.399999999994</v>
          </cell>
          <cell r="Y63">
            <v>15356.64</v>
          </cell>
          <cell r="Z63">
            <v>19730.759999999998</v>
          </cell>
          <cell r="AA63">
            <v>1973.076</v>
          </cell>
          <cell r="AB63">
            <v>21703.835999999999</v>
          </cell>
          <cell r="AC63">
            <v>1808.65</v>
          </cell>
          <cell r="AD63">
            <v>160213.28399999999</v>
          </cell>
          <cell r="AE63">
            <v>45479.28</v>
          </cell>
          <cell r="AF63">
            <v>205692.56399999998</v>
          </cell>
        </row>
        <row r="64">
          <cell r="A64">
            <v>117</v>
          </cell>
          <cell r="B64">
            <v>229</v>
          </cell>
          <cell r="C64" t="str">
            <v>Govinda Atreya</v>
          </cell>
          <cell r="D64" t="str">
            <v>Sr.Overseer  (Mechanical)</v>
          </cell>
          <cell r="E64">
            <v>6845</v>
          </cell>
          <cell r="F64">
            <v>7529.5</v>
          </cell>
          <cell r="G64" t="str">
            <v>r</v>
          </cell>
          <cell r="H64" t="str">
            <v>n</v>
          </cell>
          <cell r="I64" t="str">
            <v>k</v>
          </cell>
          <cell r="J64" t="str">
            <v>n</v>
          </cell>
          <cell r="K64">
            <v>90354</v>
          </cell>
          <cell r="L64">
            <v>4517.7</v>
          </cell>
          <cell r="M64">
            <v>18070.8</v>
          </cell>
          <cell r="N64">
            <v>9035.4</v>
          </cell>
          <cell r="P64">
            <v>121977.9</v>
          </cell>
          <cell r="Q64">
            <v>9035.4</v>
          </cell>
          <cell r="R64">
            <v>0</v>
          </cell>
          <cell r="T64">
            <v>40000</v>
          </cell>
          <cell r="U64">
            <v>10000</v>
          </cell>
          <cell r="V64">
            <v>59035.4</v>
          </cell>
          <cell r="W64">
            <v>62942.499999999993</v>
          </cell>
          <cell r="X64">
            <v>52675</v>
          </cell>
          <cell r="Y64">
            <v>10267.499999999993</v>
          </cell>
          <cell r="Z64">
            <v>9441.3749999999982</v>
          </cell>
          <cell r="AA64">
            <v>0</v>
          </cell>
          <cell r="AB64">
            <v>9441.3749999999982</v>
          </cell>
          <cell r="AC64">
            <v>786.78</v>
          </cell>
          <cell r="AD64">
            <v>112536.52499999999</v>
          </cell>
          <cell r="AE64">
            <v>31623.899999999998</v>
          </cell>
          <cell r="AF64">
            <v>144160.42499999999</v>
          </cell>
        </row>
        <row r="65">
          <cell r="A65">
            <v>118</v>
          </cell>
          <cell r="B65">
            <v>231</v>
          </cell>
          <cell r="C65" t="str">
            <v>Deepak Raj Poudel</v>
          </cell>
          <cell r="D65" t="str">
            <v>Overseer III (Electrical)</v>
          </cell>
          <cell r="E65">
            <v>6017</v>
          </cell>
          <cell r="F65">
            <v>6618.7</v>
          </cell>
          <cell r="G65" t="str">
            <v>r</v>
          </cell>
          <cell r="H65" t="str">
            <v>n</v>
          </cell>
          <cell r="I65" t="str">
            <v>k</v>
          </cell>
          <cell r="J65" t="str">
            <v>y</v>
          </cell>
          <cell r="K65">
            <v>79424.399999999994</v>
          </cell>
          <cell r="L65">
            <v>3971.22</v>
          </cell>
          <cell r="M65">
            <v>15884.88</v>
          </cell>
          <cell r="N65">
            <v>7942.44</v>
          </cell>
          <cell r="P65">
            <v>107222.94</v>
          </cell>
          <cell r="Q65">
            <v>7942.44</v>
          </cell>
          <cell r="R65">
            <v>0</v>
          </cell>
          <cell r="T65">
            <v>50000</v>
          </cell>
          <cell r="U65">
            <v>10000</v>
          </cell>
          <cell r="V65">
            <v>67942.44</v>
          </cell>
          <cell r="W65">
            <v>39280.5</v>
          </cell>
          <cell r="X65">
            <v>30255</v>
          </cell>
          <cell r="Y65">
            <v>9025.5</v>
          </cell>
          <cell r="Z65">
            <v>5892.0749999999998</v>
          </cell>
          <cell r="AA65">
            <v>0</v>
          </cell>
          <cell r="AB65">
            <v>5892.0749999999998</v>
          </cell>
          <cell r="AC65">
            <v>491.01</v>
          </cell>
          <cell r="AD65">
            <v>101330.86500000001</v>
          </cell>
          <cell r="AE65">
            <v>27798.539999999994</v>
          </cell>
          <cell r="AF65">
            <v>129129.405</v>
          </cell>
        </row>
        <row r="66">
          <cell r="A66">
            <v>119</v>
          </cell>
          <cell r="B66">
            <v>232</v>
          </cell>
          <cell r="C66" t="str">
            <v>Thari Prasad Dhakal</v>
          </cell>
          <cell r="D66" t="str">
            <v>Overseer III (Mechanical)</v>
          </cell>
          <cell r="E66">
            <v>6017</v>
          </cell>
          <cell r="F66">
            <v>6618.7</v>
          </cell>
          <cell r="G66" t="str">
            <v>r</v>
          </cell>
          <cell r="H66" t="str">
            <v>n</v>
          </cell>
          <cell r="I66" t="str">
            <v>a4</v>
          </cell>
          <cell r="J66" t="str">
            <v>y</v>
          </cell>
          <cell r="K66">
            <v>79424.399999999994</v>
          </cell>
          <cell r="L66">
            <v>3971.22</v>
          </cell>
          <cell r="M66">
            <v>17473.367999999999</v>
          </cell>
          <cell r="N66">
            <v>7942.44</v>
          </cell>
          <cell r="P66">
            <v>108811.42799999999</v>
          </cell>
          <cell r="Q66">
            <v>7942.44</v>
          </cell>
          <cell r="R66">
            <v>0</v>
          </cell>
          <cell r="T66">
            <v>50000</v>
          </cell>
          <cell r="U66">
            <v>10000</v>
          </cell>
          <cell r="V66">
            <v>67942.44</v>
          </cell>
          <cell r="W66">
            <v>40868.987999999983</v>
          </cell>
          <cell r="X66">
            <v>33143.160000000003</v>
          </cell>
          <cell r="Y66">
            <v>7725.8279999999795</v>
          </cell>
          <cell r="Z66">
            <v>6130.3481999999976</v>
          </cell>
          <cell r="AA66">
            <v>0</v>
          </cell>
          <cell r="AB66">
            <v>6130.3481999999976</v>
          </cell>
          <cell r="AC66">
            <v>510.86</v>
          </cell>
          <cell r="AD66">
            <v>102681.07979999999</v>
          </cell>
          <cell r="AE66">
            <v>27798.539999999994</v>
          </cell>
          <cell r="AF66">
            <v>130479.61979999999</v>
          </cell>
        </row>
        <row r="67">
          <cell r="A67">
            <v>120</v>
          </cell>
          <cell r="B67">
            <v>233</v>
          </cell>
          <cell r="C67" t="str">
            <v>Birbal Prasad Chaudhary</v>
          </cell>
          <cell r="D67" t="str">
            <v>Asst Computer Sys. Officer</v>
          </cell>
          <cell r="E67">
            <v>4981</v>
          </cell>
          <cell r="F67">
            <v>5479.1</v>
          </cell>
          <cell r="G67" t="str">
            <v>r</v>
          </cell>
          <cell r="H67" t="str">
            <v>n</v>
          </cell>
          <cell r="I67" t="str">
            <v>k</v>
          </cell>
          <cell r="J67" t="str">
            <v>y</v>
          </cell>
          <cell r="K67">
            <v>65749.200000000012</v>
          </cell>
          <cell r="L67">
            <v>3287.4600000000009</v>
          </cell>
          <cell r="M67">
            <v>13149.840000000004</v>
          </cell>
          <cell r="N67">
            <v>6574.9200000000019</v>
          </cell>
          <cell r="P67">
            <v>88761.420000000013</v>
          </cell>
          <cell r="Q67">
            <v>6574.9200000000019</v>
          </cell>
          <cell r="R67">
            <v>0</v>
          </cell>
          <cell r="T67">
            <v>50000</v>
          </cell>
          <cell r="U67">
            <v>10000</v>
          </cell>
          <cell r="V67">
            <v>66574.92</v>
          </cell>
          <cell r="W67">
            <v>22186.500000000015</v>
          </cell>
          <cell r="X67">
            <v>14715</v>
          </cell>
          <cell r="Y67">
            <v>7471.5000000000146</v>
          </cell>
          <cell r="Z67">
            <v>3327.9750000000022</v>
          </cell>
          <cell r="AA67">
            <v>0</v>
          </cell>
          <cell r="AB67">
            <v>3327.9750000000022</v>
          </cell>
          <cell r="AC67">
            <v>277.33</v>
          </cell>
          <cell r="AD67">
            <v>85433.445000000007</v>
          </cell>
          <cell r="AE67">
            <v>23012.22</v>
          </cell>
          <cell r="AF67">
            <v>108445.66500000001</v>
          </cell>
        </row>
        <row r="68">
          <cell r="A68">
            <v>121</v>
          </cell>
          <cell r="B68">
            <v>234</v>
          </cell>
          <cell r="C68" t="str">
            <v>Phattu Lal Adhikari</v>
          </cell>
          <cell r="D68" t="str">
            <v>Sr. Foreman I (Civil)</v>
          </cell>
          <cell r="E68">
            <v>4795</v>
          </cell>
          <cell r="F68">
            <v>5274.5</v>
          </cell>
          <cell r="G68" t="str">
            <v>n</v>
          </cell>
          <cell r="H68" t="str">
            <v>n</v>
          </cell>
          <cell r="I68" t="str">
            <v>hw</v>
          </cell>
          <cell r="J68" t="str">
            <v>y</v>
          </cell>
          <cell r="K68">
            <v>63294</v>
          </cell>
          <cell r="L68">
            <v>0</v>
          </cell>
          <cell r="M68">
            <v>15823.5</v>
          </cell>
          <cell r="N68">
            <v>6329.4000000000005</v>
          </cell>
          <cell r="P68">
            <v>85446.9</v>
          </cell>
          <cell r="Q68">
            <v>6329.4000000000005</v>
          </cell>
          <cell r="R68">
            <v>0</v>
          </cell>
          <cell r="T68">
            <v>50000</v>
          </cell>
          <cell r="U68">
            <v>10000</v>
          </cell>
          <cell r="V68">
            <v>66329.399999999994</v>
          </cell>
          <cell r="W68">
            <v>19117.5</v>
          </cell>
          <cell r="X68">
            <v>14802</v>
          </cell>
          <cell r="Y68">
            <v>4315.5</v>
          </cell>
          <cell r="Z68">
            <v>2867.625</v>
          </cell>
          <cell r="AA68">
            <v>0</v>
          </cell>
          <cell r="AB68">
            <v>2867.625</v>
          </cell>
          <cell r="AC68">
            <v>238.97</v>
          </cell>
          <cell r="AD68">
            <v>82579.274999999994</v>
          </cell>
          <cell r="AE68">
            <v>22152.899999999998</v>
          </cell>
          <cell r="AF68">
            <v>104732.17499999999</v>
          </cell>
        </row>
        <row r="69">
          <cell r="A69">
            <v>122</v>
          </cell>
          <cell r="B69">
            <v>235</v>
          </cell>
          <cell r="C69" t="str">
            <v>Giri Prasad Rana</v>
          </cell>
          <cell r="D69" t="str">
            <v xml:space="preserve">Sr. Store Keeper </v>
          </cell>
          <cell r="E69">
            <v>4523</v>
          </cell>
          <cell r="F69">
            <v>4975.3</v>
          </cell>
          <cell r="G69" t="str">
            <v>n</v>
          </cell>
          <cell r="H69" t="str">
            <v>n</v>
          </cell>
          <cell r="I69" t="str">
            <v>k</v>
          </cell>
          <cell r="J69" t="str">
            <v>y</v>
          </cell>
          <cell r="K69">
            <v>59703.600000000006</v>
          </cell>
          <cell r="L69">
            <v>0</v>
          </cell>
          <cell r="M69">
            <v>11940.720000000001</v>
          </cell>
          <cell r="N69">
            <v>5970.3600000000006</v>
          </cell>
          <cell r="P69">
            <v>77614.680000000008</v>
          </cell>
          <cell r="Q69">
            <v>5970.3600000000006</v>
          </cell>
          <cell r="R69">
            <v>0</v>
          </cell>
          <cell r="T69">
            <v>50000</v>
          </cell>
          <cell r="U69">
            <v>10000</v>
          </cell>
          <cell r="V69">
            <v>65970.36</v>
          </cell>
          <cell r="W69">
            <v>11644.320000000007</v>
          </cell>
          <cell r="X69">
            <v>5361.52</v>
          </cell>
          <cell r="Y69">
            <v>6282.8000000000065</v>
          </cell>
          <cell r="Z69">
            <v>1746.648000000001</v>
          </cell>
          <cell r="AA69">
            <v>0</v>
          </cell>
          <cell r="AB69">
            <v>1746.648000000001</v>
          </cell>
          <cell r="AC69">
            <v>145.55000000000001</v>
          </cell>
          <cell r="AD69">
            <v>75868.032000000007</v>
          </cell>
          <cell r="AE69">
            <v>20896.260000000002</v>
          </cell>
          <cell r="AF69">
            <v>96764.292000000016</v>
          </cell>
        </row>
        <row r="70">
          <cell r="A70">
            <v>123</v>
          </cell>
          <cell r="B70">
            <v>236</v>
          </cell>
          <cell r="C70" t="str">
            <v>Megh Nath Aryal</v>
          </cell>
          <cell r="D70" t="str">
            <v>Sr Foreman II (Civil)</v>
          </cell>
          <cell r="E70">
            <v>4888</v>
          </cell>
          <cell r="F70">
            <v>5376.8</v>
          </cell>
          <cell r="G70" t="str">
            <v>n</v>
          </cell>
          <cell r="H70" t="str">
            <v>n</v>
          </cell>
          <cell r="I70" t="str">
            <v>a4</v>
          </cell>
          <cell r="J70" t="str">
            <v>y</v>
          </cell>
          <cell r="K70">
            <v>64521.600000000006</v>
          </cell>
          <cell r="L70">
            <v>0</v>
          </cell>
          <cell r="M70">
            <v>14194.752000000002</v>
          </cell>
          <cell r="N70">
            <v>6452.1600000000008</v>
          </cell>
          <cell r="P70">
            <v>85168.512000000017</v>
          </cell>
          <cell r="Q70">
            <v>6452.1600000000008</v>
          </cell>
          <cell r="R70">
            <v>0</v>
          </cell>
          <cell r="T70">
            <v>50000</v>
          </cell>
          <cell r="U70">
            <v>10000</v>
          </cell>
          <cell r="V70">
            <v>66452.160000000003</v>
          </cell>
          <cell r="W70">
            <v>18716.352000000014</v>
          </cell>
          <cell r="X70">
            <v>12733.44</v>
          </cell>
          <cell r="Y70">
            <v>5982.912000000013</v>
          </cell>
          <cell r="Z70">
            <v>2807.4528000000018</v>
          </cell>
          <cell r="AA70">
            <v>0</v>
          </cell>
          <cell r="AB70">
            <v>2807.4528000000018</v>
          </cell>
          <cell r="AC70">
            <v>233.95</v>
          </cell>
          <cell r="AD70">
            <v>82361.059200000018</v>
          </cell>
          <cell r="AE70">
            <v>22582.559999999998</v>
          </cell>
          <cell r="AF70">
            <v>104943.61920000002</v>
          </cell>
        </row>
        <row r="71">
          <cell r="A71">
            <v>124</v>
          </cell>
          <cell r="B71">
            <v>237</v>
          </cell>
          <cell r="C71" t="str">
            <v>Gyan Prasad Gyawali</v>
          </cell>
          <cell r="D71" t="str">
            <v>Asst Costing Officer</v>
          </cell>
          <cell r="E71">
            <v>4237</v>
          </cell>
          <cell r="F71">
            <v>4660.7</v>
          </cell>
          <cell r="G71" t="str">
            <v>n</v>
          </cell>
          <cell r="H71" t="str">
            <v>n</v>
          </cell>
          <cell r="I71" t="str">
            <v>k</v>
          </cell>
          <cell r="J71" t="str">
            <v>y</v>
          </cell>
          <cell r="K71">
            <v>55928.399999999994</v>
          </cell>
          <cell r="L71">
            <v>0</v>
          </cell>
          <cell r="M71">
            <v>11185.68</v>
          </cell>
          <cell r="N71">
            <v>5592.84</v>
          </cell>
          <cell r="P71">
            <v>72706.92</v>
          </cell>
          <cell r="Q71">
            <v>5592.84</v>
          </cell>
          <cell r="R71">
            <v>0</v>
          </cell>
          <cell r="T71">
            <v>50000</v>
          </cell>
          <cell r="U71">
            <v>10000</v>
          </cell>
          <cell r="V71">
            <v>65592.84</v>
          </cell>
          <cell r="W71">
            <v>7114.0800000000017</v>
          </cell>
          <cell r="X71">
            <v>1860.88</v>
          </cell>
          <cell r="Y71">
            <v>5253.2000000000016</v>
          </cell>
          <cell r="Z71">
            <v>1067.1120000000003</v>
          </cell>
          <cell r="AA71">
            <v>0</v>
          </cell>
          <cell r="AB71">
            <v>1067.1120000000003</v>
          </cell>
          <cell r="AC71">
            <v>88.93</v>
          </cell>
          <cell r="AD71">
            <v>71639.808000000005</v>
          </cell>
          <cell r="AE71">
            <v>19574.939999999999</v>
          </cell>
          <cell r="AF71">
            <v>91214.748000000007</v>
          </cell>
        </row>
        <row r="72">
          <cell r="A72">
            <v>125</v>
          </cell>
          <cell r="B72">
            <v>238</v>
          </cell>
          <cell r="C72" t="str">
            <v>Tek Bahadur Disamagar</v>
          </cell>
          <cell r="D72" t="str">
            <v>Foreman II (Civil)</v>
          </cell>
          <cell r="E72">
            <v>4757</v>
          </cell>
          <cell r="F72">
            <v>5232.7</v>
          </cell>
          <cell r="G72" t="str">
            <v>n</v>
          </cell>
          <cell r="H72" t="str">
            <v>n</v>
          </cell>
          <cell r="I72" t="str">
            <v>a2</v>
          </cell>
          <cell r="J72" t="str">
            <v>y</v>
          </cell>
          <cell r="K72">
            <v>62792.399999999994</v>
          </cell>
          <cell r="L72">
            <v>0</v>
          </cell>
          <cell r="M72">
            <v>15070.175999999998</v>
          </cell>
          <cell r="N72">
            <v>6279.24</v>
          </cell>
          <cell r="P72">
            <v>84141.815999999992</v>
          </cell>
          <cell r="Q72">
            <v>6279.24</v>
          </cell>
          <cell r="R72">
            <v>0</v>
          </cell>
          <cell r="T72">
            <v>50000</v>
          </cell>
          <cell r="U72">
            <v>10000</v>
          </cell>
          <cell r="V72">
            <v>66279.239999999991</v>
          </cell>
          <cell r="W72">
            <v>17862.576000000001</v>
          </cell>
          <cell r="X72">
            <v>13067.52</v>
          </cell>
          <cell r="Y72">
            <v>4795.0560000000005</v>
          </cell>
          <cell r="Z72">
            <v>2679.3863999999999</v>
          </cell>
          <cell r="AA72">
            <v>0</v>
          </cell>
          <cell r="AB72">
            <v>2679.3863999999999</v>
          </cell>
          <cell r="AC72">
            <v>223.28</v>
          </cell>
          <cell r="AD72">
            <v>81462.429599999989</v>
          </cell>
          <cell r="AE72">
            <v>21977.339999999997</v>
          </cell>
          <cell r="AF72">
            <v>103439.76959999999</v>
          </cell>
        </row>
        <row r="73">
          <cell r="A73">
            <v>126</v>
          </cell>
          <cell r="B73">
            <v>239</v>
          </cell>
          <cell r="C73" t="str">
            <v>Ram Bahadur Thapa</v>
          </cell>
          <cell r="D73" t="str">
            <v>Foreman II, (Mechanical)</v>
          </cell>
          <cell r="E73">
            <v>4445</v>
          </cell>
          <cell r="F73">
            <v>4889.5</v>
          </cell>
          <cell r="G73" t="str">
            <v>n</v>
          </cell>
          <cell r="H73" t="str">
            <v>n</v>
          </cell>
          <cell r="I73" t="str">
            <v>k</v>
          </cell>
          <cell r="J73" t="str">
            <v>y</v>
          </cell>
          <cell r="K73">
            <v>58674</v>
          </cell>
          <cell r="L73">
            <v>0</v>
          </cell>
          <cell r="M73">
            <v>11734.800000000001</v>
          </cell>
          <cell r="N73">
            <v>5867.4000000000005</v>
          </cell>
          <cell r="P73">
            <v>76276.2</v>
          </cell>
          <cell r="Q73">
            <v>5867.4000000000005</v>
          </cell>
          <cell r="R73">
            <v>0</v>
          </cell>
          <cell r="T73">
            <v>50000</v>
          </cell>
          <cell r="U73">
            <v>10000</v>
          </cell>
          <cell r="V73">
            <v>65867.399999999994</v>
          </cell>
          <cell r="W73">
            <v>10408.800000000003</v>
          </cell>
          <cell r="X73">
            <v>4406.8</v>
          </cell>
          <cell r="Y73">
            <v>6002.0000000000027</v>
          </cell>
          <cell r="Z73">
            <v>1561.3200000000004</v>
          </cell>
          <cell r="AA73">
            <v>0</v>
          </cell>
          <cell r="AB73">
            <v>1561.3200000000004</v>
          </cell>
          <cell r="AC73">
            <v>130.11000000000001</v>
          </cell>
          <cell r="AD73">
            <v>74714.87999999999</v>
          </cell>
          <cell r="AE73">
            <v>20535.899999999998</v>
          </cell>
          <cell r="AF73">
            <v>95250.779999999984</v>
          </cell>
        </row>
        <row r="74">
          <cell r="A74">
            <v>127</v>
          </cell>
          <cell r="B74">
            <v>240</v>
          </cell>
          <cell r="C74" t="str">
            <v>Tek Bahadur Rayamajhi</v>
          </cell>
          <cell r="D74" t="str">
            <v>Sr.Mechanic, Auto</v>
          </cell>
          <cell r="E74">
            <v>4055</v>
          </cell>
          <cell r="F74">
            <v>4460.5</v>
          </cell>
          <cell r="G74" t="str">
            <v>n</v>
          </cell>
          <cell r="H74" t="str">
            <v>n</v>
          </cell>
          <cell r="I74" t="str">
            <v>k</v>
          </cell>
          <cell r="J74" t="str">
            <v>y</v>
          </cell>
          <cell r="K74">
            <v>53526</v>
          </cell>
          <cell r="L74">
            <v>0</v>
          </cell>
          <cell r="M74">
            <v>10705.2</v>
          </cell>
          <cell r="N74">
            <v>5352.6</v>
          </cell>
          <cell r="P74">
            <v>69583.8</v>
          </cell>
          <cell r="Q74">
            <v>5352.6</v>
          </cell>
          <cell r="R74">
            <v>0</v>
          </cell>
          <cell r="T74">
            <v>50000</v>
          </cell>
          <cell r="U74">
            <v>9634.68</v>
          </cell>
          <cell r="V74">
            <v>64987.28</v>
          </cell>
          <cell r="W74">
            <v>4596.5200000000041</v>
          </cell>
          <cell r="X74">
            <v>-366.80000000000291</v>
          </cell>
          <cell r="Y74">
            <v>4963.320000000007</v>
          </cell>
          <cell r="Z74">
            <v>689.47800000000063</v>
          </cell>
          <cell r="AA74">
            <v>0</v>
          </cell>
          <cell r="AB74">
            <v>689.47800000000063</v>
          </cell>
          <cell r="AC74">
            <v>57.46</v>
          </cell>
          <cell r="AD74">
            <v>68894.322</v>
          </cell>
          <cell r="AE74">
            <v>18734.099999999999</v>
          </cell>
          <cell r="AF74">
            <v>87628.421999999991</v>
          </cell>
        </row>
        <row r="75">
          <cell r="A75">
            <v>128</v>
          </cell>
          <cell r="B75">
            <v>251</v>
          </cell>
          <cell r="C75" t="str">
            <v>Prakash Chandra Pradhan</v>
          </cell>
          <cell r="D75" t="str">
            <v>Engineer I</v>
          </cell>
          <cell r="E75">
            <v>7948</v>
          </cell>
          <cell r="F75">
            <v>8742.7999999999993</v>
          </cell>
          <cell r="G75" t="str">
            <v>rr</v>
          </cell>
          <cell r="H75" t="str">
            <v>n</v>
          </cell>
          <cell r="I75" t="str">
            <v>k</v>
          </cell>
          <cell r="J75" t="str">
            <v>y</v>
          </cell>
          <cell r="K75">
            <v>104913.59999999999</v>
          </cell>
          <cell r="L75">
            <v>10491.36</v>
          </cell>
          <cell r="M75">
            <v>20982.720000000001</v>
          </cell>
          <cell r="N75">
            <v>10491.36</v>
          </cell>
          <cell r="P75">
            <v>146879.03999999998</v>
          </cell>
          <cell r="Q75">
            <v>10491.36</v>
          </cell>
          <cell r="R75">
            <v>0</v>
          </cell>
          <cell r="T75">
            <v>50000</v>
          </cell>
          <cell r="U75">
            <v>10000</v>
          </cell>
          <cell r="V75">
            <v>70491.360000000001</v>
          </cell>
          <cell r="W75">
            <v>76387.679999999978</v>
          </cell>
          <cell r="X75">
            <v>63988.800000000003</v>
          </cell>
          <cell r="Y75">
            <v>12398.879999999976</v>
          </cell>
          <cell r="Z75">
            <v>11596.919999999995</v>
          </cell>
          <cell r="AA75">
            <v>1159.6919999999996</v>
          </cell>
          <cell r="AB75">
            <v>12756.611999999994</v>
          </cell>
          <cell r="AC75">
            <v>1063.05</v>
          </cell>
          <cell r="AD75">
            <v>134122.42799999999</v>
          </cell>
          <cell r="AE75">
            <v>36719.759999999995</v>
          </cell>
          <cell r="AF75">
            <v>170842.18799999997</v>
          </cell>
        </row>
        <row r="76">
          <cell r="A76">
            <v>129</v>
          </cell>
          <cell r="B76">
            <v>252</v>
          </cell>
          <cell r="C76" t="str">
            <v>Upendra Shrestha</v>
          </cell>
          <cell r="D76" t="str">
            <v>Quality Control Engineer</v>
          </cell>
          <cell r="E76">
            <v>7825</v>
          </cell>
          <cell r="F76">
            <v>8607.5</v>
          </cell>
          <cell r="G76" t="str">
            <v>r</v>
          </cell>
          <cell r="H76" t="str">
            <v>n</v>
          </cell>
          <cell r="I76" t="str">
            <v>k</v>
          </cell>
          <cell r="J76" t="str">
            <v>y</v>
          </cell>
          <cell r="K76">
            <v>103290</v>
          </cell>
          <cell r="L76">
            <v>5164.5</v>
          </cell>
          <cell r="M76">
            <v>20658</v>
          </cell>
          <cell r="N76">
            <v>10329</v>
          </cell>
          <cell r="P76">
            <v>139441.5</v>
          </cell>
          <cell r="Q76">
            <v>10329</v>
          </cell>
          <cell r="R76">
            <v>0</v>
          </cell>
          <cell r="T76">
            <v>50000</v>
          </cell>
          <cell r="U76">
            <v>10000</v>
          </cell>
          <cell r="V76">
            <v>70329</v>
          </cell>
          <cell r="W76">
            <v>69112.5</v>
          </cell>
          <cell r="X76">
            <v>57375</v>
          </cell>
          <cell r="Y76">
            <v>11737.5</v>
          </cell>
          <cell r="Z76">
            <v>10366.875</v>
          </cell>
          <cell r="AA76">
            <v>0</v>
          </cell>
          <cell r="AB76">
            <v>10366.875</v>
          </cell>
          <cell r="AC76">
            <v>863.91</v>
          </cell>
          <cell r="AD76">
            <v>129074.625</v>
          </cell>
          <cell r="AE76">
            <v>36151.5</v>
          </cell>
          <cell r="AF76">
            <v>165226.125</v>
          </cell>
        </row>
        <row r="77">
          <cell r="A77">
            <v>130</v>
          </cell>
          <cell r="B77">
            <v>253</v>
          </cell>
          <cell r="C77" t="str">
            <v>Nirmal Kumar Kaucha</v>
          </cell>
          <cell r="D77" t="str">
            <v>Overseer III (Auto)</v>
          </cell>
          <cell r="E77">
            <v>5289</v>
          </cell>
          <cell r="F77">
            <v>5817.9</v>
          </cell>
          <cell r="G77" t="str">
            <v>r</v>
          </cell>
          <cell r="H77" t="str">
            <v>n</v>
          </cell>
          <cell r="I77" t="str">
            <v>a2</v>
          </cell>
          <cell r="J77" t="str">
            <v>y</v>
          </cell>
          <cell r="K77">
            <v>69814.799999999988</v>
          </cell>
          <cell r="L77">
            <v>3490.74</v>
          </cell>
          <cell r="M77">
            <v>16755.551999999996</v>
          </cell>
          <cell r="N77">
            <v>6981.48</v>
          </cell>
          <cell r="P77">
            <v>97042.571999999986</v>
          </cell>
          <cell r="Q77">
            <v>6981.48</v>
          </cell>
          <cell r="R77">
            <v>0</v>
          </cell>
          <cell r="T77">
            <v>50000</v>
          </cell>
          <cell r="U77">
            <v>10000</v>
          </cell>
          <cell r="V77">
            <v>66981.48</v>
          </cell>
          <cell r="W77">
            <v>30061.09199999999</v>
          </cell>
          <cell r="X77">
            <v>24412.44</v>
          </cell>
          <cell r="Y77">
            <v>5648.6519999999909</v>
          </cell>
          <cell r="Z77">
            <v>4509.1637999999984</v>
          </cell>
          <cell r="AA77">
            <v>0</v>
          </cell>
          <cell r="AB77">
            <v>4509.1637999999984</v>
          </cell>
          <cell r="AC77">
            <v>375.76</v>
          </cell>
          <cell r="AD77">
            <v>92533.408199999991</v>
          </cell>
          <cell r="AE77">
            <v>24435.179999999997</v>
          </cell>
          <cell r="AF77">
            <v>116968.58819999998</v>
          </cell>
        </row>
        <row r="78">
          <cell r="A78">
            <v>131</v>
          </cell>
          <cell r="B78">
            <v>255</v>
          </cell>
          <cell r="C78" t="str">
            <v>Singh Bahadur Ghising</v>
          </cell>
          <cell r="D78" t="str">
            <v>Sr. Computer Operator</v>
          </cell>
          <cell r="E78">
            <v>3977</v>
          </cell>
          <cell r="F78">
            <v>4374.7</v>
          </cell>
          <cell r="G78" t="str">
            <v>n</v>
          </cell>
          <cell r="H78" t="str">
            <v>n</v>
          </cell>
          <cell r="I78" t="str">
            <v>k</v>
          </cell>
          <cell r="J78" t="str">
            <v>n</v>
          </cell>
          <cell r="K78">
            <v>52496.399999999994</v>
          </cell>
          <cell r="L78">
            <v>0</v>
          </cell>
          <cell r="M78">
            <v>10499.279999999999</v>
          </cell>
          <cell r="N78">
            <v>5249.6399999999994</v>
          </cell>
          <cell r="P78">
            <v>68245.319999999992</v>
          </cell>
          <cell r="Q78">
            <v>5249.6399999999994</v>
          </cell>
          <cell r="R78">
            <v>0</v>
          </cell>
          <cell r="T78">
            <v>40000</v>
          </cell>
          <cell r="U78">
            <v>9449.351999999999</v>
          </cell>
          <cell r="V78">
            <v>54698.991999999998</v>
          </cell>
          <cell r="W78">
            <v>13546.327999999994</v>
          </cell>
          <cell r="X78">
            <v>8678.48</v>
          </cell>
          <cell r="Y78">
            <v>4867.8479999999945</v>
          </cell>
          <cell r="Z78">
            <v>2031.9491999999991</v>
          </cell>
          <cell r="AA78">
            <v>0</v>
          </cell>
          <cell r="AB78">
            <v>2031.9491999999991</v>
          </cell>
          <cell r="AC78">
            <v>169.33</v>
          </cell>
          <cell r="AD78">
            <v>66213.37079999999</v>
          </cell>
          <cell r="AE78">
            <v>18373.739999999998</v>
          </cell>
          <cell r="AF78">
            <v>84587.110799999995</v>
          </cell>
        </row>
        <row r="79">
          <cell r="A79">
            <v>132</v>
          </cell>
          <cell r="B79">
            <v>256</v>
          </cell>
          <cell r="C79" t="str">
            <v>Chandra Rasaily</v>
          </cell>
          <cell r="D79" t="str">
            <v>Sr.Computer Operator</v>
          </cell>
          <cell r="E79">
            <v>3899</v>
          </cell>
          <cell r="F79">
            <v>4288.8999999999996</v>
          </cell>
          <cell r="G79" t="str">
            <v>n</v>
          </cell>
          <cell r="H79" t="str">
            <v>n</v>
          </cell>
          <cell r="I79" t="str">
            <v>k</v>
          </cell>
          <cell r="J79" t="str">
            <v>y</v>
          </cell>
          <cell r="K79">
            <v>51466.799999999996</v>
          </cell>
          <cell r="L79">
            <v>0</v>
          </cell>
          <cell r="M79">
            <v>10293.36</v>
          </cell>
          <cell r="N79">
            <v>5146.68</v>
          </cell>
          <cell r="P79">
            <v>66906.84</v>
          </cell>
          <cell r="Q79">
            <v>5146.68</v>
          </cell>
          <cell r="R79">
            <v>0</v>
          </cell>
          <cell r="T79">
            <v>50000</v>
          </cell>
          <cell r="U79">
            <v>9264.0239999999994</v>
          </cell>
          <cell r="V79">
            <v>64410.703999999998</v>
          </cell>
          <cell r="W79">
            <v>2496.1359999999986</v>
          </cell>
          <cell r="X79">
            <v>-2276.2399999999998</v>
          </cell>
          <cell r="Y79">
            <v>4772.3759999999984</v>
          </cell>
          <cell r="Z79">
            <v>374.4203999999998</v>
          </cell>
          <cell r="AA79">
            <v>0</v>
          </cell>
          <cell r="AB79">
            <v>374.4203999999998</v>
          </cell>
          <cell r="AC79">
            <v>31.2</v>
          </cell>
          <cell r="AD79">
            <v>66532.419599999994</v>
          </cell>
          <cell r="AE79">
            <v>18013.379999999997</v>
          </cell>
          <cell r="AF79">
            <v>84545.799599999998</v>
          </cell>
        </row>
        <row r="80">
          <cell r="A80">
            <v>133</v>
          </cell>
          <cell r="B80">
            <v>257</v>
          </cell>
          <cell r="C80" t="str">
            <v>Lalit Hamal</v>
          </cell>
          <cell r="D80" t="str">
            <v>Overseer II (Electrical)</v>
          </cell>
          <cell r="E80">
            <v>4888</v>
          </cell>
          <cell r="F80">
            <v>5376.8</v>
          </cell>
          <cell r="G80" t="str">
            <v>r</v>
          </cell>
          <cell r="H80" t="str">
            <v>n</v>
          </cell>
          <cell r="I80" t="str">
            <v>k</v>
          </cell>
          <cell r="J80" t="str">
            <v>y</v>
          </cell>
          <cell r="K80">
            <v>64521.600000000006</v>
          </cell>
          <cell r="L80">
            <v>3226.0800000000004</v>
          </cell>
          <cell r="M80">
            <v>12904.320000000002</v>
          </cell>
          <cell r="N80">
            <v>6452.1600000000008</v>
          </cell>
          <cell r="P80">
            <v>87104.16</v>
          </cell>
          <cell r="Q80">
            <v>6452.1600000000008</v>
          </cell>
          <cell r="R80">
            <v>0</v>
          </cell>
          <cell r="T80">
            <v>50000</v>
          </cell>
          <cell r="U80">
            <v>10000</v>
          </cell>
          <cell r="V80">
            <v>66452.160000000003</v>
          </cell>
          <cell r="W80">
            <v>20652</v>
          </cell>
          <cell r="X80">
            <v>13320</v>
          </cell>
          <cell r="Y80">
            <v>7332</v>
          </cell>
          <cell r="Z80">
            <v>3097.7999999999997</v>
          </cell>
          <cell r="AA80">
            <v>0</v>
          </cell>
          <cell r="AB80">
            <v>3097.7999999999997</v>
          </cell>
          <cell r="AC80">
            <v>258.14999999999998</v>
          </cell>
          <cell r="AD80">
            <v>84006.36</v>
          </cell>
          <cell r="AE80">
            <v>22582.559999999998</v>
          </cell>
          <cell r="AF80">
            <v>106588.92</v>
          </cell>
        </row>
        <row r="81">
          <cell r="A81">
            <v>134</v>
          </cell>
          <cell r="B81">
            <v>258</v>
          </cell>
          <cell r="C81" t="str">
            <v>Bijaya Kumar Khatiwada</v>
          </cell>
          <cell r="D81" t="str">
            <v>Overseer III (Civil)</v>
          </cell>
          <cell r="E81">
            <v>5913</v>
          </cell>
          <cell r="F81">
            <v>6504.3</v>
          </cell>
          <cell r="G81" t="str">
            <v>r</v>
          </cell>
          <cell r="H81" t="str">
            <v>n</v>
          </cell>
          <cell r="I81" t="str">
            <v>a4</v>
          </cell>
          <cell r="J81" t="str">
            <v>y</v>
          </cell>
          <cell r="K81">
            <v>78051.600000000006</v>
          </cell>
          <cell r="L81">
            <v>3902.5800000000004</v>
          </cell>
          <cell r="M81">
            <v>17171.352000000003</v>
          </cell>
          <cell r="N81">
            <v>7805.1600000000008</v>
          </cell>
          <cell r="P81">
            <v>106930.69200000001</v>
          </cell>
          <cell r="Q81">
            <v>7805.1600000000008</v>
          </cell>
          <cell r="R81">
            <v>0</v>
          </cell>
          <cell r="T81">
            <v>50000</v>
          </cell>
          <cell r="U81">
            <v>10000</v>
          </cell>
          <cell r="V81">
            <v>67805.16</v>
          </cell>
          <cell r="W81">
            <v>39125.532000000007</v>
          </cell>
          <cell r="X81">
            <v>31533.24</v>
          </cell>
          <cell r="Y81">
            <v>7592.2920000000049</v>
          </cell>
          <cell r="Z81">
            <v>5868.8298000000004</v>
          </cell>
          <cell r="AA81">
            <v>0</v>
          </cell>
          <cell r="AB81">
            <v>5868.8298000000004</v>
          </cell>
          <cell r="AC81">
            <v>489.07</v>
          </cell>
          <cell r="AD81">
            <v>101061.8622</v>
          </cell>
          <cell r="AE81">
            <v>27318.06</v>
          </cell>
          <cell r="AF81">
            <v>128379.9222</v>
          </cell>
        </row>
        <row r="82">
          <cell r="A82">
            <v>135</v>
          </cell>
          <cell r="B82">
            <v>259</v>
          </cell>
          <cell r="C82" t="str">
            <v>Nil Kantha Bhattarai</v>
          </cell>
          <cell r="D82" t="str">
            <v>Foreman II (Civil)</v>
          </cell>
          <cell r="E82">
            <v>3899</v>
          </cell>
          <cell r="F82">
            <v>4288.8999999999996</v>
          </cell>
          <cell r="G82" t="str">
            <v>n</v>
          </cell>
          <cell r="H82" t="str">
            <v>n</v>
          </cell>
          <cell r="I82" t="str">
            <v>k</v>
          </cell>
          <cell r="J82" t="str">
            <v>y</v>
          </cell>
          <cell r="K82">
            <v>51466.799999999996</v>
          </cell>
          <cell r="L82">
            <v>0</v>
          </cell>
          <cell r="M82">
            <v>10293.36</v>
          </cell>
          <cell r="N82">
            <v>5146.68</v>
          </cell>
          <cell r="P82">
            <v>66906.84</v>
          </cell>
          <cell r="Q82">
            <v>5146.68</v>
          </cell>
          <cell r="R82">
            <v>0</v>
          </cell>
          <cell r="T82">
            <v>50000</v>
          </cell>
          <cell r="U82">
            <v>9264.0239999999994</v>
          </cell>
          <cell r="V82">
            <v>64410.703999999998</v>
          </cell>
          <cell r="W82">
            <v>2496.1359999999986</v>
          </cell>
          <cell r="X82">
            <v>-2276.2399999999998</v>
          </cell>
          <cell r="Y82">
            <v>4772.3759999999984</v>
          </cell>
          <cell r="Z82">
            <v>374.4203999999998</v>
          </cell>
          <cell r="AA82">
            <v>0</v>
          </cell>
          <cell r="AB82">
            <v>374.4203999999998</v>
          </cell>
          <cell r="AC82">
            <v>31.2</v>
          </cell>
          <cell r="AD82">
            <v>66532.419599999994</v>
          </cell>
          <cell r="AE82">
            <v>18013.379999999997</v>
          </cell>
          <cell r="AF82">
            <v>84545.799599999998</v>
          </cell>
        </row>
        <row r="83">
          <cell r="A83">
            <v>136</v>
          </cell>
          <cell r="B83">
            <v>260</v>
          </cell>
          <cell r="C83" t="str">
            <v>Ram Prasad Ghimire</v>
          </cell>
          <cell r="D83" t="str">
            <v>Overser II (Mechanical)</v>
          </cell>
          <cell r="E83">
            <v>4888</v>
          </cell>
          <cell r="F83">
            <v>5376.8</v>
          </cell>
          <cell r="G83" t="str">
            <v>r</v>
          </cell>
          <cell r="H83" t="str">
            <v>n</v>
          </cell>
          <cell r="I83" t="str">
            <v>k</v>
          </cell>
          <cell r="J83" t="str">
            <v>n</v>
          </cell>
          <cell r="K83">
            <v>64521.600000000006</v>
          </cell>
          <cell r="L83">
            <v>3226.0800000000004</v>
          </cell>
          <cell r="M83">
            <v>12904.320000000002</v>
          </cell>
          <cell r="N83">
            <v>6452.1600000000008</v>
          </cell>
          <cell r="P83">
            <v>87104.16</v>
          </cell>
          <cell r="Q83">
            <v>6452.1600000000008</v>
          </cell>
          <cell r="R83">
            <v>0</v>
          </cell>
          <cell r="T83">
            <v>40000</v>
          </cell>
          <cell r="U83">
            <v>10000</v>
          </cell>
          <cell r="V83">
            <v>56452.160000000003</v>
          </cell>
          <cell r="W83">
            <v>30652</v>
          </cell>
          <cell r="X83">
            <v>23320</v>
          </cell>
          <cell r="Y83">
            <v>7332</v>
          </cell>
          <cell r="Z83">
            <v>4597.8</v>
          </cell>
          <cell r="AA83">
            <v>0</v>
          </cell>
          <cell r="AB83">
            <v>4597.8</v>
          </cell>
          <cell r="AC83">
            <v>383.15</v>
          </cell>
          <cell r="AD83">
            <v>82506.36</v>
          </cell>
          <cell r="AE83">
            <v>22582.559999999998</v>
          </cell>
          <cell r="AF83">
            <v>105088.92</v>
          </cell>
        </row>
        <row r="84">
          <cell r="A84">
            <v>137</v>
          </cell>
          <cell r="B84">
            <v>261</v>
          </cell>
          <cell r="C84" t="str">
            <v>Som Kumar Rai</v>
          </cell>
          <cell r="D84" t="str">
            <v>Heavy Plant Operator II</v>
          </cell>
          <cell r="E84">
            <v>4991</v>
          </cell>
          <cell r="F84">
            <v>5490.1</v>
          </cell>
          <cell r="G84" t="str">
            <v>n</v>
          </cell>
          <cell r="H84" t="str">
            <v>n</v>
          </cell>
          <cell r="I84" t="str">
            <v>k</v>
          </cell>
          <cell r="J84" t="str">
            <v>y</v>
          </cell>
          <cell r="K84">
            <v>65881.200000000012</v>
          </cell>
          <cell r="L84">
            <v>0</v>
          </cell>
          <cell r="M84">
            <v>13176.240000000003</v>
          </cell>
          <cell r="N84">
            <v>6588.1200000000017</v>
          </cell>
          <cell r="P84">
            <v>85645.560000000012</v>
          </cell>
          <cell r="Q84">
            <v>6588.1200000000017</v>
          </cell>
          <cell r="R84">
            <v>0</v>
          </cell>
          <cell r="T84">
            <v>50000</v>
          </cell>
          <cell r="U84">
            <v>10000</v>
          </cell>
          <cell r="V84">
            <v>66588.12</v>
          </cell>
          <cell r="W84">
            <v>19057.440000000017</v>
          </cell>
          <cell r="X84">
            <v>11870.4</v>
          </cell>
          <cell r="Y84">
            <v>7187.0400000000172</v>
          </cell>
          <cell r="Z84">
            <v>2858.6160000000023</v>
          </cell>
          <cell r="AA84">
            <v>0</v>
          </cell>
          <cell r="AB84">
            <v>2858.6160000000023</v>
          </cell>
          <cell r="AC84">
            <v>238.22</v>
          </cell>
          <cell r="AD84">
            <v>82786.944000000003</v>
          </cell>
          <cell r="AE84">
            <v>23058.420000000002</v>
          </cell>
          <cell r="AF84">
            <v>105845.364</v>
          </cell>
        </row>
        <row r="85">
          <cell r="A85">
            <v>138</v>
          </cell>
          <cell r="B85">
            <v>262</v>
          </cell>
          <cell r="C85" t="str">
            <v>Ram Kishan Chaudhary</v>
          </cell>
          <cell r="D85" t="str">
            <v>Heavy Plant Operator II</v>
          </cell>
          <cell r="E85">
            <v>4523</v>
          </cell>
          <cell r="F85">
            <v>4975.3</v>
          </cell>
          <cell r="G85" t="str">
            <v>n</v>
          </cell>
          <cell r="H85" t="str">
            <v>n</v>
          </cell>
          <cell r="I85" t="str">
            <v>k</v>
          </cell>
          <cell r="J85" t="str">
            <v>y</v>
          </cell>
          <cell r="K85">
            <v>59703.600000000006</v>
          </cell>
          <cell r="L85">
            <v>0</v>
          </cell>
          <cell r="M85">
            <v>11940.720000000001</v>
          </cell>
          <cell r="N85">
            <v>5970.3600000000006</v>
          </cell>
          <cell r="P85">
            <v>77614.680000000008</v>
          </cell>
          <cell r="Q85">
            <v>5970.3600000000006</v>
          </cell>
          <cell r="R85">
            <v>0</v>
          </cell>
          <cell r="T85">
            <v>50000</v>
          </cell>
          <cell r="U85">
            <v>10000</v>
          </cell>
          <cell r="V85">
            <v>65970.36</v>
          </cell>
          <cell r="W85">
            <v>11644.320000000007</v>
          </cell>
          <cell r="X85">
            <v>5361.52</v>
          </cell>
          <cell r="Y85">
            <v>6282.8000000000065</v>
          </cell>
          <cell r="Z85">
            <v>1746.648000000001</v>
          </cell>
          <cell r="AA85">
            <v>0</v>
          </cell>
          <cell r="AB85">
            <v>1746.648000000001</v>
          </cell>
          <cell r="AC85">
            <v>145.55000000000001</v>
          </cell>
          <cell r="AD85">
            <v>75868.032000000007</v>
          </cell>
          <cell r="AE85">
            <v>20896.260000000002</v>
          </cell>
          <cell r="AF85">
            <v>96764.292000000016</v>
          </cell>
        </row>
        <row r="86">
          <cell r="A86">
            <v>139</v>
          </cell>
          <cell r="B86">
            <v>263</v>
          </cell>
          <cell r="C86" t="str">
            <v>Bishnu Prasad Panday</v>
          </cell>
          <cell r="D86" t="str">
            <v>Overseer II (Mechanical)</v>
          </cell>
          <cell r="E86">
            <v>4144</v>
          </cell>
          <cell r="F86">
            <v>4558.3999999999996</v>
          </cell>
          <cell r="G86" t="str">
            <v>r</v>
          </cell>
          <cell r="H86" t="str">
            <v>n</v>
          </cell>
          <cell r="I86" t="str">
            <v>a5</v>
          </cell>
          <cell r="J86" t="str">
            <v>y</v>
          </cell>
          <cell r="K86">
            <v>54700.799999999996</v>
          </cell>
          <cell r="L86">
            <v>2735.04</v>
          </cell>
          <cell r="M86">
            <v>11487.167999999998</v>
          </cell>
          <cell r="N86">
            <v>5470.08</v>
          </cell>
          <cell r="P86">
            <v>74393.087999999989</v>
          </cell>
          <cell r="Q86">
            <v>5470.08</v>
          </cell>
          <cell r="R86">
            <v>0</v>
          </cell>
          <cell r="T86">
            <v>50000</v>
          </cell>
          <cell r="U86">
            <v>10000</v>
          </cell>
          <cell r="V86">
            <v>65470.080000000002</v>
          </cell>
          <cell r="W86">
            <v>8923.0079999999871</v>
          </cell>
          <cell r="X86">
            <v>4104.0639999999985</v>
          </cell>
          <cell r="Y86">
            <v>4818.9439999999886</v>
          </cell>
          <cell r="Z86">
            <v>1338.4511999999979</v>
          </cell>
          <cell r="AA86">
            <v>0</v>
          </cell>
          <cell r="AB86">
            <v>1338.4511999999979</v>
          </cell>
          <cell r="AC86">
            <v>111.54</v>
          </cell>
          <cell r="AD86">
            <v>73054.636799999993</v>
          </cell>
          <cell r="AE86">
            <v>19145.28</v>
          </cell>
          <cell r="AF86">
            <v>92199.916799999992</v>
          </cell>
        </row>
        <row r="87">
          <cell r="A87">
            <v>140</v>
          </cell>
          <cell r="B87">
            <v>264</v>
          </cell>
          <cell r="C87" t="str">
            <v>Parsu Narayan Choudhary</v>
          </cell>
          <cell r="D87" t="str">
            <v>Foreman II (Civil)</v>
          </cell>
          <cell r="E87">
            <v>3821</v>
          </cell>
          <cell r="F87">
            <v>4203.1000000000004</v>
          </cell>
          <cell r="G87" t="str">
            <v>n</v>
          </cell>
          <cell r="H87" t="str">
            <v>n</v>
          </cell>
          <cell r="I87" t="str">
            <v>a1</v>
          </cell>
          <cell r="J87" t="str">
            <v>y</v>
          </cell>
          <cell r="K87">
            <v>50437.200000000004</v>
          </cell>
          <cell r="L87">
            <v>0</v>
          </cell>
          <cell r="M87">
            <v>12609.300000000001</v>
          </cell>
          <cell r="N87">
            <v>5043.7200000000012</v>
          </cell>
          <cell r="P87">
            <v>68090.22</v>
          </cell>
          <cell r="Q87">
            <v>5043.7200000000012</v>
          </cell>
          <cell r="R87">
            <v>0</v>
          </cell>
          <cell r="T87">
            <v>50000</v>
          </cell>
          <cell r="U87">
            <v>9456.9750000000004</v>
          </cell>
          <cell r="V87">
            <v>64500.695</v>
          </cell>
          <cell r="W87">
            <v>3589.5250000000015</v>
          </cell>
          <cell r="X87">
            <v>666.4600000000064</v>
          </cell>
          <cell r="Y87">
            <v>2923.0649999999951</v>
          </cell>
          <cell r="Z87">
            <v>538.42875000000015</v>
          </cell>
          <cell r="AA87">
            <v>0</v>
          </cell>
          <cell r="AB87">
            <v>538.42875000000015</v>
          </cell>
          <cell r="AC87">
            <v>44.87</v>
          </cell>
          <cell r="AD87">
            <v>67551.791249999995</v>
          </cell>
          <cell r="AE87">
            <v>17653.02</v>
          </cell>
          <cell r="AF87">
            <v>85204.811249999999</v>
          </cell>
        </row>
        <row r="88">
          <cell r="A88">
            <v>141</v>
          </cell>
          <cell r="B88">
            <v>266</v>
          </cell>
          <cell r="C88" t="str">
            <v>Govinda Giri</v>
          </cell>
          <cell r="D88" t="str">
            <v>Overseer II (Carpentary)</v>
          </cell>
          <cell r="E88">
            <v>4888</v>
          </cell>
          <cell r="F88">
            <v>5376.8</v>
          </cell>
          <cell r="G88" t="str">
            <v>n</v>
          </cell>
          <cell r="H88" t="str">
            <v>n</v>
          </cell>
          <cell r="I88" t="str">
            <v>k</v>
          </cell>
          <cell r="J88" t="str">
            <v>y</v>
          </cell>
          <cell r="K88">
            <v>64521.600000000006</v>
          </cell>
          <cell r="L88">
            <v>0</v>
          </cell>
          <cell r="M88">
            <v>12904.320000000002</v>
          </cell>
          <cell r="N88">
            <v>6452.1600000000008</v>
          </cell>
          <cell r="P88">
            <v>83878.080000000016</v>
          </cell>
          <cell r="Q88">
            <v>6452.1600000000008</v>
          </cell>
          <cell r="R88">
            <v>0</v>
          </cell>
          <cell r="T88">
            <v>50000</v>
          </cell>
          <cell r="U88">
            <v>10000</v>
          </cell>
          <cell r="V88">
            <v>66452.160000000003</v>
          </cell>
          <cell r="W88">
            <v>17425.920000000013</v>
          </cell>
          <cell r="X88">
            <v>10387.200000000001</v>
          </cell>
          <cell r="Y88">
            <v>7038.7200000000121</v>
          </cell>
          <cell r="Z88">
            <v>2613.8880000000017</v>
          </cell>
          <cell r="AA88">
            <v>0</v>
          </cell>
          <cell r="AB88">
            <v>2613.8880000000017</v>
          </cell>
          <cell r="AC88">
            <v>217.82</v>
          </cell>
          <cell r="AD88">
            <v>81264.19200000001</v>
          </cell>
          <cell r="AE88">
            <v>22582.559999999998</v>
          </cell>
          <cell r="AF88">
            <v>103846.75200000001</v>
          </cell>
        </row>
        <row r="89">
          <cell r="A89">
            <v>142</v>
          </cell>
          <cell r="B89">
            <v>267</v>
          </cell>
          <cell r="C89" t="str">
            <v>Keshav Raj Poudel</v>
          </cell>
          <cell r="D89" t="str">
            <v>Overseer II (Carpentry)</v>
          </cell>
          <cell r="E89">
            <v>5353</v>
          </cell>
          <cell r="F89">
            <v>5888.3</v>
          </cell>
          <cell r="G89" t="str">
            <v>n</v>
          </cell>
          <cell r="H89" t="str">
            <v>n</v>
          </cell>
          <cell r="I89" t="str">
            <v>k</v>
          </cell>
          <cell r="J89" t="str">
            <v>y</v>
          </cell>
          <cell r="K89">
            <v>70659.600000000006</v>
          </cell>
          <cell r="L89">
            <v>0</v>
          </cell>
          <cell r="M89">
            <v>14131.920000000002</v>
          </cell>
          <cell r="N89">
            <v>7065.9600000000009</v>
          </cell>
          <cell r="P89">
            <v>91857.48000000001</v>
          </cell>
          <cell r="Q89">
            <v>7065.9600000000009</v>
          </cell>
          <cell r="R89">
            <v>0</v>
          </cell>
          <cell r="T89">
            <v>50000</v>
          </cell>
          <cell r="U89">
            <v>10000</v>
          </cell>
          <cell r="V89">
            <v>67065.959999999992</v>
          </cell>
          <cell r="W89">
            <v>24791.520000000019</v>
          </cell>
          <cell r="X89">
            <v>17083.2</v>
          </cell>
          <cell r="Y89">
            <v>7708.3200000000179</v>
          </cell>
          <cell r="Z89">
            <v>3718.7280000000028</v>
          </cell>
          <cell r="AA89">
            <v>0</v>
          </cell>
          <cell r="AB89">
            <v>3718.7280000000028</v>
          </cell>
          <cell r="AC89">
            <v>309.89</v>
          </cell>
          <cell r="AD89">
            <v>88138.752000000008</v>
          </cell>
          <cell r="AE89">
            <v>24730.859999999997</v>
          </cell>
          <cell r="AF89">
            <v>112869.61200000001</v>
          </cell>
        </row>
        <row r="90">
          <cell r="A90">
            <v>143</v>
          </cell>
          <cell r="B90">
            <v>268</v>
          </cell>
          <cell r="C90" t="str">
            <v>Kamal Thapaliya</v>
          </cell>
          <cell r="D90" t="str">
            <v>Asst. Purchasr Officer</v>
          </cell>
          <cell r="E90">
            <v>4144</v>
          </cell>
          <cell r="F90">
            <v>4558.3999999999996</v>
          </cell>
          <cell r="G90" t="str">
            <v>n</v>
          </cell>
          <cell r="H90" t="str">
            <v>n</v>
          </cell>
          <cell r="I90" t="str">
            <v>k</v>
          </cell>
          <cell r="J90" t="str">
            <v>y</v>
          </cell>
          <cell r="K90">
            <v>54700.799999999996</v>
          </cell>
          <cell r="L90">
            <v>0</v>
          </cell>
          <cell r="M90">
            <v>10940.16</v>
          </cell>
          <cell r="N90">
            <v>5470.08</v>
          </cell>
          <cell r="P90">
            <v>71111.039999999994</v>
          </cell>
          <cell r="Q90">
            <v>5470.08</v>
          </cell>
          <cell r="R90">
            <v>0</v>
          </cell>
          <cell r="S90">
            <v>6725</v>
          </cell>
          <cell r="T90">
            <v>50000</v>
          </cell>
          <cell r="U90">
            <v>9846.1439999999984</v>
          </cell>
          <cell r="V90">
            <v>72041.224000000002</v>
          </cell>
          <cell r="W90">
            <v>0</v>
          </cell>
          <cell r="X90">
            <v>-6002.44</v>
          </cell>
          <cell r="Y90">
            <v>6002.44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71111.039999999994</v>
          </cell>
          <cell r="AE90">
            <v>19145.28</v>
          </cell>
          <cell r="AF90">
            <v>90256.319999999992</v>
          </cell>
        </row>
        <row r="91">
          <cell r="A91">
            <v>144</v>
          </cell>
          <cell r="B91">
            <v>269</v>
          </cell>
          <cell r="C91" t="str">
            <v>Ramesh Bhandari</v>
          </cell>
          <cell r="D91" t="str">
            <v>Overseer II  (Mechanical)</v>
          </cell>
          <cell r="E91">
            <v>4237</v>
          </cell>
          <cell r="F91">
            <v>4660.7</v>
          </cell>
          <cell r="G91" t="str">
            <v>n</v>
          </cell>
          <cell r="H91" t="str">
            <v>n</v>
          </cell>
          <cell r="I91" t="str">
            <v>k</v>
          </cell>
          <cell r="J91" t="str">
            <v>n</v>
          </cell>
          <cell r="K91">
            <v>55928.399999999994</v>
          </cell>
          <cell r="L91">
            <v>0</v>
          </cell>
          <cell r="M91">
            <v>11185.68</v>
          </cell>
          <cell r="N91">
            <v>5592.84</v>
          </cell>
          <cell r="P91">
            <v>72706.92</v>
          </cell>
          <cell r="Q91">
            <v>5592.84</v>
          </cell>
          <cell r="R91">
            <v>0</v>
          </cell>
          <cell r="T91">
            <v>40000</v>
          </cell>
          <cell r="U91">
            <v>10000</v>
          </cell>
          <cell r="V91">
            <v>55592.84</v>
          </cell>
          <cell r="W91">
            <v>17114.080000000002</v>
          </cell>
          <cell r="X91">
            <v>11860.88</v>
          </cell>
          <cell r="Y91">
            <v>5253.2000000000025</v>
          </cell>
          <cell r="Z91">
            <v>2567.1120000000001</v>
          </cell>
          <cell r="AA91">
            <v>0</v>
          </cell>
          <cell r="AB91">
            <v>2567.1120000000001</v>
          </cell>
          <cell r="AC91">
            <v>213.93</v>
          </cell>
          <cell r="AD91">
            <v>70139.808000000005</v>
          </cell>
          <cell r="AE91">
            <v>19574.939999999999</v>
          </cell>
          <cell r="AF91">
            <v>89714.748000000007</v>
          </cell>
        </row>
        <row r="92">
          <cell r="A92">
            <v>145</v>
          </cell>
          <cell r="B92">
            <v>270</v>
          </cell>
          <cell r="C92" t="str">
            <v>Bishnu Bahadur Kshetri</v>
          </cell>
          <cell r="D92" t="str">
            <v>Overseer I (Auto Mechanical)</v>
          </cell>
          <cell r="E92">
            <v>4144</v>
          </cell>
          <cell r="F92">
            <v>4558.3999999999996</v>
          </cell>
          <cell r="G92" t="str">
            <v>r</v>
          </cell>
          <cell r="H92" t="str">
            <v>n</v>
          </cell>
          <cell r="I92" t="str">
            <v>a3</v>
          </cell>
          <cell r="J92" t="str">
            <v>n</v>
          </cell>
          <cell r="K92">
            <v>54700.799999999996</v>
          </cell>
          <cell r="L92">
            <v>2735.04</v>
          </cell>
          <cell r="M92">
            <v>13128.191999999999</v>
          </cell>
          <cell r="N92">
            <v>5470.08</v>
          </cell>
          <cell r="P92">
            <v>76034.111999999994</v>
          </cell>
          <cell r="Q92">
            <v>5470.08</v>
          </cell>
          <cell r="R92">
            <v>0</v>
          </cell>
          <cell r="T92">
            <v>40000</v>
          </cell>
          <cell r="U92">
            <v>10000</v>
          </cell>
          <cell r="V92">
            <v>55470.080000000002</v>
          </cell>
          <cell r="W92">
            <v>20564.031999999992</v>
          </cell>
          <cell r="X92">
            <v>15372.128000000004</v>
          </cell>
          <cell r="Y92">
            <v>5191.9039999999877</v>
          </cell>
          <cell r="Z92">
            <v>3084.6047999999987</v>
          </cell>
          <cell r="AA92">
            <v>0</v>
          </cell>
          <cell r="AB92">
            <v>3084.6047999999987</v>
          </cell>
          <cell r="AC92">
            <v>257.05</v>
          </cell>
          <cell r="AD92">
            <v>72949.507199999993</v>
          </cell>
          <cell r="AE92">
            <v>19145.28</v>
          </cell>
          <cell r="AF92">
            <v>92094.787199999992</v>
          </cell>
        </row>
        <row r="93">
          <cell r="A93">
            <v>146</v>
          </cell>
          <cell r="B93">
            <v>271</v>
          </cell>
          <cell r="C93" t="str">
            <v>Keshar Bahadur Kandangwa</v>
          </cell>
          <cell r="D93" t="str">
            <v>Engineering Geologist I</v>
          </cell>
          <cell r="E93">
            <v>7632</v>
          </cell>
          <cell r="F93">
            <v>8395.2000000000007</v>
          </cell>
          <cell r="G93" t="str">
            <v>r</v>
          </cell>
          <cell r="H93" t="str">
            <v>n</v>
          </cell>
          <cell r="I93" t="str">
            <v>a4</v>
          </cell>
          <cell r="J93" t="str">
            <v>n</v>
          </cell>
          <cell r="K93">
            <v>100742.40000000001</v>
          </cell>
          <cell r="L93">
            <v>5037.1200000000008</v>
          </cell>
          <cell r="M93">
            <v>22163.328000000001</v>
          </cell>
          <cell r="N93">
            <v>10074.240000000002</v>
          </cell>
          <cell r="P93">
            <v>138017.08800000002</v>
          </cell>
          <cell r="Q93">
            <v>10074.240000000002</v>
          </cell>
          <cell r="R93">
            <v>0</v>
          </cell>
          <cell r="T93">
            <v>40000</v>
          </cell>
          <cell r="U93">
            <v>10000</v>
          </cell>
          <cell r="V93">
            <v>60074.240000000005</v>
          </cell>
          <cell r="W93">
            <v>77942.848000000013</v>
          </cell>
          <cell r="X93">
            <v>68143.360000000001</v>
          </cell>
          <cell r="Y93">
            <v>9799.4880000000121</v>
          </cell>
          <cell r="Z93">
            <v>11985.712000000003</v>
          </cell>
          <cell r="AA93">
            <v>1198.5712000000003</v>
          </cell>
          <cell r="AB93">
            <v>13184.283200000003</v>
          </cell>
          <cell r="AC93">
            <v>1098.69</v>
          </cell>
          <cell r="AD93">
            <v>124832.80480000001</v>
          </cell>
          <cell r="AE93">
            <v>35259.840000000004</v>
          </cell>
          <cell r="AF93">
            <v>160092.64480000001</v>
          </cell>
        </row>
        <row r="94">
          <cell r="A94">
            <v>147</v>
          </cell>
          <cell r="B94">
            <v>272</v>
          </cell>
          <cell r="C94" t="str">
            <v>Pushmakhar Dhakal</v>
          </cell>
          <cell r="D94" t="str">
            <v xml:space="preserve">Senior Overseer </v>
          </cell>
          <cell r="E94">
            <v>6985</v>
          </cell>
          <cell r="F94">
            <v>7683.5</v>
          </cell>
          <cell r="G94" t="str">
            <v>r</v>
          </cell>
          <cell r="H94" t="str">
            <v>n</v>
          </cell>
          <cell r="I94" t="str">
            <v>k</v>
          </cell>
          <cell r="J94" t="str">
            <v>y</v>
          </cell>
          <cell r="K94">
            <v>92202</v>
          </cell>
          <cell r="L94">
            <v>4610.1000000000004</v>
          </cell>
          <cell r="M94">
            <v>18440.400000000001</v>
          </cell>
          <cell r="N94">
            <v>9220.2000000000007</v>
          </cell>
          <cell r="P94">
            <v>124472.70000000001</v>
          </cell>
          <cell r="Q94">
            <v>9220.2000000000007</v>
          </cell>
          <cell r="R94">
            <v>0</v>
          </cell>
          <cell r="T94">
            <v>50000</v>
          </cell>
          <cell r="U94">
            <v>10000</v>
          </cell>
          <cell r="V94">
            <v>69220.2</v>
          </cell>
          <cell r="W94">
            <v>55252.500000000015</v>
          </cell>
          <cell r="X94">
            <v>44775</v>
          </cell>
          <cell r="Y94">
            <v>10477.500000000015</v>
          </cell>
          <cell r="Z94">
            <v>8287.8750000000018</v>
          </cell>
          <cell r="AA94">
            <v>0</v>
          </cell>
          <cell r="AB94">
            <v>8287.8750000000018</v>
          </cell>
          <cell r="AC94">
            <v>690.66</v>
          </cell>
          <cell r="AD94">
            <v>116184.82500000001</v>
          </cell>
          <cell r="AE94">
            <v>32270.699999999997</v>
          </cell>
          <cell r="AF94">
            <v>148455.52500000002</v>
          </cell>
        </row>
        <row r="95">
          <cell r="A95">
            <v>148</v>
          </cell>
          <cell r="B95">
            <v>273</v>
          </cell>
          <cell r="C95" t="str">
            <v>Prasanna Man Shrestha</v>
          </cell>
          <cell r="D95" t="str">
            <v>Environment Officer</v>
          </cell>
          <cell r="E95">
            <v>7545</v>
          </cell>
          <cell r="F95">
            <v>8299.5</v>
          </cell>
          <cell r="G95" t="str">
            <v>r</v>
          </cell>
          <cell r="H95" t="str">
            <v>n</v>
          </cell>
          <cell r="I95" t="str">
            <v>k</v>
          </cell>
          <cell r="J95" t="str">
            <v>n</v>
          </cell>
          <cell r="K95">
            <v>99594</v>
          </cell>
          <cell r="L95">
            <v>4979.7000000000007</v>
          </cell>
          <cell r="M95">
            <v>19918.800000000003</v>
          </cell>
          <cell r="N95">
            <v>9959.4000000000015</v>
          </cell>
          <cell r="P95">
            <v>134451.90000000002</v>
          </cell>
          <cell r="Q95">
            <v>9959.4000000000015</v>
          </cell>
          <cell r="R95">
            <v>0</v>
          </cell>
          <cell r="T95">
            <v>40000</v>
          </cell>
          <cell r="U95">
            <v>10000</v>
          </cell>
          <cell r="V95">
            <v>59959.4</v>
          </cell>
          <cell r="W95">
            <v>74492.500000000029</v>
          </cell>
          <cell r="X95">
            <v>63175</v>
          </cell>
          <cell r="Y95">
            <v>11317.500000000029</v>
          </cell>
          <cell r="Z95">
            <v>11173.875000000004</v>
          </cell>
          <cell r="AA95">
            <v>0</v>
          </cell>
          <cell r="AB95">
            <v>11173.875000000004</v>
          </cell>
          <cell r="AC95">
            <v>931.16</v>
          </cell>
          <cell r="AD95">
            <v>123278.02500000002</v>
          </cell>
          <cell r="AE95">
            <v>34857.899999999994</v>
          </cell>
          <cell r="AF95">
            <v>158135.92500000002</v>
          </cell>
        </row>
        <row r="96">
          <cell r="A96">
            <v>149</v>
          </cell>
          <cell r="B96">
            <v>274</v>
          </cell>
          <cell r="C96" t="str">
            <v>Mitra Lal Bhandari</v>
          </cell>
          <cell r="D96" t="str">
            <v>Overseer II (Mechanical)</v>
          </cell>
          <cell r="E96">
            <v>4609</v>
          </cell>
          <cell r="F96">
            <v>5069.8999999999996</v>
          </cell>
          <cell r="G96" t="str">
            <v>r</v>
          </cell>
          <cell r="H96" t="str">
            <v>n</v>
          </cell>
          <cell r="I96" t="str">
            <v>hw</v>
          </cell>
          <cell r="J96" t="str">
            <v>y</v>
          </cell>
          <cell r="K96">
            <v>60838.799999999996</v>
          </cell>
          <cell r="L96">
            <v>3041.94</v>
          </cell>
          <cell r="M96">
            <v>15209.699999999999</v>
          </cell>
          <cell r="N96">
            <v>6083.88</v>
          </cell>
          <cell r="P96">
            <v>85174.319999999992</v>
          </cell>
          <cell r="Q96">
            <v>6083.88</v>
          </cell>
          <cell r="R96">
            <v>0</v>
          </cell>
          <cell r="T96">
            <v>50000</v>
          </cell>
          <cell r="U96">
            <v>10000</v>
          </cell>
          <cell r="V96">
            <v>66083.88</v>
          </cell>
          <cell r="W96">
            <v>19090.439999999988</v>
          </cell>
          <cell r="X96">
            <v>14665.8</v>
          </cell>
          <cell r="Y96">
            <v>4424.6399999999885</v>
          </cell>
          <cell r="Z96">
            <v>2863.565999999998</v>
          </cell>
          <cell r="AA96">
            <v>0</v>
          </cell>
          <cell r="AB96">
            <v>2863.565999999998</v>
          </cell>
          <cell r="AC96">
            <v>238.63</v>
          </cell>
          <cell r="AD96">
            <v>82310.754000000001</v>
          </cell>
          <cell r="AE96">
            <v>21293.579999999994</v>
          </cell>
          <cell r="AF96">
            <v>103604.334</v>
          </cell>
        </row>
        <row r="97">
          <cell r="A97">
            <v>150</v>
          </cell>
          <cell r="B97">
            <v>276</v>
          </cell>
          <cell r="C97" t="str">
            <v>Durga Prasad Basyal</v>
          </cell>
          <cell r="D97" t="str">
            <v>Engineering Geologist</v>
          </cell>
          <cell r="E97">
            <v>7405</v>
          </cell>
          <cell r="F97">
            <v>8145.5</v>
          </cell>
          <cell r="G97" t="str">
            <v>r</v>
          </cell>
          <cell r="H97" t="str">
            <v>n</v>
          </cell>
          <cell r="I97" t="str">
            <v>a1</v>
          </cell>
          <cell r="J97" t="str">
            <v>n</v>
          </cell>
          <cell r="K97">
            <v>97746</v>
          </cell>
          <cell r="L97">
            <v>4887.3</v>
          </cell>
          <cell r="M97">
            <v>24436.5</v>
          </cell>
          <cell r="N97">
            <v>9774.6</v>
          </cell>
          <cell r="P97">
            <v>136844.4</v>
          </cell>
          <cell r="Q97">
            <v>9774.6</v>
          </cell>
          <cell r="R97">
            <v>0</v>
          </cell>
          <cell r="T97">
            <v>40000</v>
          </cell>
          <cell r="U97">
            <v>10000</v>
          </cell>
          <cell r="V97">
            <v>59774.6</v>
          </cell>
          <cell r="W97">
            <v>77069.799999999988</v>
          </cell>
          <cell r="X97">
            <v>69961</v>
          </cell>
          <cell r="Y97">
            <v>7108.7999999999884</v>
          </cell>
          <cell r="Z97">
            <v>11767.449999999997</v>
          </cell>
          <cell r="AA97">
            <v>1176.7449999999997</v>
          </cell>
          <cell r="AB97">
            <v>12944.194999999996</v>
          </cell>
          <cell r="AC97">
            <v>1078.68</v>
          </cell>
          <cell r="AD97">
            <v>123900.205</v>
          </cell>
          <cell r="AE97">
            <v>34211.1</v>
          </cell>
          <cell r="AF97">
            <v>158111.30499999999</v>
          </cell>
        </row>
        <row r="98">
          <cell r="A98">
            <v>151</v>
          </cell>
          <cell r="B98">
            <v>277</v>
          </cell>
          <cell r="C98" t="str">
            <v>Basudev Sharma Guragain</v>
          </cell>
          <cell r="D98" t="str">
            <v>Sr Ele Overseer</v>
          </cell>
          <cell r="E98">
            <v>7405</v>
          </cell>
          <cell r="F98">
            <v>8145.5</v>
          </cell>
          <cell r="G98" t="str">
            <v>r</v>
          </cell>
          <cell r="H98" t="str">
            <v>n</v>
          </cell>
          <cell r="I98" t="str">
            <v>k</v>
          </cell>
          <cell r="J98" t="str">
            <v>y</v>
          </cell>
          <cell r="K98">
            <v>97746</v>
          </cell>
          <cell r="L98">
            <v>4887.3</v>
          </cell>
          <cell r="M98">
            <v>19549.2</v>
          </cell>
          <cell r="N98">
            <v>9774.6</v>
          </cell>
          <cell r="P98">
            <v>131957.1</v>
          </cell>
          <cell r="Q98">
            <v>9774.6</v>
          </cell>
          <cell r="R98">
            <v>0</v>
          </cell>
          <cell r="T98">
            <v>50000</v>
          </cell>
          <cell r="U98">
            <v>10000</v>
          </cell>
          <cell r="V98">
            <v>69774.600000000006</v>
          </cell>
          <cell r="W98">
            <v>62182.5</v>
          </cell>
          <cell r="X98">
            <v>51075</v>
          </cell>
          <cell r="Y98">
            <v>11107.5</v>
          </cell>
          <cell r="Z98">
            <v>9327.375</v>
          </cell>
          <cell r="AA98">
            <v>0</v>
          </cell>
          <cell r="AB98">
            <v>9327.375</v>
          </cell>
          <cell r="AC98">
            <v>777.28</v>
          </cell>
          <cell r="AD98">
            <v>122629.72500000001</v>
          </cell>
          <cell r="AE98">
            <v>34211.1</v>
          </cell>
          <cell r="AF98">
            <v>156840.82500000001</v>
          </cell>
        </row>
        <row r="99">
          <cell r="A99">
            <v>152</v>
          </cell>
          <cell r="B99">
            <v>278</v>
          </cell>
          <cell r="C99" t="str">
            <v>Gyan Bahadur Karki</v>
          </cell>
          <cell r="D99" t="str">
            <v>Assist Engineer (Civil)</v>
          </cell>
          <cell r="E99">
            <v>7685</v>
          </cell>
          <cell r="F99">
            <v>8453.5</v>
          </cell>
          <cell r="G99" t="str">
            <v>r</v>
          </cell>
          <cell r="H99" t="str">
            <v>n</v>
          </cell>
          <cell r="I99" t="str">
            <v>a1</v>
          </cell>
          <cell r="J99" t="str">
            <v>y</v>
          </cell>
          <cell r="K99">
            <v>101442</v>
          </cell>
          <cell r="L99">
            <v>5072.1000000000004</v>
          </cell>
          <cell r="M99">
            <v>25360.5</v>
          </cell>
          <cell r="N99">
            <v>10144.200000000001</v>
          </cell>
          <cell r="P99">
            <v>142018.79999999999</v>
          </cell>
          <cell r="Q99">
            <v>10144.200000000001</v>
          </cell>
          <cell r="R99">
            <v>0</v>
          </cell>
          <cell r="T99">
            <v>50000</v>
          </cell>
          <cell r="U99">
            <v>10000</v>
          </cell>
          <cell r="V99">
            <v>70144.2</v>
          </cell>
          <cell r="W99">
            <v>71874.599999999991</v>
          </cell>
          <cell r="X99">
            <v>64497</v>
          </cell>
          <cell r="Y99">
            <v>7377.5999999999913</v>
          </cell>
          <cell r="Z99">
            <v>10781.189999999999</v>
          </cell>
          <cell r="AA99">
            <v>0</v>
          </cell>
          <cell r="AB99">
            <v>10781.189999999999</v>
          </cell>
          <cell r="AC99">
            <v>898.43</v>
          </cell>
          <cell r="AD99">
            <v>131237.60999999999</v>
          </cell>
          <cell r="AE99">
            <v>35504.699999999997</v>
          </cell>
          <cell r="AF99">
            <v>166742.31</v>
          </cell>
        </row>
        <row r="100">
          <cell r="A100">
            <v>153</v>
          </cell>
          <cell r="B100">
            <v>279</v>
          </cell>
          <cell r="C100" t="str">
            <v>Birendra Malla Thakuri</v>
          </cell>
          <cell r="D100" t="str">
            <v>Senior Cashier</v>
          </cell>
          <cell r="E100">
            <v>3977</v>
          </cell>
          <cell r="F100">
            <v>4374.7</v>
          </cell>
          <cell r="G100" t="str">
            <v>n</v>
          </cell>
          <cell r="H100" t="str">
            <v>n</v>
          </cell>
          <cell r="I100" t="str">
            <v>k</v>
          </cell>
          <cell r="J100" t="str">
            <v>y</v>
          </cell>
          <cell r="K100">
            <v>52496.399999999994</v>
          </cell>
          <cell r="L100">
            <v>0</v>
          </cell>
          <cell r="M100">
            <v>10499.279999999999</v>
          </cell>
          <cell r="N100">
            <v>5249.6399999999994</v>
          </cell>
          <cell r="P100">
            <v>68245.319999999992</v>
          </cell>
          <cell r="Q100">
            <v>5249.6399999999994</v>
          </cell>
          <cell r="R100">
            <v>0</v>
          </cell>
          <cell r="T100">
            <v>50000</v>
          </cell>
          <cell r="U100">
            <v>9449.351999999999</v>
          </cell>
          <cell r="V100">
            <v>64698.991999999998</v>
          </cell>
          <cell r="W100">
            <v>3546.3279999999941</v>
          </cell>
          <cell r="X100">
            <v>-1321.52</v>
          </cell>
          <cell r="Y100">
            <v>4867.8479999999945</v>
          </cell>
          <cell r="Z100">
            <v>531.94919999999911</v>
          </cell>
          <cell r="AA100">
            <v>0</v>
          </cell>
          <cell r="AB100">
            <v>531.94919999999911</v>
          </cell>
          <cell r="AC100">
            <v>44.33</v>
          </cell>
          <cell r="AD100">
            <v>67713.37079999999</v>
          </cell>
          <cell r="AE100">
            <v>18373.739999999998</v>
          </cell>
          <cell r="AF100">
            <v>86087.110799999995</v>
          </cell>
        </row>
        <row r="101">
          <cell r="A101">
            <v>154</v>
          </cell>
          <cell r="B101">
            <v>280</v>
          </cell>
          <cell r="C101" t="str">
            <v>Indra Bahadur Dhakal</v>
          </cell>
          <cell r="D101" t="str">
            <v>Asst. Personnel Officer</v>
          </cell>
          <cell r="E101">
            <v>4981</v>
          </cell>
          <cell r="F101">
            <v>5479.1</v>
          </cell>
          <cell r="G101" t="str">
            <v>r</v>
          </cell>
          <cell r="H101" t="str">
            <v>y</v>
          </cell>
          <cell r="I101" t="str">
            <v>k</v>
          </cell>
          <cell r="J101" t="str">
            <v>y</v>
          </cell>
          <cell r="K101">
            <v>65749.200000000012</v>
          </cell>
          <cell r="L101">
            <v>3287.4600000000009</v>
          </cell>
          <cell r="M101">
            <v>13149.840000000004</v>
          </cell>
          <cell r="N101">
            <v>6574.9200000000019</v>
          </cell>
          <cell r="P101">
            <v>88761.420000000013</v>
          </cell>
          <cell r="Q101">
            <v>6574.9200000000019</v>
          </cell>
          <cell r="R101">
            <v>6574.9200000000019</v>
          </cell>
          <cell r="T101">
            <v>50000</v>
          </cell>
          <cell r="U101">
            <v>10000</v>
          </cell>
          <cell r="V101">
            <v>73149.84</v>
          </cell>
          <cell r="W101">
            <v>15611.580000000016</v>
          </cell>
          <cell r="X101">
            <v>8737.8000000000175</v>
          </cell>
          <cell r="Y101">
            <v>6873.7799999999988</v>
          </cell>
          <cell r="Z101">
            <v>2341.7370000000024</v>
          </cell>
          <cell r="AA101">
            <v>0</v>
          </cell>
          <cell r="AB101">
            <v>2341.7370000000024</v>
          </cell>
          <cell r="AC101">
            <v>195.14</v>
          </cell>
          <cell r="AD101">
            <v>86419.683000000005</v>
          </cell>
          <cell r="AE101">
            <v>23012.22</v>
          </cell>
          <cell r="AF101">
            <v>109431.90300000001</v>
          </cell>
        </row>
        <row r="102">
          <cell r="A102">
            <v>155</v>
          </cell>
          <cell r="B102">
            <v>282</v>
          </cell>
          <cell r="C102" t="str">
            <v>Nar Bahadur Siris</v>
          </cell>
          <cell r="D102" t="str">
            <v>Operator III/ Mechanic II (Auto)</v>
          </cell>
          <cell r="E102">
            <v>3603</v>
          </cell>
          <cell r="F102">
            <v>3963.3</v>
          </cell>
          <cell r="G102" t="str">
            <v>n</v>
          </cell>
          <cell r="H102" t="str">
            <v>n</v>
          </cell>
          <cell r="I102" t="str">
            <v>a4</v>
          </cell>
          <cell r="J102" t="str">
            <v>y</v>
          </cell>
          <cell r="K102">
            <v>47559.600000000006</v>
          </cell>
          <cell r="L102">
            <v>0</v>
          </cell>
          <cell r="M102">
            <v>10463.112000000001</v>
          </cell>
          <cell r="N102">
            <v>4755.9600000000009</v>
          </cell>
          <cell r="P102">
            <v>62778.672000000006</v>
          </cell>
          <cell r="Q102">
            <v>4755.9600000000009</v>
          </cell>
          <cell r="R102">
            <v>0</v>
          </cell>
          <cell r="T102">
            <v>50000</v>
          </cell>
          <cell r="U102">
            <v>8703.4068000000007</v>
          </cell>
          <cell r="V102">
            <v>63459.366800000003</v>
          </cell>
          <cell r="W102">
            <v>0</v>
          </cell>
          <cell r="X102">
            <v>-4429.2560000000012</v>
          </cell>
          <cell r="Y102">
            <v>4429.2560000000012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62778.672000000006</v>
          </cell>
          <cell r="AE102">
            <v>16645.86</v>
          </cell>
          <cell r="AF102">
            <v>79424.532000000007</v>
          </cell>
        </row>
        <row r="103">
          <cell r="A103">
            <v>156</v>
          </cell>
          <cell r="B103">
            <v>283</v>
          </cell>
          <cell r="C103" t="str">
            <v>Bel Bahadur Sunakharimagar</v>
          </cell>
          <cell r="D103" t="str">
            <v>Driller III/Ganger</v>
          </cell>
          <cell r="E103">
            <v>4242</v>
          </cell>
          <cell r="F103">
            <v>4666.2</v>
          </cell>
          <cell r="G103" t="str">
            <v>n</v>
          </cell>
          <cell r="H103" t="str">
            <v>n</v>
          </cell>
          <cell r="I103" t="str">
            <v>a2</v>
          </cell>
          <cell r="J103" t="str">
            <v>y</v>
          </cell>
          <cell r="K103">
            <v>55994.399999999994</v>
          </cell>
          <cell r="L103">
            <v>0</v>
          </cell>
          <cell r="M103">
            <v>13438.655999999997</v>
          </cell>
          <cell r="N103">
            <v>5599.44</v>
          </cell>
          <cell r="P103">
            <v>75032.495999999985</v>
          </cell>
          <cell r="Q103">
            <v>5599.44</v>
          </cell>
          <cell r="R103">
            <v>0</v>
          </cell>
          <cell r="T103">
            <v>50000</v>
          </cell>
          <cell r="U103">
            <v>10000</v>
          </cell>
          <cell r="V103">
            <v>65599.44</v>
          </cell>
          <cell r="W103">
            <v>9433.0559999999823</v>
          </cell>
          <cell r="X103">
            <v>5383.5520000000033</v>
          </cell>
          <cell r="Y103">
            <v>4049.503999999979</v>
          </cell>
          <cell r="Z103">
            <v>1414.9583999999973</v>
          </cell>
          <cell r="AA103">
            <v>0</v>
          </cell>
          <cell r="AB103">
            <v>1414.9583999999973</v>
          </cell>
          <cell r="AC103">
            <v>117.91</v>
          </cell>
          <cell r="AD103">
            <v>73617.537599999981</v>
          </cell>
          <cell r="AE103">
            <v>19598.039999999997</v>
          </cell>
          <cell r="AF103">
            <v>93215.577599999975</v>
          </cell>
        </row>
        <row r="104">
          <cell r="A104">
            <v>157</v>
          </cell>
          <cell r="B104">
            <v>284</v>
          </cell>
          <cell r="C104" t="str">
            <v>Dillu Prasad Adhikari</v>
          </cell>
          <cell r="D104" t="str">
            <v>Driller III/Shotcreter II/Ganger</v>
          </cell>
          <cell r="E104">
            <v>4171</v>
          </cell>
          <cell r="F104">
            <v>4588.1000000000004</v>
          </cell>
          <cell r="G104" t="str">
            <v>n</v>
          </cell>
          <cell r="H104" t="str">
            <v>n</v>
          </cell>
          <cell r="I104" t="str">
            <v>a2</v>
          </cell>
          <cell r="J104" t="str">
            <v>y</v>
          </cell>
          <cell r="K104">
            <v>55057.200000000004</v>
          </cell>
          <cell r="L104">
            <v>0</v>
          </cell>
          <cell r="M104">
            <v>13213.728000000001</v>
          </cell>
          <cell r="N104">
            <v>5505.7200000000012</v>
          </cell>
          <cell r="P104">
            <v>73776.648000000016</v>
          </cell>
          <cell r="Q104">
            <v>5505.7200000000012</v>
          </cell>
          <cell r="R104">
            <v>0</v>
          </cell>
          <cell r="T104">
            <v>50000</v>
          </cell>
          <cell r="U104">
            <v>10000</v>
          </cell>
          <cell r="V104">
            <v>65505.72</v>
          </cell>
          <cell r="W104">
            <v>8270.9280000000144</v>
          </cell>
          <cell r="X104">
            <v>4456.5760000000082</v>
          </cell>
          <cell r="Y104">
            <v>3814.3520000000062</v>
          </cell>
          <cell r="Z104">
            <v>1240.6392000000021</v>
          </cell>
          <cell r="AA104">
            <v>0</v>
          </cell>
          <cell r="AB104">
            <v>1240.6392000000021</v>
          </cell>
          <cell r="AC104">
            <v>103.39</v>
          </cell>
          <cell r="AD104">
            <v>72536.008800000011</v>
          </cell>
          <cell r="AE104">
            <v>19270.02</v>
          </cell>
          <cell r="AF104">
            <v>91806.028800000015</v>
          </cell>
        </row>
        <row r="105">
          <cell r="A105">
            <v>158</v>
          </cell>
          <cell r="B105">
            <v>285</v>
          </cell>
          <cell r="C105" t="str">
            <v>Rishimuni Bajracharya</v>
          </cell>
          <cell r="D105" t="str">
            <v>Senior Mechanic(Auto)</v>
          </cell>
          <cell r="E105">
            <v>4289</v>
          </cell>
          <cell r="F105">
            <v>4717.8999999999996</v>
          </cell>
          <cell r="G105" t="str">
            <v>n</v>
          </cell>
          <cell r="H105" t="str">
            <v>n</v>
          </cell>
          <cell r="I105" t="str">
            <v>a4</v>
          </cell>
          <cell r="J105" t="str">
            <v>y</v>
          </cell>
          <cell r="K105">
            <v>56614.799999999996</v>
          </cell>
          <cell r="L105">
            <v>0</v>
          </cell>
          <cell r="M105">
            <v>12455.255999999999</v>
          </cell>
          <cell r="N105">
            <v>5661.48</v>
          </cell>
          <cell r="P105">
            <v>74731.535999999993</v>
          </cell>
          <cell r="Q105">
            <v>5661.48</v>
          </cell>
          <cell r="R105">
            <v>0</v>
          </cell>
          <cell r="T105">
            <v>50000</v>
          </cell>
          <cell r="U105">
            <v>10000</v>
          </cell>
          <cell r="V105">
            <v>65661.48</v>
          </cell>
          <cell r="W105">
            <v>9070.0559999999969</v>
          </cell>
          <cell r="X105">
            <v>4247.2719999999972</v>
          </cell>
          <cell r="Y105">
            <v>4822.7839999999997</v>
          </cell>
          <cell r="Z105">
            <v>1360.5083999999995</v>
          </cell>
          <cell r="AA105">
            <v>0</v>
          </cell>
          <cell r="AB105">
            <v>1360.5083999999995</v>
          </cell>
          <cell r="AC105">
            <v>113.38</v>
          </cell>
          <cell r="AD105">
            <v>73371.027599999987</v>
          </cell>
          <cell r="AE105">
            <v>19815.18</v>
          </cell>
          <cell r="AF105">
            <v>93186.207599999994</v>
          </cell>
        </row>
        <row r="106">
          <cell r="A106">
            <v>159</v>
          </cell>
          <cell r="B106">
            <v>286</v>
          </cell>
          <cell r="C106" t="str">
            <v>Bel Bahadur Susling</v>
          </cell>
          <cell r="D106" t="str">
            <v>Heavy Plant Operator I</v>
          </cell>
          <cell r="E106">
            <v>3390</v>
          </cell>
          <cell r="F106">
            <v>3729</v>
          </cell>
          <cell r="G106" t="str">
            <v>n</v>
          </cell>
          <cell r="H106" t="str">
            <v>n</v>
          </cell>
          <cell r="I106" t="str">
            <v>a2</v>
          </cell>
          <cell r="J106" t="str">
            <v>y</v>
          </cell>
          <cell r="K106">
            <v>44748</v>
          </cell>
          <cell r="L106">
            <v>0</v>
          </cell>
          <cell r="M106">
            <v>10739.52</v>
          </cell>
          <cell r="N106">
            <v>4474.8</v>
          </cell>
          <cell r="P106">
            <v>59962.32</v>
          </cell>
          <cell r="Q106">
            <v>4474.8</v>
          </cell>
          <cell r="R106">
            <v>0</v>
          </cell>
          <cell r="T106">
            <v>50000</v>
          </cell>
          <cell r="U106">
            <v>8323.1279999999988</v>
          </cell>
          <cell r="V106">
            <v>62797.928</v>
          </cell>
          <cell r="W106">
            <v>0</v>
          </cell>
          <cell r="X106">
            <v>-5740.16</v>
          </cell>
          <cell r="Y106">
            <v>5740.16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59962.32</v>
          </cell>
          <cell r="AE106">
            <v>15661.8</v>
          </cell>
          <cell r="AF106">
            <v>75624.12</v>
          </cell>
        </row>
        <row r="107">
          <cell r="A107">
            <v>160</v>
          </cell>
          <cell r="B107">
            <v>287</v>
          </cell>
          <cell r="C107" t="str">
            <v>Buddha Bahadur Thapa</v>
          </cell>
          <cell r="D107" t="str">
            <v>Senior Mechanic (Auto)</v>
          </cell>
          <cell r="E107">
            <v>3665</v>
          </cell>
          <cell r="F107">
            <v>4031.5</v>
          </cell>
          <cell r="G107" t="str">
            <v>n</v>
          </cell>
          <cell r="H107" t="str">
            <v>n</v>
          </cell>
          <cell r="I107" t="str">
            <v>k</v>
          </cell>
          <cell r="J107" t="str">
            <v>y</v>
          </cell>
          <cell r="K107">
            <v>48378</v>
          </cell>
          <cell r="L107">
            <v>0</v>
          </cell>
          <cell r="M107">
            <v>9675.6</v>
          </cell>
          <cell r="N107">
            <v>4837.8</v>
          </cell>
          <cell r="P107">
            <v>62891.4</v>
          </cell>
          <cell r="Q107">
            <v>4837.8</v>
          </cell>
          <cell r="R107">
            <v>0</v>
          </cell>
          <cell r="T107">
            <v>50000</v>
          </cell>
          <cell r="U107">
            <v>8708.0400000000009</v>
          </cell>
          <cell r="V107">
            <v>63545.840000000004</v>
          </cell>
          <cell r="W107">
            <v>0</v>
          </cell>
          <cell r="X107">
            <v>-5140.3999999999996</v>
          </cell>
          <cell r="Y107">
            <v>5140.3999999999996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62891.4</v>
          </cell>
          <cell r="AE107">
            <v>16932.3</v>
          </cell>
          <cell r="AF107">
            <v>79823.7</v>
          </cell>
        </row>
        <row r="108">
          <cell r="A108">
            <v>161</v>
          </cell>
          <cell r="B108">
            <v>288</v>
          </cell>
          <cell r="C108" t="str">
            <v>Mahendra Prasad Rijal</v>
          </cell>
          <cell r="D108" t="str">
            <v>Overseer III (Mechanical)</v>
          </cell>
          <cell r="E108">
            <v>5081</v>
          </cell>
          <cell r="F108">
            <v>5589.1</v>
          </cell>
          <cell r="G108" t="str">
            <v>r</v>
          </cell>
          <cell r="H108" t="str">
            <v>n</v>
          </cell>
          <cell r="I108" t="str">
            <v>k</v>
          </cell>
          <cell r="J108" t="str">
            <v>y</v>
          </cell>
          <cell r="K108">
            <v>67069.200000000012</v>
          </cell>
          <cell r="L108">
            <v>3353.4600000000009</v>
          </cell>
          <cell r="M108">
            <v>13413.840000000004</v>
          </cell>
          <cell r="N108">
            <v>6706.9200000000019</v>
          </cell>
          <cell r="P108">
            <v>90543.420000000013</v>
          </cell>
          <cell r="Q108">
            <v>6706.9200000000019</v>
          </cell>
          <cell r="R108">
            <v>0</v>
          </cell>
          <cell r="T108">
            <v>50000</v>
          </cell>
          <cell r="U108">
            <v>10000</v>
          </cell>
          <cell r="V108">
            <v>66706.92</v>
          </cell>
          <cell r="W108">
            <v>23836.500000000015</v>
          </cell>
          <cell r="X108">
            <v>16215</v>
          </cell>
          <cell r="Y108">
            <v>7621.5000000000146</v>
          </cell>
          <cell r="Z108">
            <v>3575.4750000000022</v>
          </cell>
          <cell r="AA108">
            <v>0</v>
          </cell>
          <cell r="AB108">
            <v>3575.4750000000022</v>
          </cell>
          <cell r="AC108">
            <v>297.95999999999998</v>
          </cell>
          <cell r="AD108">
            <v>86967.945000000007</v>
          </cell>
          <cell r="AE108">
            <v>23474.22</v>
          </cell>
          <cell r="AF108">
            <v>110442.16500000001</v>
          </cell>
        </row>
        <row r="109">
          <cell r="A109">
            <v>162</v>
          </cell>
          <cell r="B109">
            <v>289</v>
          </cell>
          <cell r="C109" t="str">
            <v>Mohan Poudel</v>
          </cell>
          <cell r="D109" t="str">
            <v>Senior Mechanic (Auto)</v>
          </cell>
          <cell r="E109">
            <v>4133</v>
          </cell>
          <cell r="F109">
            <v>4546.3</v>
          </cell>
          <cell r="G109" t="str">
            <v>n</v>
          </cell>
          <cell r="H109" t="str">
            <v>n</v>
          </cell>
          <cell r="I109" t="str">
            <v>a2</v>
          </cell>
          <cell r="J109" t="str">
            <v>y</v>
          </cell>
          <cell r="K109">
            <v>54555.600000000006</v>
          </cell>
          <cell r="L109">
            <v>0</v>
          </cell>
          <cell r="M109">
            <v>13093.344000000001</v>
          </cell>
          <cell r="N109">
            <v>5455.5600000000013</v>
          </cell>
          <cell r="P109">
            <v>73104.504000000015</v>
          </cell>
          <cell r="Q109">
            <v>5455.5600000000013</v>
          </cell>
          <cell r="R109">
            <v>0</v>
          </cell>
          <cell r="T109">
            <v>50000</v>
          </cell>
          <cell r="U109">
            <v>10000</v>
          </cell>
          <cell r="V109">
            <v>65455.56</v>
          </cell>
          <cell r="W109">
            <v>7648.9440000000177</v>
          </cell>
          <cell r="X109">
            <v>3960.4480000000112</v>
          </cell>
          <cell r="Y109">
            <v>3688.4960000000065</v>
          </cell>
          <cell r="Z109">
            <v>1147.3416000000027</v>
          </cell>
          <cell r="AA109">
            <v>0</v>
          </cell>
          <cell r="AB109">
            <v>1147.3416000000027</v>
          </cell>
          <cell r="AC109">
            <v>95.61</v>
          </cell>
          <cell r="AD109">
            <v>71957.162400000016</v>
          </cell>
          <cell r="AE109">
            <v>19094.46</v>
          </cell>
          <cell r="AF109">
            <v>91051.622400000022</v>
          </cell>
        </row>
        <row r="110">
          <cell r="A110">
            <v>163</v>
          </cell>
          <cell r="B110">
            <v>290</v>
          </cell>
          <cell r="C110" t="str">
            <v>Tilak Thapa</v>
          </cell>
          <cell r="D110" t="str">
            <v>Equipment Service Officer</v>
          </cell>
          <cell r="E110">
            <v>5913</v>
          </cell>
          <cell r="F110">
            <v>6504.3</v>
          </cell>
          <cell r="G110" t="str">
            <v>r</v>
          </cell>
          <cell r="H110" t="str">
            <v>n</v>
          </cell>
          <cell r="I110" t="str">
            <v>k</v>
          </cell>
          <cell r="J110" t="str">
            <v>y</v>
          </cell>
          <cell r="K110">
            <v>78051.600000000006</v>
          </cell>
          <cell r="L110">
            <v>3902.5800000000004</v>
          </cell>
          <cell r="M110">
            <v>15610.320000000002</v>
          </cell>
          <cell r="N110">
            <v>7805.1600000000008</v>
          </cell>
          <cell r="P110">
            <v>105369.66</v>
          </cell>
          <cell r="Q110">
            <v>7805.1600000000008</v>
          </cell>
          <cell r="R110">
            <v>0</v>
          </cell>
          <cell r="T110">
            <v>50000</v>
          </cell>
          <cell r="U110">
            <v>10000</v>
          </cell>
          <cell r="V110">
            <v>67805.16</v>
          </cell>
          <cell r="W110">
            <v>37564.5</v>
          </cell>
          <cell r="X110">
            <v>28695</v>
          </cell>
          <cell r="Y110">
            <v>8869.5</v>
          </cell>
          <cell r="Z110">
            <v>5634.6750000000002</v>
          </cell>
          <cell r="AA110">
            <v>0</v>
          </cell>
          <cell r="AB110">
            <v>5634.6750000000002</v>
          </cell>
          <cell r="AC110">
            <v>469.56</v>
          </cell>
          <cell r="AD110">
            <v>99734.985000000001</v>
          </cell>
          <cell r="AE110">
            <v>27318.06</v>
          </cell>
          <cell r="AF110">
            <v>127053.045</v>
          </cell>
        </row>
        <row r="111">
          <cell r="A111">
            <v>164</v>
          </cell>
          <cell r="B111">
            <v>291</v>
          </cell>
          <cell r="C111" t="str">
            <v>Kamal Prasad Tharu</v>
          </cell>
          <cell r="D111" t="str">
            <v>Heavy Plant Operator II</v>
          </cell>
          <cell r="E111">
            <v>4211</v>
          </cell>
          <cell r="F111">
            <v>4632.1000000000004</v>
          </cell>
          <cell r="G111" t="str">
            <v>n</v>
          </cell>
          <cell r="H111" t="str">
            <v>n</v>
          </cell>
          <cell r="I111" t="str">
            <v>k</v>
          </cell>
          <cell r="J111" t="str">
            <v>y</v>
          </cell>
          <cell r="K111">
            <v>55585.200000000004</v>
          </cell>
          <cell r="L111">
            <v>0</v>
          </cell>
          <cell r="M111">
            <v>11117.04</v>
          </cell>
          <cell r="N111">
            <v>5558.52</v>
          </cell>
          <cell r="P111">
            <v>72260.760000000009</v>
          </cell>
          <cell r="Q111">
            <v>5558.52</v>
          </cell>
          <cell r="R111">
            <v>0</v>
          </cell>
          <cell r="T111">
            <v>50000</v>
          </cell>
          <cell r="U111">
            <v>10000</v>
          </cell>
          <cell r="V111">
            <v>65558.52</v>
          </cell>
          <cell r="W111">
            <v>6702.2400000000052</v>
          </cell>
          <cell r="X111">
            <v>1542.6400000000067</v>
          </cell>
          <cell r="Y111">
            <v>5159.5999999999985</v>
          </cell>
          <cell r="Z111">
            <v>1005.3360000000007</v>
          </cell>
          <cell r="AA111">
            <v>0</v>
          </cell>
          <cell r="AB111">
            <v>1005.3360000000007</v>
          </cell>
          <cell r="AC111">
            <v>83.78</v>
          </cell>
          <cell r="AD111">
            <v>71255.424000000014</v>
          </cell>
          <cell r="AE111">
            <v>19454.82</v>
          </cell>
          <cell r="AF111">
            <v>90710.244000000006</v>
          </cell>
        </row>
        <row r="112">
          <cell r="A112">
            <v>165</v>
          </cell>
          <cell r="B112">
            <v>292</v>
          </cell>
          <cell r="C112" t="str">
            <v>Gaj Bahadur Thapa</v>
          </cell>
          <cell r="D112" t="str">
            <v>Foreman II (Civil)</v>
          </cell>
          <cell r="E112">
            <v>4289</v>
          </cell>
          <cell r="F112">
            <v>4717.8999999999996</v>
          </cell>
          <cell r="G112" t="str">
            <v>n</v>
          </cell>
          <cell r="H112" t="str">
            <v>n</v>
          </cell>
          <cell r="I112" t="str">
            <v>a2</v>
          </cell>
          <cell r="J112" t="str">
            <v>y</v>
          </cell>
          <cell r="K112">
            <v>56614.799999999996</v>
          </cell>
          <cell r="L112">
            <v>0</v>
          </cell>
          <cell r="M112">
            <v>13587.551999999998</v>
          </cell>
          <cell r="N112">
            <v>5661.48</v>
          </cell>
          <cell r="P112">
            <v>75863.831999999995</v>
          </cell>
          <cell r="Q112">
            <v>5661.48</v>
          </cell>
          <cell r="R112">
            <v>0</v>
          </cell>
          <cell r="T112">
            <v>50000</v>
          </cell>
          <cell r="U112">
            <v>10000</v>
          </cell>
          <cell r="V112">
            <v>65661.48</v>
          </cell>
          <cell r="W112">
            <v>10202.351999999999</v>
          </cell>
          <cell r="X112">
            <v>5997.1839999999938</v>
          </cell>
          <cell r="Y112">
            <v>4205.1680000000051</v>
          </cell>
          <cell r="Z112">
            <v>1530.3527999999999</v>
          </cell>
          <cell r="AA112">
            <v>0</v>
          </cell>
          <cell r="AB112">
            <v>1530.3527999999999</v>
          </cell>
          <cell r="AC112">
            <v>127.53</v>
          </cell>
          <cell r="AD112">
            <v>74333.479200000002</v>
          </cell>
          <cell r="AE112">
            <v>19815.18</v>
          </cell>
          <cell r="AF112">
            <v>94148.659199999995</v>
          </cell>
        </row>
        <row r="113">
          <cell r="A113">
            <v>166</v>
          </cell>
          <cell r="B113">
            <v>293</v>
          </cell>
          <cell r="C113" t="str">
            <v>Mukunda Singh Lama</v>
          </cell>
          <cell r="D113" t="str">
            <v>Foreman I,(Batching)</v>
          </cell>
          <cell r="E113">
            <v>3390</v>
          </cell>
          <cell r="F113">
            <v>3729</v>
          </cell>
          <cell r="G113" t="str">
            <v>n</v>
          </cell>
          <cell r="H113" t="str">
            <v>n</v>
          </cell>
          <cell r="I113" t="str">
            <v>a2</v>
          </cell>
          <cell r="J113" t="str">
            <v>y</v>
          </cell>
          <cell r="K113">
            <v>44748</v>
          </cell>
          <cell r="L113">
            <v>0</v>
          </cell>
          <cell r="M113">
            <v>10739.52</v>
          </cell>
          <cell r="N113">
            <v>4474.8</v>
          </cell>
          <cell r="P113">
            <v>59962.32</v>
          </cell>
          <cell r="Q113">
            <v>4474.8</v>
          </cell>
          <cell r="R113">
            <v>0</v>
          </cell>
          <cell r="T113">
            <v>50000</v>
          </cell>
          <cell r="U113">
            <v>8323.1279999999988</v>
          </cell>
          <cell r="V113">
            <v>62797.928</v>
          </cell>
          <cell r="W113">
            <v>0</v>
          </cell>
          <cell r="X113">
            <v>-5740.16</v>
          </cell>
          <cell r="Y113">
            <v>5740.16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59962.32</v>
          </cell>
          <cell r="AE113">
            <v>15661.8</v>
          </cell>
          <cell r="AF113">
            <v>75624.12</v>
          </cell>
        </row>
        <row r="114">
          <cell r="A114">
            <v>167</v>
          </cell>
          <cell r="B114">
            <v>294</v>
          </cell>
          <cell r="C114" t="str">
            <v>Amrit Bahadur Rana</v>
          </cell>
          <cell r="D114" t="str">
            <v>CMA II</v>
          </cell>
          <cell r="E114">
            <v>5069</v>
          </cell>
          <cell r="F114">
            <v>5575.9</v>
          </cell>
          <cell r="G114" t="str">
            <v>n</v>
          </cell>
          <cell r="H114" t="str">
            <v>n</v>
          </cell>
          <cell r="I114" t="str">
            <v>k</v>
          </cell>
          <cell r="J114" t="str">
            <v>y</v>
          </cell>
          <cell r="K114">
            <v>66910.799999999988</v>
          </cell>
          <cell r="L114">
            <v>0</v>
          </cell>
          <cell r="M114">
            <v>13382.159999999998</v>
          </cell>
          <cell r="N114">
            <v>6691.079999999999</v>
          </cell>
          <cell r="P114">
            <v>86984.039999999979</v>
          </cell>
          <cell r="Q114">
            <v>6691.079999999999</v>
          </cell>
          <cell r="R114">
            <v>0</v>
          </cell>
          <cell r="T114">
            <v>50000</v>
          </cell>
          <cell r="U114">
            <v>10000</v>
          </cell>
          <cell r="V114">
            <v>66691.08</v>
          </cell>
          <cell r="W114">
            <v>20292.959999999977</v>
          </cell>
          <cell r="X114">
            <v>12993.6</v>
          </cell>
          <cell r="Y114">
            <v>7299.3599999999769</v>
          </cell>
          <cell r="Z114">
            <v>3043.9439999999963</v>
          </cell>
          <cell r="AA114">
            <v>0</v>
          </cell>
          <cell r="AB114">
            <v>3043.9439999999963</v>
          </cell>
          <cell r="AC114">
            <v>253.66</v>
          </cell>
          <cell r="AD114">
            <v>83940.095999999976</v>
          </cell>
          <cell r="AE114">
            <v>23418.78</v>
          </cell>
          <cell r="AF114">
            <v>107358.87599999997</v>
          </cell>
        </row>
        <row r="115">
          <cell r="A115">
            <v>168</v>
          </cell>
          <cell r="B115">
            <v>310</v>
          </cell>
          <cell r="C115" t="str">
            <v>Kanchha  Bahadur  Jirel</v>
          </cell>
          <cell r="D115" t="str">
            <v>Adit 3 Site-in-Charge</v>
          </cell>
          <cell r="E115">
            <v>7965</v>
          </cell>
          <cell r="F115">
            <v>8761.5</v>
          </cell>
          <cell r="G115" t="str">
            <v>rrr</v>
          </cell>
          <cell r="H115" t="str">
            <v>n</v>
          </cell>
          <cell r="I115" t="str">
            <v>a3</v>
          </cell>
          <cell r="J115" t="str">
            <v>y</v>
          </cell>
          <cell r="K115">
            <v>105138</v>
          </cell>
          <cell r="L115">
            <v>15770.699999999999</v>
          </cell>
          <cell r="M115">
            <v>25233.119999999999</v>
          </cell>
          <cell r="N115">
            <v>10513.800000000001</v>
          </cell>
          <cell r="P115">
            <v>156655.62</v>
          </cell>
          <cell r="Q115">
            <v>10513.800000000001</v>
          </cell>
          <cell r="R115">
            <v>0</v>
          </cell>
          <cell r="T115">
            <v>50000</v>
          </cell>
          <cell r="U115">
            <v>10000</v>
          </cell>
          <cell r="V115">
            <v>70513.8</v>
          </cell>
          <cell r="W115">
            <v>86141.819999999992</v>
          </cell>
          <cell r="X115">
            <v>74767.8</v>
          </cell>
          <cell r="Y115">
            <v>11374.01999999999</v>
          </cell>
          <cell r="Z115">
            <v>14035.454999999998</v>
          </cell>
          <cell r="AA115">
            <v>1403.5454999999999</v>
          </cell>
          <cell r="AB115">
            <v>15439.000499999998</v>
          </cell>
          <cell r="AC115">
            <v>1286.58</v>
          </cell>
          <cell r="AD115">
            <v>141216.6195</v>
          </cell>
          <cell r="AE115">
            <v>36798.299999999996</v>
          </cell>
          <cell r="AF115">
            <v>178014.91949999999</v>
          </cell>
        </row>
        <row r="116">
          <cell r="A116">
            <v>169</v>
          </cell>
          <cell r="B116">
            <v>311</v>
          </cell>
          <cell r="C116" t="str">
            <v>Som Sagar Shrestha</v>
          </cell>
          <cell r="D116" t="str">
            <v>Materials Manager</v>
          </cell>
          <cell r="E116">
            <v>10160</v>
          </cell>
          <cell r="F116">
            <v>11176</v>
          </cell>
          <cell r="G116" t="str">
            <v>rrr</v>
          </cell>
          <cell r="H116" t="str">
            <v>n</v>
          </cell>
          <cell r="I116" t="str">
            <v>k</v>
          </cell>
          <cell r="J116" t="str">
            <v>y</v>
          </cell>
          <cell r="K116">
            <v>134112</v>
          </cell>
          <cell r="L116">
            <v>20116.8</v>
          </cell>
          <cell r="M116">
            <v>26822.400000000001</v>
          </cell>
          <cell r="N116">
            <v>13411.2</v>
          </cell>
          <cell r="P116">
            <v>194462.40000000002</v>
          </cell>
          <cell r="Q116">
            <v>13411.2</v>
          </cell>
          <cell r="R116">
            <v>0</v>
          </cell>
          <cell r="T116">
            <v>50000</v>
          </cell>
          <cell r="U116">
            <v>10000</v>
          </cell>
          <cell r="V116">
            <v>73411.199999999997</v>
          </cell>
          <cell r="W116">
            <v>121051.20000000003</v>
          </cell>
          <cell r="X116">
            <v>104592</v>
          </cell>
          <cell r="Y116">
            <v>16459.200000000026</v>
          </cell>
          <cell r="Z116">
            <v>22762.800000000007</v>
          </cell>
          <cell r="AA116">
            <v>2276.2800000000007</v>
          </cell>
          <cell r="AB116">
            <v>25039.080000000009</v>
          </cell>
          <cell r="AC116">
            <v>2086.59</v>
          </cell>
          <cell r="AD116">
            <v>169423.32</v>
          </cell>
          <cell r="AE116">
            <v>46939.199999999997</v>
          </cell>
          <cell r="AF116">
            <v>216362.52000000002</v>
          </cell>
        </row>
        <row r="117">
          <cell r="A117">
            <v>170</v>
          </cell>
          <cell r="B117">
            <v>312</v>
          </cell>
          <cell r="C117" t="str">
            <v>Mahendra Lal Shakya</v>
          </cell>
          <cell r="D117" t="str">
            <v>Asst. Personnel Officer</v>
          </cell>
          <cell r="E117">
            <v>4144</v>
          </cell>
          <cell r="F117">
            <v>4558.3999999999996</v>
          </cell>
          <cell r="G117" t="str">
            <v>n</v>
          </cell>
          <cell r="H117" t="str">
            <v>n</v>
          </cell>
          <cell r="I117" t="str">
            <v>hw</v>
          </cell>
          <cell r="J117" t="str">
            <v>n</v>
          </cell>
          <cell r="K117">
            <v>54700.799999999996</v>
          </cell>
          <cell r="L117">
            <v>0</v>
          </cell>
          <cell r="M117">
            <v>13675.199999999999</v>
          </cell>
          <cell r="N117">
            <v>5470.08</v>
          </cell>
          <cell r="P117">
            <v>73846.079999999987</v>
          </cell>
          <cell r="Q117">
            <v>5470.08</v>
          </cell>
          <cell r="R117">
            <v>0</v>
          </cell>
          <cell r="T117">
            <v>40000</v>
          </cell>
          <cell r="U117">
            <v>10000</v>
          </cell>
          <cell r="V117">
            <v>55470.080000000002</v>
          </cell>
          <cell r="W117">
            <v>18375.999999999985</v>
          </cell>
          <cell r="X117">
            <v>14949.44</v>
          </cell>
          <cell r="Y117">
            <v>3426.5599999999849</v>
          </cell>
          <cell r="Z117">
            <v>2756.3999999999978</v>
          </cell>
          <cell r="AA117">
            <v>0</v>
          </cell>
          <cell r="AB117">
            <v>2756.3999999999978</v>
          </cell>
          <cell r="AC117">
            <v>229.7</v>
          </cell>
          <cell r="AD117">
            <v>71089.679999999993</v>
          </cell>
          <cell r="AE117">
            <v>19145.28</v>
          </cell>
          <cell r="AF117">
            <v>90234.959999999992</v>
          </cell>
        </row>
        <row r="118">
          <cell r="A118">
            <v>171</v>
          </cell>
          <cell r="B118">
            <v>313</v>
          </cell>
          <cell r="C118" t="str">
            <v>Roshan Kumar Thapa</v>
          </cell>
          <cell r="D118" t="str">
            <v>Spareparts Engineer</v>
          </cell>
          <cell r="E118">
            <v>7825</v>
          </cell>
          <cell r="F118">
            <v>8607.5</v>
          </cell>
          <cell r="G118" t="str">
            <v>rr</v>
          </cell>
          <cell r="H118" t="str">
            <v>n</v>
          </cell>
          <cell r="I118" t="str">
            <v>k</v>
          </cell>
          <cell r="J118" t="str">
            <v>y</v>
          </cell>
          <cell r="K118">
            <v>103290</v>
          </cell>
          <cell r="L118">
            <v>10329</v>
          </cell>
          <cell r="M118">
            <v>20658</v>
          </cell>
          <cell r="N118">
            <v>10329</v>
          </cell>
          <cell r="P118">
            <v>144606</v>
          </cell>
          <cell r="Q118">
            <v>10329</v>
          </cell>
          <cell r="R118">
            <v>0</v>
          </cell>
          <cell r="T118">
            <v>50000</v>
          </cell>
          <cell r="U118">
            <v>10000</v>
          </cell>
          <cell r="V118">
            <v>70329</v>
          </cell>
          <cell r="W118">
            <v>74277</v>
          </cell>
          <cell r="X118">
            <v>62070</v>
          </cell>
          <cell r="Y118">
            <v>12207</v>
          </cell>
          <cell r="Z118">
            <v>11141.55</v>
          </cell>
          <cell r="AA118">
            <v>0</v>
          </cell>
          <cell r="AB118">
            <v>11141.55</v>
          </cell>
          <cell r="AC118">
            <v>928.46</v>
          </cell>
          <cell r="AD118">
            <v>133464.45000000001</v>
          </cell>
          <cell r="AE118">
            <v>36151.5</v>
          </cell>
          <cell r="AF118">
            <v>169615.95</v>
          </cell>
        </row>
        <row r="119">
          <cell r="A119">
            <v>172</v>
          </cell>
          <cell r="B119">
            <v>314</v>
          </cell>
          <cell r="C119" t="str">
            <v>Bijesh Lal Amatya</v>
          </cell>
          <cell r="D119" t="str">
            <v>Civil Overseer III</v>
          </cell>
          <cell r="E119">
            <v>6017</v>
          </cell>
          <cell r="F119">
            <v>6618.7</v>
          </cell>
          <cell r="G119" t="str">
            <v>r</v>
          </cell>
          <cell r="H119" t="str">
            <v>n</v>
          </cell>
          <cell r="I119" t="str">
            <v>a5</v>
          </cell>
          <cell r="J119" t="str">
            <v>y</v>
          </cell>
          <cell r="K119">
            <v>79424.399999999994</v>
          </cell>
          <cell r="L119">
            <v>3971.22</v>
          </cell>
          <cell r="M119">
            <v>16679.124</v>
          </cell>
          <cell r="N119">
            <v>7942.44</v>
          </cell>
          <cell r="P119">
            <v>108017.18399999999</v>
          </cell>
          <cell r="Q119">
            <v>7942.44</v>
          </cell>
          <cell r="R119">
            <v>0</v>
          </cell>
          <cell r="T119">
            <v>50000</v>
          </cell>
          <cell r="U119">
            <v>10000</v>
          </cell>
          <cell r="V119">
            <v>67942.44</v>
          </cell>
          <cell r="W119">
            <v>40074.743999999992</v>
          </cell>
          <cell r="X119">
            <v>32421.119999999999</v>
          </cell>
          <cell r="Y119">
            <v>7653.6239999999925</v>
          </cell>
          <cell r="Z119">
            <v>6011.2115999999987</v>
          </cell>
          <cell r="AA119">
            <v>0</v>
          </cell>
          <cell r="AB119">
            <v>6011.2115999999987</v>
          </cell>
          <cell r="AC119">
            <v>500.93</v>
          </cell>
          <cell r="AD119">
            <v>102005.9724</v>
          </cell>
          <cell r="AE119">
            <v>27798.539999999994</v>
          </cell>
          <cell r="AF119">
            <v>129804.51239999999</v>
          </cell>
        </row>
        <row r="120">
          <cell r="A120">
            <v>173</v>
          </cell>
          <cell r="B120">
            <v>315</v>
          </cell>
          <cell r="C120" t="str">
            <v>Ram Kaji Neupane</v>
          </cell>
          <cell r="D120" t="str">
            <v>Electrical Overseer II</v>
          </cell>
          <cell r="E120">
            <v>5809</v>
          </cell>
          <cell r="F120">
            <v>6389.9</v>
          </cell>
          <cell r="G120" t="str">
            <v>r</v>
          </cell>
          <cell r="H120" t="str">
            <v>n</v>
          </cell>
          <cell r="I120" t="str">
            <v>a4</v>
          </cell>
          <cell r="J120" t="str">
            <v>y</v>
          </cell>
          <cell r="K120">
            <v>76678.799999999988</v>
          </cell>
          <cell r="L120">
            <v>3833.9399999999996</v>
          </cell>
          <cell r="M120">
            <v>16869.335999999999</v>
          </cell>
          <cell r="N120">
            <v>7667.8799999999992</v>
          </cell>
          <cell r="P120">
            <v>105049.95599999999</v>
          </cell>
          <cell r="Q120">
            <v>7667.8799999999992</v>
          </cell>
          <cell r="R120">
            <v>0</v>
          </cell>
          <cell r="T120">
            <v>50000</v>
          </cell>
          <cell r="U120">
            <v>10000</v>
          </cell>
          <cell r="V120">
            <v>67667.88</v>
          </cell>
          <cell r="W120">
            <v>37382.075999999986</v>
          </cell>
          <cell r="X120">
            <v>29923.32</v>
          </cell>
          <cell r="Y120">
            <v>7458.7559999999867</v>
          </cell>
          <cell r="Z120">
            <v>5607.3113999999978</v>
          </cell>
          <cell r="AA120">
            <v>0</v>
          </cell>
          <cell r="AB120">
            <v>5607.3113999999978</v>
          </cell>
          <cell r="AC120">
            <v>467.28</v>
          </cell>
          <cell r="AD120">
            <v>99442.6446</v>
          </cell>
          <cell r="AE120">
            <v>26837.579999999994</v>
          </cell>
          <cell r="AF120">
            <v>126280.22459999999</v>
          </cell>
        </row>
        <row r="121">
          <cell r="A121">
            <v>174</v>
          </cell>
          <cell r="B121">
            <v>316</v>
          </cell>
          <cell r="C121" t="str">
            <v>Krishna Prasad Panta</v>
          </cell>
          <cell r="D121" t="str">
            <v>Asst Logistics Officer</v>
          </cell>
          <cell r="E121">
            <v>4330</v>
          </cell>
          <cell r="F121">
            <v>4763</v>
          </cell>
          <cell r="G121" t="str">
            <v>n</v>
          </cell>
          <cell r="H121" t="str">
            <v>n</v>
          </cell>
          <cell r="I121" t="str">
            <v>a2</v>
          </cell>
          <cell r="J121" t="str">
            <v>y</v>
          </cell>
          <cell r="K121">
            <v>57156</v>
          </cell>
          <cell r="L121">
            <v>0</v>
          </cell>
          <cell r="M121">
            <v>13717.439999999999</v>
          </cell>
          <cell r="N121">
            <v>5715.6</v>
          </cell>
          <cell r="P121">
            <v>76589.040000000008</v>
          </cell>
          <cell r="Q121">
            <v>5715.6</v>
          </cell>
          <cell r="R121">
            <v>0</v>
          </cell>
          <cell r="S121">
            <v>3500</v>
          </cell>
          <cell r="T121">
            <v>50000</v>
          </cell>
          <cell r="U121">
            <v>10000</v>
          </cell>
          <cell r="V121">
            <v>69215.600000000006</v>
          </cell>
          <cell r="W121">
            <v>7373.4400000000023</v>
          </cell>
          <cell r="X121">
            <v>3032.48</v>
          </cell>
          <cell r="Y121">
            <v>4340.9600000000028</v>
          </cell>
          <cell r="Z121">
            <v>1106.0160000000003</v>
          </cell>
          <cell r="AA121">
            <v>0</v>
          </cell>
          <cell r="AB121">
            <v>1106.0160000000003</v>
          </cell>
          <cell r="AC121">
            <v>92.17</v>
          </cell>
          <cell r="AD121">
            <v>75483.024000000005</v>
          </cell>
          <cell r="AE121">
            <v>20004.599999999999</v>
          </cell>
          <cell r="AF121">
            <v>95487.624000000011</v>
          </cell>
        </row>
        <row r="122">
          <cell r="A122">
            <v>175</v>
          </cell>
          <cell r="B122">
            <v>317</v>
          </cell>
          <cell r="C122" t="str">
            <v>Surya Bahadur Maharjan</v>
          </cell>
          <cell r="D122" t="str">
            <v>Asst Logistics Officer</v>
          </cell>
          <cell r="E122">
            <v>4330</v>
          </cell>
          <cell r="F122">
            <v>4763</v>
          </cell>
          <cell r="G122" t="str">
            <v>n</v>
          </cell>
          <cell r="H122" t="str">
            <v>n</v>
          </cell>
          <cell r="I122" t="str">
            <v>a4</v>
          </cell>
          <cell r="J122" t="str">
            <v>y</v>
          </cell>
          <cell r="K122">
            <v>57156</v>
          </cell>
          <cell r="L122">
            <v>0</v>
          </cell>
          <cell r="M122">
            <v>12574.32</v>
          </cell>
          <cell r="N122">
            <v>5715.6</v>
          </cell>
          <cell r="P122">
            <v>75445.919999999998</v>
          </cell>
          <cell r="Q122">
            <v>5715.6</v>
          </cell>
          <cell r="R122">
            <v>0</v>
          </cell>
          <cell r="T122">
            <v>50000</v>
          </cell>
          <cell r="U122">
            <v>10000</v>
          </cell>
          <cell r="V122">
            <v>65715.600000000006</v>
          </cell>
          <cell r="W122">
            <v>9730.3199999999924</v>
          </cell>
          <cell r="X122">
            <v>4765.84</v>
          </cell>
          <cell r="Y122">
            <v>4964.4799999999923</v>
          </cell>
          <cell r="Z122">
            <v>1459.5479999999989</v>
          </cell>
          <cell r="AA122">
            <v>0</v>
          </cell>
          <cell r="AB122">
            <v>1459.5479999999989</v>
          </cell>
          <cell r="AC122">
            <v>121.63</v>
          </cell>
          <cell r="AD122">
            <v>73986.372000000003</v>
          </cell>
          <cell r="AE122">
            <v>20004.599999999999</v>
          </cell>
          <cell r="AF122">
            <v>93990.972000000009</v>
          </cell>
        </row>
        <row r="123">
          <cell r="A123">
            <v>176</v>
          </cell>
          <cell r="B123">
            <v>318</v>
          </cell>
          <cell r="C123" t="str">
            <v>Nanda Bahadur Pun</v>
          </cell>
          <cell r="D123" t="str">
            <v>Foreman</v>
          </cell>
          <cell r="E123">
            <v>4757</v>
          </cell>
          <cell r="F123">
            <v>5232.7</v>
          </cell>
          <cell r="G123" t="str">
            <v>n</v>
          </cell>
          <cell r="H123" t="str">
            <v>n</v>
          </cell>
          <cell r="I123" t="str">
            <v>k</v>
          </cell>
          <cell r="J123" t="str">
            <v>y</v>
          </cell>
          <cell r="K123">
            <v>62792.399999999994</v>
          </cell>
          <cell r="L123">
            <v>0</v>
          </cell>
          <cell r="M123">
            <v>12558.48</v>
          </cell>
          <cell r="N123">
            <v>6279.24</v>
          </cell>
          <cell r="P123">
            <v>81630.12</v>
          </cell>
          <cell r="Q123">
            <v>6279.24</v>
          </cell>
          <cell r="R123">
            <v>0</v>
          </cell>
          <cell r="T123">
            <v>50000</v>
          </cell>
          <cell r="U123">
            <v>10000</v>
          </cell>
          <cell r="V123">
            <v>66279.239999999991</v>
          </cell>
          <cell r="W123">
            <v>15350.880000000005</v>
          </cell>
          <cell r="X123">
            <v>8500.7999999999993</v>
          </cell>
          <cell r="Y123">
            <v>6850.0800000000054</v>
          </cell>
          <cell r="Z123">
            <v>2302.6320000000005</v>
          </cell>
          <cell r="AA123">
            <v>0</v>
          </cell>
          <cell r="AB123">
            <v>2302.6320000000005</v>
          </cell>
          <cell r="AC123">
            <v>191.89</v>
          </cell>
          <cell r="AD123">
            <v>79327.487999999998</v>
          </cell>
          <cell r="AE123">
            <v>21977.339999999997</v>
          </cell>
          <cell r="AF123">
            <v>101304.82799999999</v>
          </cell>
        </row>
        <row r="124">
          <cell r="A124">
            <v>177</v>
          </cell>
          <cell r="B124">
            <v>319</v>
          </cell>
          <cell r="C124" t="str">
            <v>Lila Ballav Bhattarai</v>
          </cell>
          <cell r="D124" t="str">
            <v>Foreman II (Civil)</v>
          </cell>
          <cell r="E124">
            <v>4523</v>
          </cell>
          <cell r="F124">
            <v>4975.3</v>
          </cell>
          <cell r="G124" t="str">
            <v>n</v>
          </cell>
          <cell r="H124" t="str">
            <v>n</v>
          </cell>
          <cell r="I124" t="str">
            <v>a3</v>
          </cell>
          <cell r="J124" t="str">
            <v>y</v>
          </cell>
          <cell r="K124">
            <v>59703.600000000006</v>
          </cell>
          <cell r="L124">
            <v>0</v>
          </cell>
          <cell r="M124">
            <v>14328.864000000001</v>
          </cell>
          <cell r="N124">
            <v>5970.3600000000006</v>
          </cell>
          <cell r="P124">
            <v>80002.824000000008</v>
          </cell>
          <cell r="Q124">
            <v>5970.3600000000006</v>
          </cell>
          <cell r="R124">
            <v>0</v>
          </cell>
          <cell r="T124">
            <v>50000</v>
          </cell>
          <cell r="U124">
            <v>10000</v>
          </cell>
          <cell r="V124">
            <v>65970.36</v>
          </cell>
          <cell r="W124">
            <v>14032.464000000007</v>
          </cell>
          <cell r="X124">
            <v>8387.76</v>
          </cell>
          <cell r="Y124">
            <v>5644.704000000007</v>
          </cell>
          <cell r="Z124">
            <v>2104.8696000000009</v>
          </cell>
          <cell r="AA124">
            <v>0</v>
          </cell>
          <cell r="AB124">
            <v>2104.8696000000009</v>
          </cell>
          <cell r="AC124">
            <v>175.41</v>
          </cell>
          <cell r="AD124">
            <v>77897.954400000002</v>
          </cell>
          <cell r="AE124">
            <v>20896.260000000002</v>
          </cell>
          <cell r="AF124">
            <v>98794.214399999997</v>
          </cell>
        </row>
        <row r="125">
          <cell r="A125">
            <v>178</v>
          </cell>
          <cell r="B125">
            <v>320</v>
          </cell>
          <cell r="C125" t="str">
            <v>Jaman Singh Vishwakarma</v>
          </cell>
          <cell r="D125" t="str">
            <v>Foreman I (Civil_</v>
          </cell>
          <cell r="E125">
            <v>3899</v>
          </cell>
          <cell r="F125">
            <v>4288.8999999999996</v>
          </cell>
          <cell r="G125" t="str">
            <v>n</v>
          </cell>
          <cell r="H125" t="str">
            <v>n</v>
          </cell>
          <cell r="I125" t="str">
            <v>a4</v>
          </cell>
          <cell r="J125" t="str">
            <v>y</v>
          </cell>
          <cell r="K125">
            <v>51466.799999999996</v>
          </cell>
          <cell r="L125">
            <v>0</v>
          </cell>
          <cell r="M125">
            <v>11322.696</v>
          </cell>
          <cell r="N125">
            <v>5146.68</v>
          </cell>
          <cell r="P125">
            <v>67936.175999999992</v>
          </cell>
          <cell r="Q125">
            <v>5146.68</v>
          </cell>
          <cell r="R125">
            <v>0</v>
          </cell>
          <cell r="T125">
            <v>50000</v>
          </cell>
          <cell r="U125">
            <v>9418.4243999999981</v>
          </cell>
          <cell r="V125">
            <v>64565.104399999997</v>
          </cell>
          <cell r="W125">
            <v>3371.0715999999957</v>
          </cell>
          <cell r="X125">
            <v>-685.44800000000396</v>
          </cell>
          <cell r="Y125">
            <v>4056.5195999999996</v>
          </cell>
          <cell r="Z125">
            <v>505.66073999999935</v>
          </cell>
          <cell r="AA125">
            <v>0</v>
          </cell>
          <cell r="AB125">
            <v>505.66073999999935</v>
          </cell>
          <cell r="AC125">
            <v>42.14</v>
          </cell>
          <cell r="AD125">
            <v>67430.515259999986</v>
          </cell>
          <cell r="AE125">
            <v>18013.379999999997</v>
          </cell>
          <cell r="AF125">
            <v>85443.89525999999</v>
          </cell>
        </row>
        <row r="126">
          <cell r="A126">
            <v>179</v>
          </cell>
          <cell r="B126">
            <v>321</v>
          </cell>
          <cell r="C126" t="str">
            <v>Dol Bahadur Kunwar</v>
          </cell>
          <cell r="D126" t="str">
            <v>Senior Account Clerk</v>
          </cell>
          <cell r="E126">
            <v>3821</v>
          </cell>
          <cell r="F126">
            <v>4203.1000000000004</v>
          </cell>
          <cell r="G126" t="str">
            <v>n</v>
          </cell>
          <cell r="H126" t="str">
            <v>n</v>
          </cell>
          <cell r="I126" t="str">
            <v>hw</v>
          </cell>
          <cell r="J126" t="str">
            <v>y</v>
          </cell>
          <cell r="K126">
            <v>50437.200000000004</v>
          </cell>
          <cell r="L126">
            <v>0</v>
          </cell>
          <cell r="M126">
            <v>12609.300000000001</v>
          </cell>
          <cell r="N126">
            <v>5043.7200000000012</v>
          </cell>
          <cell r="P126">
            <v>68090.22</v>
          </cell>
          <cell r="Q126">
            <v>5043.7200000000012</v>
          </cell>
          <cell r="R126">
            <v>0</v>
          </cell>
          <cell r="T126">
            <v>50000</v>
          </cell>
          <cell r="U126">
            <v>9456.9750000000004</v>
          </cell>
          <cell r="V126">
            <v>64500.695</v>
          </cell>
          <cell r="W126">
            <v>3589.5250000000015</v>
          </cell>
          <cell r="X126">
            <v>666.4600000000064</v>
          </cell>
          <cell r="Y126">
            <v>2923.0649999999951</v>
          </cell>
          <cell r="Z126">
            <v>538.42875000000015</v>
          </cell>
          <cell r="AA126">
            <v>0</v>
          </cell>
          <cell r="AB126">
            <v>538.42875000000015</v>
          </cell>
          <cell r="AC126">
            <v>44.87</v>
          </cell>
          <cell r="AD126">
            <v>67551.791249999995</v>
          </cell>
          <cell r="AE126">
            <v>17653.02</v>
          </cell>
          <cell r="AF126">
            <v>85204.811249999999</v>
          </cell>
        </row>
        <row r="127">
          <cell r="A127">
            <v>180</v>
          </cell>
          <cell r="B127">
            <v>322</v>
          </cell>
          <cell r="C127" t="str">
            <v>Ram Autar Mahato</v>
          </cell>
          <cell r="D127" t="str">
            <v xml:space="preserve">Sr Stores Clerk </v>
          </cell>
          <cell r="E127">
            <v>3743</v>
          </cell>
          <cell r="F127">
            <v>4117.3</v>
          </cell>
          <cell r="G127" t="str">
            <v>n</v>
          </cell>
          <cell r="H127" t="str">
            <v>n</v>
          </cell>
          <cell r="I127" t="str">
            <v>k</v>
          </cell>
          <cell r="J127" t="str">
            <v>y</v>
          </cell>
          <cell r="K127">
            <v>49407.600000000006</v>
          </cell>
          <cell r="L127">
            <v>0</v>
          </cell>
          <cell r="M127">
            <v>9881.5200000000023</v>
          </cell>
          <cell r="N127">
            <v>4940.7600000000011</v>
          </cell>
          <cell r="P127">
            <v>64229.880000000005</v>
          </cell>
          <cell r="Q127">
            <v>4940.7600000000011</v>
          </cell>
          <cell r="R127">
            <v>0</v>
          </cell>
          <cell r="T127">
            <v>50000</v>
          </cell>
          <cell r="U127">
            <v>8893.3680000000004</v>
          </cell>
          <cell r="V127">
            <v>63834.128000000004</v>
          </cell>
          <cell r="W127">
            <v>395.75200000000041</v>
          </cell>
          <cell r="X127">
            <v>-4185.679999999993</v>
          </cell>
          <cell r="Y127">
            <v>4581.4319999999934</v>
          </cell>
          <cell r="Z127">
            <v>59.362800000000057</v>
          </cell>
          <cell r="AA127">
            <v>0</v>
          </cell>
          <cell r="AB127">
            <v>59.362800000000057</v>
          </cell>
          <cell r="AC127">
            <v>4.95</v>
          </cell>
          <cell r="AD127">
            <v>64170.517200000002</v>
          </cell>
          <cell r="AE127">
            <v>17292.66</v>
          </cell>
          <cell r="AF127">
            <v>81463.177200000006</v>
          </cell>
        </row>
        <row r="128">
          <cell r="A128">
            <v>181</v>
          </cell>
          <cell r="B128">
            <v>323</v>
          </cell>
          <cell r="C128" t="str">
            <v>Dilli Ram Parajuli</v>
          </cell>
          <cell r="D128" t="str">
            <v>Sr Accounts Clerk</v>
          </cell>
          <cell r="E128">
            <v>3509</v>
          </cell>
          <cell r="F128">
            <v>3859.9</v>
          </cell>
          <cell r="G128" t="str">
            <v>n</v>
          </cell>
          <cell r="H128" t="str">
            <v>n</v>
          </cell>
          <cell r="I128" t="str">
            <v>a4</v>
          </cell>
          <cell r="J128" t="str">
            <v>y</v>
          </cell>
          <cell r="K128">
            <v>46318.8</v>
          </cell>
          <cell r="L128">
            <v>0</v>
          </cell>
          <cell r="M128">
            <v>10190.136</v>
          </cell>
          <cell r="N128">
            <v>4631.88</v>
          </cell>
          <cell r="P128">
            <v>61140.816000000006</v>
          </cell>
          <cell r="Q128">
            <v>4631.88</v>
          </cell>
          <cell r="R128">
            <v>0</v>
          </cell>
          <cell r="T128">
            <v>50000</v>
          </cell>
          <cell r="U128">
            <v>8476.340400000001</v>
          </cell>
          <cell r="V128">
            <v>63108.220399999998</v>
          </cell>
          <cell r="W128">
            <v>0</v>
          </cell>
          <cell r="X128">
            <v>-5618.1680000000051</v>
          </cell>
          <cell r="Y128">
            <v>5618.1680000000051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61140.816000000006</v>
          </cell>
          <cell r="AE128">
            <v>16211.579999999998</v>
          </cell>
          <cell r="AF128">
            <v>77352.396000000008</v>
          </cell>
        </row>
        <row r="129">
          <cell r="A129">
            <v>182</v>
          </cell>
          <cell r="B129">
            <v>324</v>
          </cell>
          <cell r="C129" t="str">
            <v>Kul Giri</v>
          </cell>
          <cell r="D129" t="str">
            <v xml:space="preserve">Sr. Store Keeper </v>
          </cell>
          <cell r="E129">
            <v>3509</v>
          </cell>
          <cell r="F129">
            <v>3859.9</v>
          </cell>
          <cell r="G129" t="str">
            <v>n</v>
          </cell>
          <cell r="H129" t="str">
            <v>n</v>
          </cell>
          <cell r="I129" t="str">
            <v>k</v>
          </cell>
          <cell r="J129" t="str">
            <v>y</v>
          </cell>
          <cell r="K129">
            <v>46318.8</v>
          </cell>
          <cell r="L129">
            <v>0</v>
          </cell>
          <cell r="M129">
            <v>9263.76</v>
          </cell>
          <cell r="N129">
            <v>4631.88</v>
          </cell>
          <cell r="P129">
            <v>60214.44</v>
          </cell>
          <cell r="Q129">
            <v>4631.88</v>
          </cell>
          <cell r="R129">
            <v>0</v>
          </cell>
          <cell r="T129">
            <v>50000</v>
          </cell>
          <cell r="U129">
            <v>8337.384</v>
          </cell>
          <cell r="V129">
            <v>62969.263999999996</v>
          </cell>
          <cell r="W129">
            <v>0</v>
          </cell>
          <cell r="X129">
            <v>-7049.84</v>
          </cell>
          <cell r="Y129">
            <v>7049.84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60214.44</v>
          </cell>
          <cell r="AE129">
            <v>16211.579999999998</v>
          </cell>
          <cell r="AF129">
            <v>76426.02</v>
          </cell>
        </row>
        <row r="130">
          <cell r="A130">
            <v>183</v>
          </cell>
          <cell r="B130">
            <v>325</v>
          </cell>
          <cell r="C130" t="str">
            <v>Nar Bahadur Thapa</v>
          </cell>
          <cell r="D130" t="str">
            <v>Senior Machanic , (General)</v>
          </cell>
          <cell r="E130">
            <v>4211</v>
          </cell>
          <cell r="F130">
            <v>4632.1000000000004</v>
          </cell>
          <cell r="G130" t="str">
            <v>n</v>
          </cell>
          <cell r="H130" t="str">
            <v>n</v>
          </cell>
          <cell r="I130" t="str">
            <v>k</v>
          </cell>
          <cell r="J130" t="str">
            <v>y</v>
          </cell>
          <cell r="K130">
            <v>55585.200000000004</v>
          </cell>
          <cell r="L130">
            <v>0</v>
          </cell>
          <cell r="M130">
            <v>11117.04</v>
          </cell>
          <cell r="N130">
            <v>5558.52</v>
          </cell>
          <cell r="P130">
            <v>72260.760000000009</v>
          </cell>
          <cell r="Q130">
            <v>5558.52</v>
          </cell>
          <cell r="R130">
            <v>0</v>
          </cell>
          <cell r="T130">
            <v>50000</v>
          </cell>
          <cell r="U130">
            <v>10000</v>
          </cell>
          <cell r="V130">
            <v>65558.52</v>
          </cell>
          <cell r="W130">
            <v>6702.2400000000052</v>
          </cell>
          <cell r="X130">
            <v>1542.6400000000067</v>
          </cell>
          <cell r="Y130">
            <v>5159.5999999999985</v>
          </cell>
          <cell r="Z130">
            <v>1005.3360000000007</v>
          </cell>
          <cell r="AA130">
            <v>0</v>
          </cell>
          <cell r="AB130">
            <v>1005.3360000000007</v>
          </cell>
          <cell r="AC130">
            <v>83.78</v>
          </cell>
          <cell r="AD130">
            <v>71255.424000000014</v>
          </cell>
          <cell r="AE130">
            <v>19454.82</v>
          </cell>
          <cell r="AF130">
            <v>90710.244000000006</v>
          </cell>
        </row>
        <row r="131">
          <cell r="A131">
            <v>184</v>
          </cell>
          <cell r="B131">
            <v>326</v>
          </cell>
          <cell r="C131" t="str">
            <v>Tejendra Bahadur Budha</v>
          </cell>
          <cell r="D131" t="str">
            <v>Foreman II(Civil)</v>
          </cell>
          <cell r="E131">
            <v>4133</v>
          </cell>
          <cell r="F131">
            <v>4546.3</v>
          </cell>
          <cell r="G131" t="str">
            <v>n</v>
          </cell>
          <cell r="H131" t="str">
            <v>n</v>
          </cell>
          <cell r="I131" t="str">
            <v>a3</v>
          </cell>
          <cell r="J131" t="str">
            <v>y</v>
          </cell>
          <cell r="K131">
            <v>54555.600000000006</v>
          </cell>
          <cell r="L131">
            <v>0</v>
          </cell>
          <cell r="M131">
            <v>13093.344000000001</v>
          </cell>
          <cell r="N131">
            <v>5455.5600000000013</v>
          </cell>
          <cell r="P131">
            <v>73104.504000000015</v>
          </cell>
          <cell r="Q131">
            <v>5455.5600000000013</v>
          </cell>
          <cell r="R131">
            <v>0</v>
          </cell>
          <cell r="T131">
            <v>50000</v>
          </cell>
          <cell r="U131">
            <v>10000</v>
          </cell>
          <cell r="V131">
            <v>65455.56</v>
          </cell>
          <cell r="W131">
            <v>7648.9440000000177</v>
          </cell>
          <cell r="X131">
            <v>3117.3159999999989</v>
          </cell>
          <cell r="Y131">
            <v>4531.6280000000188</v>
          </cell>
          <cell r="Z131">
            <v>1147.3416000000027</v>
          </cell>
          <cell r="AA131">
            <v>0</v>
          </cell>
          <cell r="AB131">
            <v>1147.3416000000027</v>
          </cell>
          <cell r="AC131">
            <v>95.61</v>
          </cell>
          <cell r="AD131">
            <v>71957.162400000016</v>
          </cell>
          <cell r="AE131">
            <v>19094.46</v>
          </cell>
          <cell r="AF131">
            <v>91051.622400000022</v>
          </cell>
        </row>
        <row r="132">
          <cell r="A132">
            <v>185</v>
          </cell>
          <cell r="B132">
            <v>327</v>
          </cell>
          <cell r="C132" t="str">
            <v>Iman Singh Tamang</v>
          </cell>
          <cell r="D132" t="str">
            <v>Foreman I</v>
          </cell>
          <cell r="E132">
            <v>4029</v>
          </cell>
          <cell r="F132">
            <v>4431.8999999999996</v>
          </cell>
          <cell r="G132" t="str">
            <v>n</v>
          </cell>
          <cell r="H132" t="str">
            <v>n</v>
          </cell>
          <cell r="I132" t="str">
            <v>a4</v>
          </cell>
          <cell r="J132" t="str">
            <v>y</v>
          </cell>
          <cell r="K132">
            <v>53182.799999999996</v>
          </cell>
          <cell r="L132">
            <v>0</v>
          </cell>
          <cell r="M132">
            <v>11700.215999999999</v>
          </cell>
          <cell r="N132">
            <v>5318.28</v>
          </cell>
          <cell r="P132">
            <v>70201.296000000002</v>
          </cell>
          <cell r="Q132">
            <v>5318.28</v>
          </cell>
          <cell r="R132">
            <v>0</v>
          </cell>
          <cell r="T132">
            <v>50000</v>
          </cell>
          <cell r="U132">
            <v>9732.4524000000001</v>
          </cell>
          <cell r="V132">
            <v>65050.732400000001</v>
          </cell>
          <cell r="W132">
            <v>5150.5636000000013</v>
          </cell>
          <cell r="X132">
            <v>958.791999999994</v>
          </cell>
          <cell r="Y132">
            <v>4191.7716000000073</v>
          </cell>
          <cell r="Z132">
            <v>772.58454000000017</v>
          </cell>
          <cell r="AA132">
            <v>0</v>
          </cell>
          <cell r="AB132">
            <v>772.58454000000017</v>
          </cell>
          <cell r="AC132">
            <v>64.38</v>
          </cell>
          <cell r="AD132">
            <v>69428.711460000006</v>
          </cell>
          <cell r="AE132">
            <v>18613.979999999996</v>
          </cell>
          <cell r="AF132">
            <v>88042.691460000002</v>
          </cell>
        </row>
        <row r="133">
          <cell r="A133">
            <v>186</v>
          </cell>
          <cell r="B133">
            <v>328</v>
          </cell>
          <cell r="C133" t="str">
            <v>Bhim Bahadur Poudel</v>
          </cell>
          <cell r="D133" t="str">
            <v>Sefety Inspector</v>
          </cell>
          <cell r="E133">
            <v>3958</v>
          </cell>
          <cell r="F133">
            <v>4353.8</v>
          </cell>
          <cell r="G133" t="str">
            <v>n</v>
          </cell>
          <cell r="H133" t="str">
            <v>n</v>
          </cell>
          <cell r="I133" t="str">
            <v>k</v>
          </cell>
          <cell r="J133" t="str">
            <v>y</v>
          </cell>
          <cell r="K133">
            <v>52245.600000000006</v>
          </cell>
          <cell r="L133">
            <v>0</v>
          </cell>
          <cell r="M133">
            <v>10449.120000000003</v>
          </cell>
          <cell r="N133">
            <v>5224.5600000000013</v>
          </cell>
          <cell r="P133">
            <v>67919.280000000013</v>
          </cell>
          <cell r="Q133">
            <v>5224.5600000000013</v>
          </cell>
          <cell r="R133">
            <v>0</v>
          </cell>
          <cell r="T133">
            <v>50000</v>
          </cell>
          <cell r="U133">
            <v>9404.2080000000024</v>
          </cell>
          <cell r="V133">
            <v>64628.767999999996</v>
          </cell>
          <cell r="W133">
            <v>3290.512000000017</v>
          </cell>
          <cell r="X133">
            <v>-1554.0799999999945</v>
          </cell>
          <cell r="Y133">
            <v>4844.5920000000115</v>
          </cell>
          <cell r="Z133">
            <v>493.57680000000255</v>
          </cell>
          <cell r="AA133">
            <v>0</v>
          </cell>
          <cell r="AB133">
            <v>493.57680000000255</v>
          </cell>
          <cell r="AC133">
            <v>41.13</v>
          </cell>
          <cell r="AD133">
            <v>67425.703200000018</v>
          </cell>
          <cell r="AE133">
            <v>18285.96</v>
          </cell>
          <cell r="AF133">
            <v>85711.66320000001</v>
          </cell>
        </row>
        <row r="134">
          <cell r="A134">
            <v>187</v>
          </cell>
          <cell r="B134">
            <v>329</v>
          </cell>
          <cell r="C134" t="str">
            <v>Chandra Kanta Bhattarai</v>
          </cell>
          <cell r="D134" t="str">
            <v>Foreman I (Civil)</v>
          </cell>
          <cell r="E134">
            <v>3674</v>
          </cell>
          <cell r="F134">
            <v>4041.4</v>
          </cell>
          <cell r="G134" t="str">
            <v>n</v>
          </cell>
          <cell r="H134" t="str">
            <v>n</v>
          </cell>
          <cell r="I134" t="str">
            <v>a4</v>
          </cell>
          <cell r="J134" t="str">
            <v>y</v>
          </cell>
          <cell r="K134">
            <v>48496.800000000003</v>
          </cell>
          <cell r="L134">
            <v>0</v>
          </cell>
          <cell r="M134">
            <v>10669.296</v>
          </cell>
          <cell r="N134">
            <v>4849.68</v>
          </cell>
          <cell r="P134">
            <v>64015.776000000005</v>
          </cell>
          <cell r="Q134">
            <v>4849.68</v>
          </cell>
          <cell r="R134">
            <v>0</v>
          </cell>
          <cell r="T134">
            <v>50000</v>
          </cell>
          <cell r="U134">
            <v>8874.9144000000015</v>
          </cell>
          <cell r="V134">
            <v>63724.594400000002</v>
          </cell>
          <cell r="W134">
            <v>291.18160000000353</v>
          </cell>
          <cell r="X134">
            <v>-3531.2480000000069</v>
          </cell>
          <cell r="Y134">
            <v>3822.4296000000104</v>
          </cell>
          <cell r="Z134">
            <v>43.677240000000531</v>
          </cell>
          <cell r="AA134">
            <v>0</v>
          </cell>
          <cell r="AB134">
            <v>43.677240000000531</v>
          </cell>
          <cell r="AC134">
            <v>3.64</v>
          </cell>
          <cell r="AD134">
            <v>63972.098760000008</v>
          </cell>
          <cell r="AE134">
            <v>16973.88</v>
          </cell>
          <cell r="AF134">
            <v>80945.978760000013</v>
          </cell>
        </row>
        <row r="135">
          <cell r="A135">
            <v>188</v>
          </cell>
          <cell r="B135">
            <v>330</v>
          </cell>
          <cell r="C135" t="str">
            <v>Bhim Lal Kafle</v>
          </cell>
          <cell r="D135" t="str">
            <v>Store Keeper IV</v>
          </cell>
          <cell r="E135">
            <v>3603</v>
          </cell>
          <cell r="F135">
            <v>3963.3</v>
          </cell>
          <cell r="G135" t="str">
            <v>n</v>
          </cell>
          <cell r="H135" t="str">
            <v>n</v>
          </cell>
          <cell r="I135" t="str">
            <v>a2</v>
          </cell>
          <cell r="J135" t="str">
            <v>y</v>
          </cell>
          <cell r="K135">
            <v>47559.600000000006</v>
          </cell>
          <cell r="L135">
            <v>0</v>
          </cell>
          <cell r="M135">
            <v>11414.304</v>
          </cell>
          <cell r="N135">
            <v>4755.9600000000009</v>
          </cell>
          <cell r="P135">
            <v>63729.864000000009</v>
          </cell>
          <cell r="Q135">
            <v>4755.9600000000009</v>
          </cell>
          <cell r="R135">
            <v>0</v>
          </cell>
          <cell r="T135">
            <v>50000</v>
          </cell>
          <cell r="U135">
            <v>8846.0856000000022</v>
          </cell>
          <cell r="V135">
            <v>63602.045599999998</v>
          </cell>
          <cell r="W135">
            <v>127.81840000001102</v>
          </cell>
          <cell r="X135">
            <v>-2959.2319999999963</v>
          </cell>
          <cell r="Y135">
            <v>3087.0504000000074</v>
          </cell>
          <cell r="Z135">
            <v>19.172760000001652</v>
          </cell>
          <cell r="AA135">
            <v>0</v>
          </cell>
          <cell r="AB135">
            <v>19.172760000001652</v>
          </cell>
          <cell r="AC135">
            <v>1.6</v>
          </cell>
          <cell r="AD135">
            <v>63710.691240000007</v>
          </cell>
          <cell r="AE135">
            <v>16645.86</v>
          </cell>
          <cell r="AF135">
            <v>80356.551240000001</v>
          </cell>
        </row>
        <row r="136">
          <cell r="A136">
            <v>189</v>
          </cell>
          <cell r="B136">
            <v>331</v>
          </cell>
          <cell r="C136" t="str">
            <v>Tej Bir Sirish Magar</v>
          </cell>
          <cell r="D136" t="str">
            <v>Foreman I (Civil)</v>
          </cell>
          <cell r="E136">
            <v>3603</v>
          </cell>
          <cell r="F136">
            <v>3963.3</v>
          </cell>
          <cell r="G136" t="str">
            <v>n</v>
          </cell>
          <cell r="H136" t="str">
            <v>n</v>
          </cell>
          <cell r="I136" t="str">
            <v>a4</v>
          </cell>
          <cell r="J136" t="str">
            <v>y</v>
          </cell>
          <cell r="K136">
            <v>47559.600000000006</v>
          </cell>
          <cell r="L136">
            <v>0</v>
          </cell>
          <cell r="M136">
            <v>10463.112000000001</v>
          </cell>
          <cell r="N136">
            <v>4755.9600000000009</v>
          </cell>
          <cell r="P136">
            <v>62778.672000000006</v>
          </cell>
          <cell r="Q136">
            <v>4755.9600000000009</v>
          </cell>
          <cell r="R136">
            <v>0</v>
          </cell>
          <cell r="T136">
            <v>50000</v>
          </cell>
          <cell r="U136">
            <v>8703.4068000000007</v>
          </cell>
          <cell r="V136">
            <v>63459.366800000003</v>
          </cell>
          <cell r="W136">
            <v>0</v>
          </cell>
          <cell r="X136">
            <v>-4429.2560000000012</v>
          </cell>
          <cell r="Y136">
            <v>4429.2560000000012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62778.672000000006</v>
          </cell>
          <cell r="AE136">
            <v>16645.86</v>
          </cell>
          <cell r="AF136">
            <v>79424.532000000007</v>
          </cell>
        </row>
        <row r="137">
          <cell r="A137">
            <v>190</v>
          </cell>
          <cell r="B137">
            <v>332</v>
          </cell>
          <cell r="C137" t="str">
            <v>Gurje Budhathoki</v>
          </cell>
          <cell r="D137" t="str">
            <v>Foreman I (Civil)</v>
          </cell>
          <cell r="E137">
            <v>3603</v>
          </cell>
          <cell r="F137">
            <v>3963.3</v>
          </cell>
          <cell r="G137" t="str">
            <v>n</v>
          </cell>
          <cell r="H137" t="str">
            <v>n</v>
          </cell>
          <cell r="I137" t="str">
            <v>a4</v>
          </cell>
          <cell r="J137" t="str">
            <v>y</v>
          </cell>
          <cell r="K137">
            <v>47559.600000000006</v>
          </cell>
          <cell r="L137">
            <v>0</v>
          </cell>
          <cell r="M137">
            <v>10463.112000000001</v>
          </cell>
          <cell r="N137">
            <v>4755.9600000000009</v>
          </cell>
          <cell r="P137">
            <v>62778.672000000006</v>
          </cell>
          <cell r="Q137">
            <v>4755.9600000000009</v>
          </cell>
          <cell r="R137">
            <v>0</v>
          </cell>
          <cell r="T137">
            <v>50000</v>
          </cell>
          <cell r="U137">
            <v>8703.4068000000007</v>
          </cell>
          <cell r="V137">
            <v>63459.366800000003</v>
          </cell>
          <cell r="W137">
            <v>0</v>
          </cell>
          <cell r="X137">
            <v>-4429.2560000000012</v>
          </cell>
          <cell r="Y137">
            <v>4429.2560000000012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62778.672000000006</v>
          </cell>
          <cell r="AE137">
            <v>16645.86</v>
          </cell>
          <cell r="AF137">
            <v>79424.532000000007</v>
          </cell>
        </row>
        <row r="138">
          <cell r="A138">
            <v>191</v>
          </cell>
          <cell r="B138">
            <v>333</v>
          </cell>
          <cell r="C138" t="str">
            <v>Chhannu Ram Mahato</v>
          </cell>
          <cell r="D138" t="str">
            <v>Foreman I (Civil)</v>
          </cell>
          <cell r="E138">
            <v>3461</v>
          </cell>
          <cell r="F138">
            <v>3807.1</v>
          </cell>
          <cell r="G138" t="str">
            <v>n</v>
          </cell>
          <cell r="H138" t="str">
            <v>n</v>
          </cell>
          <cell r="I138" t="str">
            <v>a4</v>
          </cell>
          <cell r="J138" t="str">
            <v>y</v>
          </cell>
          <cell r="K138">
            <v>45685.2</v>
          </cell>
          <cell r="L138">
            <v>0</v>
          </cell>
          <cell r="M138">
            <v>10050.743999999999</v>
          </cell>
          <cell r="N138">
            <v>4568.5199999999995</v>
          </cell>
          <cell r="P138">
            <v>60304.463999999993</v>
          </cell>
          <cell r="Q138">
            <v>4568.5199999999995</v>
          </cell>
          <cell r="R138">
            <v>0</v>
          </cell>
          <cell r="T138">
            <v>50000</v>
          </cell>
          <cell r="U138">
            <v>8360.391599999999</v>
          </cell>
          <cell r="V138">
            <v>62928.911599999992</v>
          </cell>
          <cell r="W138">
            <v>0</v>
          </cell>
          <cell r="X138">
            <v>-6225.2719999999972</v>
          </cell>
          <cell r="Y138">
            <v>6225.2719999999972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60304.463999999993</v>
          </cell>
          <cell r="AE138">
            <v>15989.82</v>
          </cell>
          <cell r="AF138">
            <v>76294.283999999985</v>
          </cell>
        </row>
        <row r="139">
          <cell r="A139">
            <v>192</v>
          </cell>
          <cell r="B139">
            <v>334</v>
          </cell>
          <cell r="C139" t="str">
            <v>Sukdeb Dhakal</v>
          </cell>
          <cell r="D139" t="str">
            <v>Storekeeper IV</v>
          </cell>
          <cell r="E139">
            <v>3390</v>
          </cell>
          <cell r="F139">
            <v>3729</v>
          </cell>
          <cell r="G139" t="str">
            <v>n</v>
          </cell>
          <cell r="H139" t="str">
            <v>n</v>
          </cell>
          <cell r="I139" t="str">
            <v>a4</v>
          </cell>
          <cell r="J139" t="str">
            <v>y</v>
          </cell>
          <cell r="K139">
            <v>44748</v>
          </cell>
          <cell r="L139">
            <v>0</v>
          </cell>
          <cell r="M139">
            <v>9844.56</v>
          </cell>
          <cell r="N139">
            <v>4474.8</v>
          </cell>
          <cell r="P139">
            <v>59067.360000000001</v>
          </cell>
          <cell r="Q139">
            <v>4474.8</v>
          </cell>
          <cell r="R139">
            <v>0</v>
          </cell>
          <cell r="T139">
            <v>50000</v>
          </cell>
          <cell r="U139">
            <v>8188.8839999999991</v>
          </cell>
          <cell r="V139">
            <v>62663.684000000001</v>
          </cell>
          <cell r="W139">
            <v>0</v>
          </cell>
          <cell r="X139">
            <v>-7123.28</v>
          </cell>
          <cell r="Y139">
            <v>7123.28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59067.360000000001</v>
          </cell>
          <cell r="AE139">
            <v>15661.8</v>
          </cell>
          <cell r="AF139">
            <v>74729.16</v>
          </cell>
        </row>
        <row r="140">
          <cell r="A140">
            <v>193</v>
          </cell>
          <cell r="B140">
            <v>335</v>
          </cell>
          <cell r="C140" t="str">
            <v>Jhagman Roka Magar</v>
          </cell>
          <cell r="D140" t="str">
            <v>Mason III</v>
          </cell>
          <cell r="E140">
            <v>3319</v>
          </cell>
          <cell r="F140">
            <v>3650.9</v>
          </cell>
          <cell r="G140" t="str">
            <v>n</v>
          </cell>
          <cell r="H140" t="str">
            <v>n</v>
          </cell>
          <cell r="I140" t="str">
            <v>hw</v>
          </cell>
          <cell r="J140" t="str">
            <v>y</v>
          </cell>
          <cell r="K140">
            <v>43810.8</v>
          </cell>
          <cell r="L140">
            <v>0</v>
          </cell>
          <cell r="M140">
            <v>10952.7</v>
          </cell>
          <cell r="N140">
            <v>4381.0800000000008</v>
          </cell>
          <cell r="P140">
            <v>59144.58</v>
          </cell>
          <cell r="Q140">
            <v>4381.0800000000008</v>
          </cell>
          <cell r="R140">
            <v>0</v>
          </cell>
          <cell r="T140">
            <v>50000</v>
          </cell>
          <cell r="U140">
            <v>8214.5249999999996</v>
          </cell>
          <cell r="V140">
            <v>62595.605000000003</v>
          </cell>
          <cell r="W140">
            <v>0</v>
          </cell>
          <cell r="X140">
            <v>-5990.06</v>
          </cell>
          <cell r="Y140">
            <v>5990.06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59144.58</v>
          </cell>
          <cell r="AE140">
            <v>15333.78</v>
          </cell>
          <cell r="AF140">
            <v>74478.36</v>
          </cell>
        </row>
        <row r="141">
          <cell r="A141">
            <v>194</v>
          </cell>
          <cell r="B141">
            <v>336</v>
          </cell>
          <cell r="C141" t="str">
            <v>Shyam Lal Tharu</v>
          </cell>
          <cell r="D141" t="str">
            <v>Mechanic II  (Auto)</v>
          </cell>
          <cell r="E141">
            <v>3248</v>
          </cell>
          <cell r="F141">
            <v>3572.8</v>
          </cell>
          <cell r="G141" t="str">
            <v>n</v>
          </cell>
          <cell r="H141" t="str">
            <v>n</v>
          </cell>
          <cell r="I141" t="str">
            <v>a4</v>
          </cell>
          <cell r="J141" t="str">
            <v>y</v>
          </cell>
          <cell r="K141">
            <v>42873.600000000006</v>
          </cell>
          <cell r="L141">
            <v>0</v>
          </cell>
          <cell r="M141">
            <v>9432.1920000000009</v>
          </cell>
          <cell r="N141">
            <v>4287.3600000000006</v>
          </cell>
          <cell r="P141">
            <v>56593.152000000009</v>
          </cell>
          <cell r="Q141">
            <v>4287.3600000000006</v>
          </cell>
          <cell r="R141">
            <v>0</v>
          </cell>
          <cell r="T141">
            <v>50000</v>
          </cell>
          <cell r="U141">
            <v>7845.8688000000011</v>
          </cell>
          <cell r="V141">
            <v>62133.228800000004</v>
          </cell>
          <cell r="W141">
            <v>0</v>
          </cell>
          <cell r="X141">
            <v>-8919.2960000000021</v>
          </cell>
          <cell r="Y141">
            <v>8919.2960000000021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56593.152000000009</v>
          </cell>
          <cell r="AE141">
            <v>15005.76</v>
          </cell>
          <cell r="AF141">
            <v>71598.912000000011</v>
          </cell>
        </row>
        <row r="142">
          <cell r="A142">
            <v>195</v>
          </cell>
          <cell r="B142">
            <v>337</v>
          </cell>
          <cell r="C142" t="str">
            <v>Tika Ram Bhusal</v>
          </cell>
          <cell r="D142" t="str">
            <v>Store Keeper IV</v>
          </cell>
          <cell r="E142">
            <v>3106</v>
          </cell>
          <cell r="F142">
            <v>3416.6</v>
          </cell>
          <cell r="G142" t="str">
            <v>n</v>
          </cell>
          <cell r="H142" t="str">
            <v>n</v>
          </cell>
          <cell r="I142" t="str">
            <v>k</v>
          </cell>
          <cell r="J142" t="str">
            <v>y</v>
          </cell>
          <cell r="K142">
            <v>40999.199999999997</v>
          </cell>
          <cell r="L142">
            <v>0</v>
          </cell>
          <cell r="M142">
            <v>8199.84</v>
          </cell>
          <cell r="N142">
            <v>4099.92</v>
          </cell>
          <cell r="P142">
            <v>53298.96</v>
          </cell>
          <cell r="Q142">
            <v>4099.92</v>
          </cell>
          <cell r="R142">
            <v>0</v>
          </cell>
          <cell r="T142">
            <v>50000</v>
          </cell>
          <cell r="U142">
            <v>7379.8559999999998</v>
          </cell>
          <cell r="V142">
            <v>61479.775999999998</v>
          </cell>
          <cell r="W142">
            <v>0</v>
          </cell>
          <cell r="X142">
            <v>-11982.56</v>
          </cell>
          <cell r="Y142">
            <v>11982.56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53298.96</v>
          </cell>
          <cell r="AE142">
            <v>14349.72</v>
          </cell>
          <cell r="AF142">
            <v>67648.679999999993</v>
          </cell>
        </row>
        <row r="143">
          <cell r="A143">
            <v>196</v>
          </cell>
          <cell r="B143">
            <v>338</v>
          </cell>
          <cell r="C143" t="str">
            <v>Dil Kumar Thapa</v>
          </cell>
          <cell r="D143" t="str">
            <v>Mechanic II/Operator III</v>
          </cell>
          <cell r="E143">
            <v>3106</v>
          </cell>
          <cell r="F143">
            <v>3416.6</v>
          </cell>
          <cell r="G143" t="str">
            <v>n</v>
          </cell>
          <cell r="H143" t="str">
            <v>n</v>
          </cell>
          <cell r="I143" t="str">
            <v>k</v>
          </cell>
          <cell r="J143" t="str">
            <v>y</v>
          </cell>
          <cell r="K143">
            <v>40999.199999999997</v>
          </cell>
          <cell r="L143">
            <v>0</v>
          </cell>
          <cell r="M143">
            <v>8199.84</v>
          </cell>
          <cell r="N143">
            <v>4099.92</v>
          </cell>
          <cell r="P143">
            <v>53298.96</v>
          </cell>
          <cell r="Q143">
            <v>4099.92</v>
          </cell>
          <cell r="R143">
            <v>0</v>
          </cell>
          <cell r="T143">
            <v>50000</v>
          </cell>
          <cell r="U143">
            <v>7379.8559999999998</v>
          </cell>
          <cell r="V143">
            <v>61479.775999999998</v>
          </cell>
          <cell r="W143">
            <v>0</v>
          </cell>
          <cell r="X143">
            <v>-11982.56</v>
          </cell>
          <cell r="Y143">
            <v>11982.56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53298.96</v>
          </cell>
          <cell r="AE143">
            <v>14349.72</v>
          </cell>
          <cell r="AF143">
            <v>67648.679999999993</v>
          </cell>
        </row>
        <row r="144">
          <cell r="AB144">
            <v>881570.2084299993</v>
          </cell>
        </row>
      </sheetData>
      <sheetData sheetId="8" refreshError="1">
        <row r="4">
          <cell r="A4" t="str">
            <v>Sr. No.</v>
          </cell>
          <cell r="B4" t="str">
            <v>ID No.</v>
          </cell>
          <cell r="C4" t="str">
            <v>Name</v>
          </cell>
          <cell r="D4" t="str">
            <v>Designation</v>
          </cell>
          <cell r="E4" t="str">
            <v>Earnings</v>
          </cell>
          <cell r="O4" t="str">
            <v>Deductions</v>
          </cell>
          <cell r="U4" t="str">
            <v>Taxable Amt</v>
          </cell>
          <cell r="V4" t="str">
            <v>Total I. Tax Rs</v>
          </cell>
          <cell r="Y4" t="str">
            <v>Per month</v>
          </cell>
          <cell r="Z4" t="str">
            <v>Total salary on Old Tax</v>
          </cell>
          <cell r="AA4" t="str">
            <v>Add 35%</v>
          </cell>
          <cell r="AB4" t="str">
            <v>Total Cash</v>
          </cell>
        </row>
        <row r="5">
          <cell r="E5" t="str">
            <v>Basic Salary</v>
          </cell>
          <cell r="F5" t="str">
            <v>10% inc sal</v>
          </cell>
          <cell r="G5" t="str">
            <v>RA %</v>
          </cell>
          <cell r="H5" t="str">
            <v>CIF</v>
          </cell>
          <cell r="I5" t="str">
            <v>Basic Salary*12</v>
          </cell>
          <cell r="J5" t="str">
            <v>RA</v>
          </cell>
          <cell r="K5" t="str">
            <v>Local Allowance</v>
          </cell>
          <cell r="L5" t="str">
            <v>Housing All</v>
          </cell>
          <cell r="M5" t="str">
            <v>Bonus</v>
          </cell>
          <cell r="N5" t="str">
            <v>Total Salary</v>
          </cell>
          <cell r="O5" t="str">
            <v>PF</v>
          </cell>
          <cell r="P5" t="str">
            <v>CIF</v>
          </cell>
          <cell r="Q5" t="str">
            <v>Insurance Premium</v>
          </cell>
          <cell r="R5" t="str">
            <v>Rebate</v>
          </cell>
          <cell r="S5" t="str">
            <v>Stationary</v>
          </cell>
          <cell r="T5" t="str">
            <v>Total Deduction</v>
          </cell>
          <cell r="W5" t="str">
            <v>10% Serchage</v>
          </cell>
          <cell r="X5" t="str">
            <v>Total Tax</v>
          </cell>
        </row>
        <row r="6">
          <cell r="A6">
            <v>197</v>
          </cell>
          <cell r="B6">
            <v>216</v>
          </cell>
          <cell r="C6" t="str">
            <v>Baburam Bhardwaj</v>
          </cell>
          <cell r="D6" t="str">
            <v>Project Manager</v>
          </cell>
          <cell r="E6">
            <v>13995</v>
          </cell>
          <cell r="F6">
            <v>15394.5</v>
          </cell>
          <cell r="G6" t="str">
            <v>rrrr</v>
          </cell>
          <cell r="H6" t="str">
            <v>y</v>
          </cell>
          <cell r="I6">
            <v>184734</v>
          </cell>
          <cell r="J6">
            <v>46183.5</v>
          </cell>
          <cell r="K6">
            <v>36946.800000000003</v>
          </cell>
          <cell r="L6">
            <v>18473.400000000001</v>
          </cell>
          <cell r="N6">
            <v>286337.7</v>
          </cell>
          <cell r="O6">
            <v>18473.400000000001</v>
          </cell>
          <cell r="P6">
            <v>18473.400000000001</v>
          </cell>
          <cell r="Q6">
            <v>14000</v>
          </cell>
          <cell r="R6">
            <v>50000</v>
          </cell>
          <cell r="S6">
            <v>10000</v>
          </cell>
          <cell r="T6">
            <v>110946.8</v>
          </cell>
          <cell r="U6">
            <v>175390.90000000002</v>
          </cell>
          <cell r="V6">
            <v>36347.725000000006</v>
          </cell>
          <cell r="W6">
            <v>17539.090000000004</v>
          </cell>
          <cell r="X6">
            <v>53886.81500000001</v>
          </cell>
          <cell r="Y6">
            <v>4490.5679166666678</v>
          </cell>
          <cell r="Z6">
            <v>232450.88500000001</v>
          </cell>
          <cell r="AA6">
            <v>64656.899999999994</v>
          </cell>
          <cell r="AB6">
            <v>297107.78500000003</v>
          </cell>
        </row>
        <row r="7">
          <cell r="A7">
            <v>198</v>
          </cell>
          <cell r="B7">
            <v>181</v>
          </cell>
          <cell r="C7" t="str">
            <v>Kashinath Nepal</v>
          </cell>
          <cell r="D7" t="str">
            <v>Engineering Technician</v>
          </cell>
          <cell r="E7">
            <v>12372</v>
          </cell>
          <cell r="F7">
            <v>13609.2</v>
          </cell>
          <cell r="G7" t="str">
            <v>rrr</v>
          </cell>
          <cell r="H7" t="str">
            <v>y</v>
          </cell>
          <cell r="I7">
            <v>163310.40000000002</v>
          </cell>
          <cell r="J7">
            <v>24496.560000000001</v>
          </cell>
          <cell r="K7">
            <v>32662.080000000005</v>
          </cell>
          <cell r="L7">
            <v>16331.040000000003</v>
          </cell>
          <cell r="N7">
            <v>236800.08000000005</v>
          </cell>
          <cell r="O7">
            <v>16331.040000000003</v>
          </cell>
          <cell r="P7">
            <v>16331.040000000003</v>
          </cell>
          <cell r="R7">
            <v>50000</v>
          </cell>
          <cell r="S7">
            <v>10000</v>
          </cell>
          <cell r="T7">
            <v>92662.080000000002</v>
          </cell>
          <cell r="U7">
            <v>144138.00000000006</v>
          </cell>
          <cell r="V7">
            <v>28534.500000000015</v>
          </cell>
          <cell r="W7">
            <v>14413.800000000007</v>
          </cell>
          <cell r="X7">
            <v>42948.300000000017</v>
          </cell>
          <cell r="Y7">
            <v>3579.0250000000015</v>
          </cell>
          <cell r="Z7">
            <v>193851.78000000003</v>
          </cell>
          <cell r="AA7">
            <v>57158.64</v>
          </cell>
          <cell r="AB7">
            <v>251010.42000000004</v>
          </cell>
        </row>
        <row r="8">
          <cell r="A8">
            <v>199</v>
          </cell>
          <cell r="B8">
            <v>155</v>
          </cell>
          <cell r="C8" t="str">
            <v>Phatta Bdr Thapa</v>
          </cell>
          <cell r="D8" t="str">
            <v>Asst. Project Manager</v>
          </cell>
          <cell r="E8">
            <v>12826</v>
          </cell>
          <cell r="F8">
            <v>14108.6</v>
          </cell>
          <cell r="G8" t="str">
            <v>rrr</v>
          </cell>
          <cell r="H8" t="str">
            <v>y</v>
          </cell>
          <cell r="I8">
            <v>169303.2</v>
          </cell>
          <cell r="J8">
            <v>25395.48</v>
          </cell>
          <cell r="K8">
            <v>33860.640000000007</v>
          </cell>
          <cell r="L8">
            <v>16930.320000000003</v>
          </cell>
          <cell r="N8">
            <v>245489.64000000004</v>
          </cell>
          <cell r="O8">
            <v>16930.320000000003</v>
          </cell>
          <cell r="P8">
            <v>16930.320000000003</v>
          </cell>
          <cell r="Q8">
            <v>10500</v>
          </cell>
          <cell r="R8">
            <v>50000</v>
          </cell>
          <cell r="S8">
            <v>10000</v>
          </cell>
          <cell r="T8">
            <v>104360.64000000001</v>
          </cell>
          <cell r="U8">
            <v>141129.00000000003</v>
          </cell>
          <cell r="V8">
            <v>27782.250000000007</v>
          </cell>
          <cell r="W8">
            <v>14112.900000000003</v>
          </cell>
          <cell r="X8">
            <v>41895.150000000009</v>
          </cell>
          <cell r="Y8">
            <v>3491.2625000000007</v>
          </cell>
          <cell r="Z8">
            <v>203594.49000000005</v>
          </cell>
          <cell r="AA8">
            <v>59256.12</v>
          </cell>
          <cell r="AB8">
            <v>262850.61000000004</v>
          </cell>
        </row>
        <row r="9">
          <cell r="A9">
            <v>200</v>
          </cell>
          <cell r="B9">
            <v>302</v>
          </cell>
          <cell r="C9" t="str">
            <v>Dor Bdr Chhantyal</v>
          </cell>
          <cell r="D9" t="str">
            <v>Design Engineer</v>
          </cell>
          <cell r="E9">
            <v>9212</v>
          </cell>
          <cell r="F9">
            <v>10133.200000000001</v>
          </cell>
          <cell r="G9" t="str">
            <v>n</v>
          </cell>
          <cell r="H9" t="str">
            <v>n</v>
          </cell>
          <cell r="I9">
            <v>121598.40000000001</v>
          </cell>
          <cell r="J9">
            <v>0</v>
          </cell>
          <cell r="K9">
            <v>24319.680000000004</v>
          </cell>
          <cell r="L9">
            <v>12159.840000000002</v>
          </cell>
          <cell r="N9">
            <v>158077.92000000001</v>
          </cell>
          <cell r="O9">
            <v>12159.840000000002</v>
          </cell>
          <cell r="P9">
            <v>0</v>
          </cell>
          <cell r="R9">
            <v>40000</v>
          </cell>
          <cell r="S9">
            <v>10000</v>
          </cell>
          <cell r="T9">
            <v>62159.840000000004</v>
          </cell>
          <cell r="U9">
            <v>95918.080000000016</v>
          </cell>
          <cell r="V9">
            <v>16479.520000000004</v>
          </cell>
          <cell r="W9">
            <v>9591.8080000000027</v>
          </cell>
          <cell r="X9">
            <v>26071.328000000009</v>
          </cell>
          <cell r="Y9">
            <v>2172.6106666666674</v>
          </cell>
          <cell r="Z9">
            <v>132006.592</v>
          </cell>
          <cell r="AA9">
            <v>42559.44</v>
          </cell>
          <cell r="AB9">
            <v>174566.03200000001</v>
          </cell>
        </row>
        <row r="10">
          <cell r="A10">
            <v>201</v>
          </cell>
          <cell r="B10">
            <v>304</v>
          </cell>
          <cell r="C10" t="str">
            <v>Pawan Kumar Shrestha</v>
          </cell>
          <cell r="D10" t="str">
            <v>Contract Engineer</v>
          </cell>
          <cell r="E10">
            <v>7545</v>
          </cell>
          <cell r="F10">
            <v>8299.5</v>
          </cell>
          <cell r="G10" t="str">
            <v>n</v>
          </cell>
          <cell r="H10" t="str">
            <v>n</v>
          </cell>
          <cell r="I10">
            <v>99594</v>
          </cell>
          <cell r="J10">
            <v>0</v>
          </cell>
          <cell r="K10">
            <v>19918.800000000003</v>
          </cell>
          <cell r="L10">
            <v>9959.4000000000015</v>
          </cell>
          <cell r="N10">
            <v>129472.20000000001</v>
          </cell>
          <cell r="O10">
            <v>9959.4000000000015</v>
          </cell>
          <cell r="P10">
            <v>0</v>
          </cell>
          <cell r="R10">
            <v>40000</v>
          </cell>
          <cell r="S10">
            <v>10000</v>
          </cell>
          <cell r="T10">
            <v>59959.4</v>
          </cell>
          <cell r="U10">
            <v>69512.800000000017</v>
          </cell>
          <cell r="V10">
            <v>10426.920000000002</v>
          </cell>
          <cell r="W10">
            <v>0</v>
          </cell>
          <cell r="X10">
            <v>10426.920000000002</v>
          </cell>
          <cell r="Y10">
            <v>868.9100000000002</v>
          </cell>
          <cell r="Z10">
            <v>119045.28000000001</v>
          </cell>
          <cell r="AA10">
            <v>34857.899999999994</v>
          </cell>
          <cell r="AB10">
            <v>153903.18</v>
          </cell>
        </row>
        <row r="11">
          <cell r="A11">
            <v>202</v>
          </cell>
          <cell r="B11">
            <v>145</v>
          </cell>
          <cell r="C11" t="str">
            <v>Mani Ram Pandey</v>
          </cell>
          <cell r="D11" t="str">
            <v>Acting Business Manager</v>
          </cell>
          <cell r="E11">
            <v>7405</v>
          </cell>
          <cell r="F11">
            <v>8145.5</v>
          </cell>
          <cell r="G11" t="str">
            <v>rrr</v>
          </cell>
          <cell r="H11" t="str">
            <v>y</v>
          </cell>
          <cell r="I11">
            <v>97746</v>
          </cell>
          <cell r="J11">
            <v>14661.9</v>
          </cell>
          <cell r="K11">
            <v>19549.2</v>
          </cell>
          <cell r="L11">
            <v>9774.6</v>
          </cell>
          <cell r="N11">
            <v>141731.70000000001</v>
          </cell>
          <cell r="O11">
            <v>9774.6</v>
          </cell>
          <cell r="P11">
            <v>9774.6</v>
          </cell>
          <cell r="Q11">
            <v>6789</v>
          </cell>
          <cell r="R11">
            <v>50000</v>
          </cell>
          <cell r="S11">
            <v>10000</v>
          </cell>
          <cell r="T11">
            <v>86338.2</v>
          </cell>
          <cell r="U11">
            <v>55393.500000000015</v>
          </cell>
          <cell r="V11">
            <v>8309.0250000000015</v>
          </cell>
          <cell r="W11">
            <v>0</v>
          </cell>
          <cell r="X11">
            <v>8309.0250000000015</v>
          </cell>
          <cell r="Y11">
            <v>692.41875000000016</v>
          </cell>
          <cell r="Z11">
            <v>133422.67500000002</v>
          </cell>
          <cell r="AA11">
            <v>34211.1</v>
          </cell>
          <cell r="AB11">
            <v>167633.77500000002</v>
          </cell>
        </row>
        <row r="12">
          <cell r="A12">
            <v>203</v>
          </cell>
          <cell r="B12">
            <v>301</v>
          </cell>
          <cell r="C12" t="str">
            <v>Ram Hari Sharma</v>
          </cell>
          <cell r="D12" t="str">
            <v>Geologist I</v>
          </cell>
          <cell r="E12">
            <v>7474</v>
          </cell>
          <cell r="F12">
            <v>8221.4</v>
          </cell>
          <cell r="G12" t="str">
            <v>n</v>
          </cell>
          <cell r="H12" t="str">
            <v>y</v>
          </cell>
          <cell r="I12">
            <v>98656.799999999988</v>
          </cell>
          <cell r="J12">
            <v>0</v>
          </cell>
          <cell r="K12">
            <v>19731.36</v>
          </cell>
          <cell r="L12">
            <v>9865.68</v>
          </cell>
          <cell r="N12">
            <v>128253.84</v>
          </cell>
          <cell r="O12">
            <v>9865.68</v>
          </cell>
          <cell r="P12">
            <v>9865.68</v>
          </cell>
          <cell r="R12">
            <v>50000</v>
          </cell>
          <cell r="S12">
            <v>10000</v>
          </cell>
          <cell r="T12">
            <v>79731.360000000001</v>
          </cell>
          <cell r="U12">
            <v>48522.479999999996</v>
          </cell>
          <cell r="V12">
            <v>7278.3719999999994</v>
          </cell>
          <cell r="W12">
            <v>0</v>
          </cell>
          <cell r="X12">
            <v>7278.3719999999994</v>
          </cell>
          <cell r="Y12">
            <v>606.53099999999995</v>
          </cell>
          <cell r="Z12">
            <v>120975.46799999999</v>
          </cell>
          <cell r="AA12">
            <v>34529.879999999997</v>
          </cell>
          <cell r="AB12">
            <v>155505.348</v>
          </cell>
        </row>
        <row r="13">
          <cell r="A13">
            <v>204</v>
          </cell>
          <cell r="B13">
            <v>193</v>
          </cell>
          <cell r="C13" t="str">
            <v>Indra Psd Dhakal</v>
          </cell>
          <cell r="D13" t="str">
            <v>Electrical Overseer II</v>
          </cell>
          <cell r="E13">
            <v>6329</v>
          </cell>
          <cell r="F13">
            <v>6961.9</v>
          </cell>
          <cell r="G13" t="str">
            <v>r</v>
          </cell>
          <cell r="H13" t="str">
            <v>y</v>
          </cell>
          <cell r="I13">
            <v>83542.799999999988</v>
          </cell>
          <cell r="J13">
            <v>4177.1399999999994</v>
          </cell>
          <cell r="K13">
            <v>16708.559999999998</v>
          </cell>
          <cell r="L13">
            <v>8354.2799999999988</v>
          </cell>
          <cell r="N13">
            <v>112782.77999999998</v>
          </cell>
          <cell r="O13">
            <v>8354.2799999999988</v>
          </cell>
          <cell r="P13">
            <v>8354.2799999999988</v>
          </cell>
          <cell r="R13">
            <v>40000</v>
          </cell>
          <cell r="S13">
            <v>10000</v>
          </cell>
          <cell r="T13">
            <v>66708.56</v>
          </cell>
          <cell r="U13">
            <v>46074.219999999987</v>
          </cell>
          <cell r="V13">
            <v>6911.132999999998</v>
          </cell>
          <cell r="W13">
            <v>0</v>
          </cell>
          <cell r="X13">
            <v>6911.132999999998</v>
          </cell>
          <cell r="Y13">
            <v>575.92774999999983</v>
          </cell>
          <cell r="Z13">
            <v>105871.64699999998</v>
          </cell>
          <cell r="AA13">
            <v>29239.979999999996</v>
          </cell>
          <cell r="AB13">
            <v>135111.62699999998</v>
          </cell>
        </row>
        <row r="14">
          <cell r="A14">
            <v>205</v>
          </cell>
          <cell r="B14">
            <v>102</v>
          </cell>
          <cell r="C14" t="str">
            <v>Tilak Rana</v>
          </cell>
          <cell r="D14" t="str">
            <v>Sr. Overseer</v>
          </cell>
          <cell r="E14">
            <v>6565</v>
          </cell>
          <cell r="F14">
            <v>7221.5</v>
          </cell>
          <cell r="G14" t="str">
            <v>r</v>
          </cell>
          <cell r="H14" t="str">
            <v>y</v>
          </cell>
          <cell r="I14">
            <v>86658</v>
          </cell>
          <cell r="J14">
            <v>4332.9000000000005</v>
          </cell>
          <cell r="K14">
            <v>17331.600000000002</v>
          </cell>
          <cell r="L14">
            <v>8665.8000000000011</v>
          </cell>
          <cell r="N14">
            <v>116988.3</v>
          </cell>
          <cell r="O14">
            <v>8665.8000000000011</v>
          </cell>
          <cell r="P14">
            <v>8665.8000000000011</v>
          </cell>
          <cell r="Q14">
            <v>6789</v>
          </cell>
          <cell r="R14">
            <v>50000</v>
          </cell>
          <cell r="S14">
            <v>10000</v>
          </cell>
          <cell r="T14">
            <v>84120.6</v>
          </cell>
          <cell r="U14">
            <v>32867.699999999997</v>
          </cell>
          <cell r="V14">
            <v>4930.1549999999997</v>
          </cell>
          <cell r="W14">
            <v>0</v>
          </cell>
          <cell r="X14">
            <v>4930.1549999999997</v>
          </cell>
          <cell r="Y14">
            <v>410.84625</v>
          </cell>
          <cell r="Z14">
            <v>112058.145</v>
          </cell>
          <cell r="AA14">
            <v>30330.299999999996</v>
          </cell>
          <cell r="AB14">
            <v>142388.44500000001</v>
          </cell>
        </row>
        <row r="15">
          <cell r="A15">
            <v>206</v>
          </cell>
          <cell r="B15">
            <v>113</v>
          </cell>
          <cell r="C15" t="str">
            <v>Sukra Bdr Sinjali</v>
          </cell>
          <cell r="D15" t="str">
            <v>Foreman II</v>
          </cell>
          <cell r="E15">
            <v>5725</v>
          </cell>
          <cell r="F15">
            <v>6297.5</v>
          </cell>
          <cell r="G15" t="str">
            <v>n</v>
          </cell>
          <cell r="H15" t="str">
            <v>n</v>
          </cell>
          <cell r="I15">
            <v>75570</v>
          </cell>
          <cell r="J15">
            <v>0</v>
          </cell>
          <cell r="K15">
            <v>15114</v>
          </cell>
          <cell r="L15">
            <v>7557</v>
          </cell>
          <cell r="N15">
            <v>98241</v>
          </cell>
          <cell r="O15">
            <v>7557</v>
          </cell>
          <cell r="P15">
            <v>0</v>
          </cell>
          <cell r="R15">
            <v>50000</v>
          </cell>
          <cell r="S15">
            <v>10000</v>
          </cell>
          <cell r="T15">
            <v>67557</v>
          </cell>
          <cell r="U15">
            <v>30684</v>
          </cell>
          <cell r="V15">
            <v>4602.5999999999995</v>
          </cell>
          <cell r="W15">
            <v>0</v>
          </cell>
          <cell r="X15">
            <v>4602.5999999999995</v>
          </cell>
          <cell r="Y15">
            <v>383.54999999999995</v>
          </cell>
          <cell r="Z15">
            <v>93638.399999999994</v>
          </cell>
          <cell r="AA15">
            <v>26449.5</v>
          </cell>
          <cell r="AB15">
            <v>120087.9</v>
          </cell>
        </row>
        <row r="16">
          <cell r="A16">
            <v>207</v>
          </cell>
          <cell r="B16">
            <v>343</v>
          </cell>
          <cell r="C16" t="str">
            <v>Bishnu Ram Karki</v>
          </cell>
          <cell r="D16" t="str">
            <v>Heavy Plant Operator II</v>
          </cell>
          <cell r="E16">
            <v>5537</v>
          </cell>
          <cell r="F16">
            <v>6090.7</v>
          </cell>
          <cell r="G16" t="str">
            <v>n</v>
          </cell>
          <cell r="H16" t="str">
            <v>n</v>
          </cell>
          <cell r="I16">
            <v>73088.399999999994</v>
          </cell>
          <cell r="J16">
            <v>0</v>
          </cell>
          <cell r="K16">
            <v>14617.68</v>
          </cell>
          <cell r="L16">
            <v>7308.84</v>
          </cell>
          <cell r="N16">
            <v>95014.919999999984</v>
          </cell>
          <cell r="O16">
            <v>7308.84</v>
          </cell>
          <cell r="P16">
            <v>0</v>
          </cell>
          <cell r="R16">
            <v>50000</v>
          </cell>
          <cell r="S16">
            <v>10000</v>
          </cell>
          <cell r="T16">
            <v>67308.84</v>
          </cell>
          <cell r="U16">
            <v>27706.079999999987</v>
          </cell>
          <cell r="V16">
            <v>4155.9119999999975</v>
          </cell>
          <cell r="W16">
            <v>0</v>
          </cell>
          <cell r="X16">
            <v>4155.9119999999975</v>
          </cell>
          <cell r="Y16">
            <v>346.32599999999979</v>
          </cell>
          <cell r="Z16">
            <v>90859.007999999987</v>
          </cell>
          <cell r="AA16">
            <v>25580.94</v>
          </cell>
          <cell r="AB16">
            <v>116439.94799999999</v>
          </cell>
        </row>
        <row r="17">
          <cell r="A17">
            <v>208</v>
          </cell>
          <cell r="B17">
            <v>175</v>
          </cell>
          <cell r="C17" t="str">
            <v>Madhav Man Shrestha</v>
          </cell>
          <cell r="D17" t="str">
            <v>Accounts Officer</v>
          </cell>
          <cell r="E17">
            <v>5705</v>
          </cell>
          <cell r="F17">
            <v>6275.5</v>
          </cell>
          <cell r="G17" t="str">
            <v>n</v>
          </cell>
          <cell r="H17" t="str">
            <v>y</v>
          </cell>
          <cell r="I17">
            <v>75306</v>
          </cell>
          <cell r="J17">
            <v>0</v>
          </cell>
          <cell r="K17">
            <v>15061.2</v>
          </cell>
          <cell r="L17">
            <v>7530.6</v>
          </cell>
          <cell r="N17">
            <v>97897.8</v>
          </cell>
          <cell r="O17">
            <v>7530.6</v>
          </cell>
          <cell r="P17">
            <v>7530.6</v>
          </cell>
          <cell r="R17">
            <v>50000</v>
          </cell>
          <cell r="S17">
            <v>10000</v>
          </cell>
          <cell r="T17">
            <v>75061.2</v>
          </cell>
          <cell r="U17">
            <v>22836.600000000006</v>
          </cell>
          <cell r="V17">
            <v>3425.4900000000007</v>
          </cell>
          <cell r="W17">
            <v>0</v>
          </cell>
          <cell r="X17">
            <v>3425.4900000000007</v>
          </cell>
          <cell r="Y17">
            <v>285.45750000000004</v>
          </cell>
          <cell r="Z17">
            <v>94472.31</v>
          </cell>
          <cell r="AA17">
            <v>26357.1</v>
          </cell>
          <cell r="AB17">
            <v>120829.41</v>
          </cell>
        </row>
        <row r="18">
          <cell r="A18">
            <v>209</v>
          </cell>
          <cell r="B18">
            <v>173</v>
          </cell>
          <cell r="C18" t="str">
            <v>Than Bdr Pally</v>
          </cell>
          <cell r="D18" t="str">
            <v>Sr. Foreman I</v>
          </cell>
          <cell r="E18">
            <v>5074</v>
          </cell>
          <cell r="F18">
            <v>5581.4</v>
          </cell>
          <cell r="G18" t="str">
            <v>n</v>
          </cell>
          <cell r="H18" t="str">
            <v>n</v>
          </cell>
          <cell r="I18">
            <v>66976.799999999988</v>
          </cell>
          <cell r="J18">
            <v>0</v>
          </cell>
          <cell r="K18">
            <v>13395.359999999999</v>
          </cell>
          <cell r="L18">
            <v>6697.6799999999994</v>
          </cell>
          <cell r="N18">
            <v>87069.839999999982</v>
          </cell>
          <cell r="O18">
            <v>6697.6799999999994</v>
          </cell>
          <cell r="P18">
            <v>0</v>
          </cell>
          <cell r="R18">
            <v>50000</v>
          </cell>
          <cell r="S18">
            <v>10000</v>
          </cell>
          <cell r="T18">
            <v>66697.679999999993</v>
          </cell>
          <cell r="U18">
            <v>20372.159999999989</v>
          </cell>
          <cell r="V18">
            <v>3055.8239999999983</v>
          </cell>
          <cell r="W18">
            <v>0</v>
          </cell>
          <cell r="X18">
            <v>3055.8239999999983</v>
          </cell>
          <cell r="Y18">
            <v>254.65199999999984</v>
          </cell>
          <cell r="Z18">
            <v>84014.015999999989</v>
          </cell>
          <cell r="AA18">
            <v>23441.879999999997</v>
          </cell>
          <cell r="AB18">
            <v>107455.89599999998</v>
          </cell>
        </row>
        <row r="19">
          <cell r="A19">
            <v>210</v>
          </cell>
          <cell r="B19">
            <v>160</v>
          </cell>
          <cell r="C19" t="str">
            <v>Kamal Pahadi</v>
          </cell>
          <cell r="D19" t="str">
            <v>Assistant Personnel Officer</v>
          </cell>
          <cell r="E19">
            <v>5446</v>
          </cell>
          <cell r="F19">
            <v>5990.6</v>
          </cell>
          <cell r="G19" t="str">
            <v>n</v>
          </cell>
          <cell r="H19" t="str">
            <v>y</v>
          </cell>
          <cell r="I19">
            <v>71887.200000000012</v>
          </cell>
          <cell r="J19">
            <v>0</v>
          </cell>
          <cell r="K19">
            <v>14377.440000000002</v>
          </cell>
          <cell r="L19">
            <v>7188.7200000000012</v>
          </cell>
          <cell r="N19">
            <v>93453.360000000015</v>
          </cell>
          <cell r="O19">
            <v>7188.7200000000012</v>
          </cell>
          <cell r="P19">
            <v>7188.7200000000012</v>
          </cell>
          <cell r="R19">
            <v>50000</v>
          </cell>
          <cell r="S19">
            <v>10000</v>
          </cell>
          <cell r="T19">
            <v>74377.440000000002</v>
          </cell>
          <cell r="U19">
            <v>19075.920000000013</v>
          </cell>
          <cell r="V19">
            <v>2861.3880000000017</v>
          </cell>
          <cell r="W19">
            <v>0</v>
          </cell>
          <cell r="X19">
            <v>2861.3880000000017</v>
          </cell>
          <cell r="Y19">
            <v>238.44900000000015</v>
          </cell>
          <cell r="Z19">
            <v>90591.972000000009</v>
          </cell>
          <cell r="AA19">
            <v>25160.52</v>
          </cell>
          <cell r="AB19">
            <v>115752.49200000001</v>
          </cell>
        </row>
        <row r="20">
          <cell r="A20">
            <v>211</v>
          </cell>
          <cell r="C20" t="str">
            <v>Insan Maharjan</v>
          </cell>
          <cell r="D20" t="str">
            <v>Sr. Civil Overseer</v>
          </cell>
          <cell r="E20">
            <v>6121</v>
          </cell>
          <cell r="F20">
            <v>6733.1</v>
          </cell>
          <cell r="G20" t="str">
            <v>n</v>
          </cell>
          <cell r="H20" t="str">
            <v>y</v>
          </cell>
          <cell r="I20">
            <v>80797.200000000012</v>
          </cell>
          <cell r="J20">
            <v>0</v>
          </cell>
          <cell r="K20">
            <v>16159.440000000002</v>
          </cell>
          <cell r="L20">
            <v>8079.7200000000012</v>
          </cell>
          <cell r="N20">
            <v>105036.36000000002</v>
          </cell>
          <cell r="O20">
            <v>8079.7200000000012</v>
          </cell>
          <cell r="P20">
            <v>8079.7200000000012</v>
          </cell>
          <cell r="Q20">
            <v>10261.5</v>
          </cell>
          <cell r="R20">
            <v>50000</v>
          </cell>
          <cell r="S20">
            <v>10000</v>
          </cell>
          <cell r="T20">
            <v>86420.94</v>
          </cell>
          <cell r="U20">
            <v>18615.420000000013</v>
          </cell>
          <cell r="V20">
            <v>2792.3130000000019</v>
          </cell>
          <cell r="W20">
            <v>0</v>
          </cell>
          <cell r="X20">
            <v>2792.3130000000019</v>
          </cell>
          <cell r="Y20">
            <v>232.69275000000016</v>
          </cell>
          <cell r="Z20">
            <v>102244.04700000002</v>
          </cell>
          <cell r="AA20">
            <v>28279.02</v>
          </cell>
          <cell r="AB20">
            <v>130523.06700000002</v>
          </cell>
        </row>
        <row r="21">
          <cell r="A21">
            <v>212</v>
          </cell>
          <cell r="B21">
            <v>305</v>
          </cell>
          <cell r="C21" t="str">
            <v>Lila Bdr Bhandari</v>
          </cell>
          <cell r="D21" t="str">
            <v>Civil Overseer II</v>
          </cell>
          <cell r="E21">
            <v>3865</v>
          </cell>
          <cell r="F21">
            <v>4251.5</v>
          </cell>
          <cell r="G21" t="str">
            <v>n</v>
          </cell>
          <cell r="H21" t="str">
            <v>n</v>
          </cell>
          <cell r="I21">
            <v>51018</v>
          </cell>
          <cell r="J21">
            <v>0</v>
          </cell>
          <cell r="K21">
            <v>10203.6</v>
          </cell>
          <cell r="L21">
            <v>5101.8</v>
          </cell>
          <cell r="N21">
            <v>66323.399999999994</v>
          </cell>
          <cell r="O21">
            <v>5101.8</v>
          </cell>
          <cell r="P21">
            <v>0</v>
          </cell>
          <cell r="R21">
            <v>40000</v>
          </cell>
          <cell r="S21">
            <v>9183.239999999998</v>
          </cell>
          <cell r="T21">
            <v>54285.04</v>
          </cell>
          <cell r="U21">
            <v>12038.359999999993</v>
          </cell>
          <cell r="V21">
            <v>1805.753999999999</v>
          </cell>
          <cell r="W21">
            <v>0</v>
          </cell>
          <cell r="X21">
            <v>1805.753999999999</v>
          </cell>
          <cell r="Y21">
            <v>150.47949999999992</v>
          </cell>
          <cell r="Z21">
            <v>64517.645999999993</v>
          </cell>
          <cell r="AA21">
            <v>17856.3</v>
          </cell>
          <cell r="AB21">
            <v>82373.945999999996</v>
          </cell>
        </row>
        <row r="22">
          <cell r="A22">
            <v>213</v>
          </cell>
          <cell r="B22">
            <v>157</v>
          </cell>
          <cell r="C22" t="str">
            <v>Nir Bahadur Thapa</v>
          </cell>
          <cell r="D22" t="str">
            <v>Mechanical  Foreman I</v>
          </cell>
          <cell r="E22">
            <v>4609</v>
          </cell>
          <cell r="F22">
            <v>5069.8999999999996</v>
          </cell>
          <cell r="G22" t="str">
            <v>n</v>
          </cell>
          <cell r="H22" t="str">
            <v>n</v>
          </cell>
          <cell r="I22">
            <v>60838.799999999996</v>
          </cell>
          <cell r="J22">
            <v>0</v>
          </cell>
          <cell r="K22">
            <v>12167.76</v>
          </cell>
          <cell r="L22">
            <v>6083.88</v>
          </cell>
          <cell r="N22">
            <v>79090.44</v>
          </cell>
          <cell r="O22">
            <v>6083.88</v>
          </cell>
          <cell r="P22">
            <v>0</v>
          </cell>
          <cell r="R22">
            <v>50000</v>
          </cell>
          <cell r="S22">
            <v>10000</v>
          </cell>
          <cell r="T22">
            <v>66083.88</v>
          </cell>
          <cell r="U22">
            <v>13006.559999999998</v>
          </cell>
          <cell r="V22">
            <v>1950.9839999999995</v>
          </cell>
          <cell r="W22">
            <v>0</v>
          </cell>
          <cell r="X22">
            <v>1950.9839999999995</v>
          </cell>
          <cell r="Y22">
            <v>162.58199999999997</v>
          </cell>
          <cell r="Z22">
            <v>77139.456000000006</v>
          </cell>
          <cell r="AA22">
            <v>21293.579999999994</v>
          </cell>
          <cell r="AB22">
            <v>98433.035999999993</v>
          </cell>
        </row>
        <row r="23">
          <cell r="A23">
            <v>214</v>
          </cell>
          <cell r="B23">
            <v>306</v>
          </cell>
          <cell r="C23" t="str">
            <v>Bishnu Pd Bhattarai</v>
          </cell>
          <cell r="D23" t="str">
            <v>Mechanical Overseer</v>
          </cell>
          <cell r="E23">
            <v>3665</v>
          </cell>
          <cell r="F23">
            <v>4031.5</v>
          </cell>
          <cell r="G23" t="str">
            <v>n</v>
          </cell>
          <cell r="H23" t="str">
            <v>n</v>
          </cell>
          <cell r="I23">
            <v>48378</v>
          </cell>
          <cell r="J23">
            <v>0</v>
          </cell>
          <cell r="K23">
            <v>9675.6</v>
          </cell>
          <cell r="L23">
            <v>4837.8</v>
          </cell>
          <cell r="N23">
            <v>62891.4</v>
          </cell>
          <cell r="O23">
            <v>4837.8</v>
          </cell>
          <cell r="P23">
            <v>0</v>
          </cell>
          <cell r="R23">
            <v>40000</v>
          </cell>
          <cell r="S23">
            <v>8708.0400000000009</v>
          </cell>
          <cell r="T23">
            <v>53545.840000000004</v>
          </cell>
          <cell r="U23">
            <v>9345.5599999999977</v>
          </cell>
          <cell r="V23">
            <v>1401.8339999999996</v>
          </cell>
          <cell r="W23">
            <v>0</v>
          </cell>
          <cell r="X23">
            <v>1401.8339999999996</v>
          </cell>
          <cell r="Y23">
            <v>116.81949999999996</v>
          </cell>
          <cell r="Z23">
            <v>61489.565999999999</v>
          </cell>
          <cell r="AA23">
            <v>16932.3</v>
          </cell>
          <cell r="AB23">
            <v>78421.865999999995</v>
          </cell>
        </row>
        <row r="24">
          <cell r="A24">
            <v>215</v>
          </cell>
          <cell r="B24">
            <v>138</v>
          </cell>
          <cell r="C24" t="str">
            <v>Nishan Bhandari</v>
          </cell>
          <cell r="D24" t="str">
            <v>Sr. Storekeeper</v>
          </cell>
          <cell r="E24">
            <v>4367</v>
          </cell>
          <cell r="F24">
            <v>4803.7</v>
          </cell>
          <cell r="G24" t="str">
            <v>n</v>
          </cell>
          <cell r="H24" t="str">
            <v>n</v>
          </cell>
          <cell r="I24">
            <v>57644.399999999994</v>
          </cell>
          <cell r="J24">
            <v>0</v>
          </cell>
          <cell r="K24">
            <v>11528.88</v>
          </cell>
          <cell r="L24">
            <v>5764.44</v>
          </cell>
          <cell r="N24">
            <v>74937.72</v>
          </cell>
          <cell r="O24">
            <v>5764.44</v>
          </cell>
          <cell r="P24">
            <v>0</v>
          </cell>
          <cell r="R24">
            <v>50000</v>
          </cell>
          <cell r="S24">
            <v>10000</v>
          </cell>
          <cell r="T24">
            <v>65764.44</v>
          </cell>
          <cell r="U24">
            <v>9173.2799999999988</v>
          </cell>
          <cell r="V24">
            <v>1375.9919999999997</v>
          </cell>
          <cell r="W24">
            <v>0</v>
          </cell>
          <cell r="X24">
            <v>1375.9919999999997</v>
          </cell>
          <cell r="Y24">
            <v>114.66599999999998</v>
          </cell>
          <cell r="Z24">
            <v>73561.728000000003</v>
          </cell>
          <cell r="AA24">
            <v>20175.539999999997</v>
          </cell>
          <cell r="AB24">
            <v>93737.267999999996</v>
          </cell>
        </row>
        <row r="25">
          <cell r="A25">
            <v>216</v>
          </cell>
          <cell r="B25">
            <v>169</v>
          </cell>
          <cell r="C25" t="str">
            <v>Krishna Bdr Ghimire</v>
          </cell>
          <cell r="D25" t="str">
            <v>Procurement Officer</v>
          </cell>
          <cell r="E25">
            <v>4665</v>
          </cell>
          <cell r="F25">
            <v>5131.5</v>
          </cell>
          <cell r="G25" t="str">
            <v>n</v>
          </cell>
          <cell r="H25" t="str">
            <v>y</v>
          </cell>
          <cell r="I25">
            <v>61578</v>
          </cell>
          <cell r="J25">
            <v>0</v>
          </cell>
          <cell r="K25">
            <v>12315.6</v>
          </cell>
          <cell r="L25">
            <v>6157.8</v>
          </cell>
          <cell r="N25">
            <v>80051.400000000009</v>
          </cell>
          <cell r="O25">
            <v>6157.8</v>
          </cell>
          <cell r="P25">
            <v>6157.8</v>
          </cell>
          <cell r="R25">
            <v>50000</v>
          </cell>
          <cell r="S25">
            <v>10000</v>
          </cell>
          <cell r="T25">
            <v>72315.600000000006</v>
          </cell>
          <cell r="U25">
            <v>7735.8000000000029</v>
          </cell>
          <cell r="V25">
            <v>1160.3700000000003</v>
          </cell>
          <cell r="W25">
            <v>0</v>
          </cell>
          <cell r="X25">
            <v>1160.3700000000003</v>
          </cell>
          <cell r="Y25">
            <v>96.697500000000034</v>
          </cell>
          <cell r="Z25">
            <v>78891.030000000013</v>
          </cell>
          <cell r="AA25">
            <v>21552.3</v>
          </cell>
          <cell r="AB25">
            <v>100443.33000000002</v>
          </cell>
        </row>
        <row r="26">
          <cell r="A26">
            <v>217</v>
          </cell>
          <cell r="B26">
            <v>129</v>
          </cell>
          <cell r="C26" t="str">
            <v>Chandi Psd Adhikari</v>
          </cell>
          <cell r="D26" t="str">
            <v>Foreman II</v>
          </cell>
          <cell r="E26">
            <v>4609</v>
          </cell>
          <cell r="F26">
            <v>5069.8999999999996</v>
          </cell>
          <cell r="G26" t="str">
            <v>n</v>
          </cell>
          <cell r="H26" t="str">
            <v>y</v>
          </cell>
          <cell r="I26">
            <v>60838.799999999996</v>
          </cell>
          <cell r="J26">
            <v>0</v>
          </cell>
          <cell r="K26">
            <v>12167.76</v>
          </cell>
          <cell r="L26">
            <v>6083.88</v>
          </cell>
          <cell r="N26">
            <v>79090.44</v>
          </cell>
          <cell r="O26">
            <v>6083.88</v>
          </cell>
          <cell r="P26">
            <v>6083.88</v>
          </cell>
          <cell r="R26">
            <v>50000</v>
          </cell>
          <cell r="S26">
            <v>10000</v>
          </cell>
          <cell r="T26">
            <v>72167.760000000009</v>
          </cell>
          <cell r="U26">
            <v>6922.679999999993</v>
          </cell>
          <cell r="V26">
            <v>1038.4019999999989</v>
          </cell>
          <cell r="W26">
            <v>0</v>
          </cell>
          <cell r="X26">
            <v>1038.4019999999989</v>
          </cell>
          <cell r="Y26">
            <v>86.533499999999904</v>
          </cell>
          <cell r="Z26">
            <v>78052.038</v>
          </cell>
          <cell r="AA26">
            <v>21293.579999999994</v>
          </cell>
          <cell r="AB26">
            <v>99345.617999999988</v>
          </cell>
        </row>
        <row r="27">
          <cell r="A27">
            <v>218</v>
          </cell>
          <cell r="B27">
            <v>309</v>
          </cell>
          <cell r="C27" t="str">
            <v>Dilip Kumar Deo</v>
          </cell>
          <cell r="D27" t="str">
            <v>Drafts Man II</v>
          </cell>
          <cell r="E27">
            <v>4144</v>
          </cell>
          <cell r="F27">
            <v>4558.3999999999996</v>
          </cell>
          <cell r="G27" t="str">
            <v>n</v>
          </cell>
          <cell r="H27" t="str">
            <v>n</v>
          </cell>
          <cell r="I27">
            <v>54700.799999999996</v>
          </cell>
          <cell r="J27">
            <v>0</v>
          </cell>
          <cell r="K27">
            <v>10940.16</v>
          </cell>
          <cell r="L27">
            <v>5470.08</v>
          </cell>
          <cell r="N27">
            <v>71111.039999999994</v>
          </cell>
          <cell r="O27">
            <v>5470.08</v>
          </cell>
          <cell r="P27">
            <v>0</v>
          </cell>
          <cell r="R27">
            <v>50000</v>
          </cell>
          <cell r="S27">
            <v>9846.1439999999984</v>
          </cell>
          <cell r="T27">
            <v>65316.224000000002</v>
          </cell>
          <cell r="U27">
            <v>5794.8159999999916</v>
          </cell>
          <cell r="V27">
            <v>869.22239999999874</v>
          </cell>
          <cell r="W27">
            <v>0</v>
          </cell>
          <cell r="X27">
            <v>869.22239999999874</v>
          </cell>
          <cell r="Y27">
            <v>72.435199999999895</v>
          </cell>
          <cell r="Z27">
            <v>70241.817599999995</v>
          </cell>
          <cell r="AA27">
            <v>19145.28</v>
          </cell>
          <cell r="AB27">
            <v>89387.097599999994</v>
          </cell>
        </row>
        <row r="28">
          <cell r="A28">
            <v>219</v>
          </cell>
          <cell r="B28">
            <v>339</v>
          </cell>
          <cell r="C28" t="str">
            <v>Bhim Lal Bhattarai</v>
          </cell>
          <cell r="D28" t="str">
            <v>Foreman I</v>
          </cell>
          <cell r="E28">
            <v>4100</v>
          </cell>
          <cell r="F28">
            <v>4510</v>
          </cell>
          <cell r="G28" t="str">
            <v>n</v>
          </cell>
          <cell r="H28" t="str">
            <v>n</v>
          </cell>
          <cell r="I28">
            <v>54120</v>
          </cell>
          <cell r="J28">
            <v>0</v>
          </cell>
          <cell r="K28">
            <v>10824</v>
          </cell>
          <cell r="L28">
            <v>5412</v>
          </cell>
          <cell r="N28">
            <v>70356</v>
          </cell>
          <cell r="O28">
            <v>5412</v>
          </cell>
          <cell r="P28">
            <v>0</v>
          </cell>
          <cell r="R28">
            <v>50000</v>
          </cell>
          <cell r="S28">
            <v>9741.6</v>
          </cell>
          <cell r="T28">
            <v>65153.599999999999</v>
          </cell>
          <cell r="U28">
            <v>5202.4000000000015</v>
          </cell>
          <cell r="V28">
            <v>780.36000000000024</v>
          </cell>
          <cell r="W28">
            <v>0</v>
          </cell>
          <cell r="X28">
            <v>780.36000000000024</v>
          </cell>
          <cell r="Y28">
            <v>65.030000000000015</v>
          </cell>
          <cell r="Z28">
            <v>69575.64</v>
          </cell>
          <cell r="AA28">
            <v>18942</v>
          </cell>
          <cell r="AB28">
            <v>88517.64</v>
          </cell>
        </row>
        <row r="29">
          <cell r="A29">
            <v>220</v>
          </cell>
          <cell r="B29">
            <v>247</v>
          </cell>
          <cell r="C29" t="str">
            <v>Khum Bahadur Gaha</v>
          </cell>
          <cell r="D29" t="str">
            <v xml:space="preserve">Civil Foreman </v>
          </cell>
          <cell r="E29">
            <v>4055</v>
          </cell>
          <cell r="F29">
            <v>4460.5</v>
          </cell>
          <cell r="G29" t="str">
            <v>n</v>
          </cell>
          <cell r="H29" t="str">
            <v>n</v>
          </cell>
          <cell r="I29">
            <v>53526</v>
          </cell>
          <cell r="J29">
            <v>0</v>
          </cell>
          <cell r="K29">
            <v>10705.2</v>
          </cell>
          <cell r="L29">
            <v>5352.6</v>
          </cell>
          <cell r="N29">
            <v>69583.8</v>
          </cell>
          <cell r="O29">
            <v>5352.6</v>
          </cell>
          <cell r="P29">
            <v>0</v>
          </cell>
          <cell r="R29">
            <v>50000</v>
          </cell>
          <cell r="S29">
            <v>9634.68</v>
          </cell>
          <cell r="T29">
            <v>64987.28</v>
          </cell>
          <cell r="U29">
            <v>4596.5200000000041</v>
          </cell>
          <cell r="V29">
            <v>689.47800000000063</v>
          </cell>
          <cell r="W29">
            <v>0</v>
          </cell>
          <cell r="X29">
            <v>689.47800000000063</v>
          </cell>
          <cell r="Y29">
            <v>57.456500000000055</v>
          </cell>
          <cell r="Z29">
            <v>68894.322</v>
          </cell>
          <cell r="AA29">
            <v>18734.099999999999</v>
          </cell>
          <cell r="AB29">
            <v>87628.421999999991</v>
          </cell>
        </row>
        <row r="30">
          <cell r="A30">
            <v>221</v>
          </cell>
          <cell r="B30">
            <v>299</v>
          </cell>
          <cell r="C30" t="str">
            <v>Dal Bir Purja</v>
          </cell>
          <cell r="D30" t="str">
            <v>Auto Electrical Mechanic</v>
          </cell>
          <cell r="E30">
            <v>3977</v>
          </cell>
          <cell r="F30">
            <v>4374.7</v>
          </cell>
          <cell r="G30" t="str">
            <v>n</v>
          </cell>
          <cell r="H30" t="str">
            <v>n</v>
          </cell>
          <cell r="I30">
            <v>52496.399999999994</v>
          </cell>
          <cell r="J30">
            <v>0</v>
          </cell>
          <cell r="K30">
            <v>10499.279999999999</v>
          </cell>
          <cell r="L30">
            <v>5249.6399999999994</v>
          </cell>
          <cell r="N30">
            <v>68245.319999999992</v>
          </cell>
          <cell r="O30">
            <v>5249.6399999999994</v>
          </cell>
          <cell r="P30">
            <v>0</v>
          </cell>
          <cell r="R30">
            <v>50000</v>
          </cell>
          <cell r="S30">
            <v>9449.351999999999</v>
          </cell>
          <cell r="T30">
            <v>64698.991999999998</v>
          </cell>
          <cell r="U30">
            <v>3546.3279999999941</v>
          </cell>
          <cell r="V30">
            <v>531.94919999999911</v>
          </cell>
          <cell r="W30">
            <v>0</v>
          </cell>
          <cell r="X30">
            <v>531.94919999999911</v>
          </cell>
          <cell r="Y30">
            <v>44.329099999999926</v>
          </cell>
          <cell r="Z30">
            <v>67713.37079999999</v>
          </cell>
          <cell r="AA30">
            <v>18373.739999999998</v>
          </cell>
          <cell r="AB30">
            <v>86087.110799999995</v>
          </cell>
        </row>
        <row r="31">
          <cell r="A31">
            <v>222</v>
          </cell>
          <cell r="B31">
            <v>347</v>
          </cell>
          <cell r="C31" t="str">
            <v>Purna Tamang</v>
          </cell>
          <cell r="D31" t="str">
            <v>Driller/Barbender/Mason</v>
          </cell>
          <cell r="E31">
            <v>3958</v>
          </cell>
          <cell r="F31">
            <v>4353.8</v>
          </cell>
          <cell r="G31" t="str">
            <v>n</v>
          </cell>
          <cell r="H31" t="str">
            <v>n</v>
          </cell>
          <cell r="I31">
            <v>52245.600000000006</v>
          </cell>
          <cell r="J31">
            <v>0</v>
          </cell>
          <cell r="K31">
            <v>10449.120000000003</v>
          </cell>
          <cell r="L31">
            <v>5224.5600000000013</v>
          </cell>
          <cell r="N31">
            <v>67919.280000000013</v>
          </cell>
          <cell r="O31">
            <v>5224.5600000000013</v>
          </cell>
          <cell r="P31">
            <v>0</v>
          </cell>
          <cell r="R31">
            <v>50000</v>
          </cell>
          <cell r="S31">
            <v>9404.2080000000024</v>
          </cell>
          <cell r="T31">
            <v>64628.767999999996</v>
          </cell>
          <cell r="U31">
            <v>3290.512000000017</v>
          </cell>
          <cell r="V31">
            <v>493.57680000000255</v>
          </cell>
          <cell r="W31">
            <v>0</v>
          </cell>
          <cell r="X31">
            <v>493.57680000000255</v>
          </cell>
          <cell r="Y31">
            <v>41.131400000000212</v>
          </cell>
          <cell r="Z31">
            <v>67425.703200000018</v>
          </cell>
          <cell r="AA31">
            <v>18285.96</v>
          </cell>
          <cell r="AB31">
            <v>85711.66320000001</v>
          </cell>
        </row>
        <row r="32">
          <cell r="A32">
            <v>223</v>
          </cell>
          <cell r="B32">
            <v>249</v>
          </cell>
          <cell r="C32" t="str">
            <v xml:space="preserve">Tulsi Ram Poudel </v>
          </cell>
          <cell r="D32" t="str">
            <v>Sr  Storekeeper</v>
          </cell>
          <cell r="E32">
            <v>3899</v>
          </cell>
          <cell r="F32">
            <v>4288.8999999999996</v>
          </cell>
          <cell r="G32" t="str">
            <v>n</v>
          </cell>
          <cell r="H32" t="str">
            <v>n</v>
          </cell>
          <cell r="I32">
            <v>51466.799999999996</v>
          </cell>
          <cell r="J32">
            <v>0</v>
          </cell>
          <cell r="K32">
            <v>10293.36</v>
          </cell>
          <cell r="L32">
            <v>5146.68</v>
          </cell>
          <cell r="N32">
            <v>66906.84</v>
          </cell>
          <cell r="O32">
            <v>5146.68</v>
          </cell>
          <cell r="P32">
            <v>0</v>
          </cell>
          <cell r="R32">
            <v>50000</v>
          </cell>
          <cell r="S32">
            <v>9264.0239999999994</v>
          </cell>
          <cell r="T32">
            <v>64410.703999999998</v>
          </cell>
          <cell r="U32">
            <v>2496.1359999999986</v>
          </cell>
          <cell r="V32">
            <v>374.4203999999998</v>
          </cell>
          <cell r="W32">
            <v>0</v>
          </cell>
          <cell r="X32">
            <v>374.4203999999998</v>
          </cell>
          <cell r="Y32">
            <v>31.201699999999985</v>
          </cell>
          <cell r="Z32">
            <v>66532.419599999994</v>
          </cell>
          <cell r="AA32">
            <v>18013.379999999997</v>
          </cell>
          <cell r="AB32">
            <v>84545.799599999998</v>
          </cell>
        </row>
        <row r="33">
          <cell r="A33">
            <v>224</v>
          </cell>
          <cell r="B33">
            <v>211</v>
          </cell>
          <cell r="C33" t="str">
            <v>Tirtha Prasad Khanal</v>
          </cell>
          <cell r="D33" t="str">
            <v>Sr Storekeeper</v>
          </cell>
          <cell r="E33">
            <v>4211</v>
          </cell>
          <cell r="F33">
            <v>4632.1000000000004</v>
          </cell>
          <cell r="G33" t="str">
            <v>n</v>
          </cell>
          <cell r="H33" t="str">
            <v>n</v>
          </cell>
          <cell r="I33">
            <v>55585.200000000004</v>
          </cell>
          <cell r="J33">
            <v>0</v>
          </cell>
          <cell r="K33">
            <v>11117.04</v>
          </cell>
          <cell r="L33">
            <v>5558.52</v>
          </cell>
          <cell r="N33">
            <v>72260.760000000009</v>
          </cell>
          <cell r="O33">
            <v>5558.52</v>
          </cell>
          <cell r="P33">
            <v>0</v>
          </cell>
          <cell r="Q33">
            <v>5123</v>
          </cell>
          <cell r="R33">
            <v>50000</v>
          </cell>
          <cell r="S33">
            <v>10000</v>
          </cell>
          <cell r="T33">
            <v>70681.52</v>
          </cell>
          <cell r="U33">
            <v>1579.2400000000052</v>
          </cell>
          <cell r="V33">
            <v>236.88600000000076</v>
          </cell>
          <cell r="W33">
            <v>0</v>
          </cell>
          <cell r="X33">
            <v>236.88600000000076</v>
          </cell>
          <cell r="Y33">
            <v>19.740500000000065</v>
          </cell>
          <cell r="Z33">
            <v>72023.874000000011</v>
          </cell>
          <cell r="AA33">
            <v>19454.82</v>
          </cell>
          <cell r="AB33">
            <v>91478.694000000018</v>
          </cell>
        </row>
        <row r="34">
          <cell r="A34">
            <v>225</v>
          </cell>
          <cell r="B34">
            <v>297</v>
          </cell>
          <cell r="C34" t="str">
            <v>Tul Singh Gurung</v>
          </cell>
          <cell r="D34" t="str">
            <v>Civil Foreman</v>
          </cell>
          <cell r="E34">
            <v>3743</v>
          </cell>
          <cell r="F34">
            <v>4117.3</v>
          </cell>
          <cell r="G34" t="str">
            <v>n</v>
          </cell>
          <cell r="H34" t="str">
            <v>n</v>
          </cell>
          <cell r="I34">
            <v>49407.600000000006</v>
          </cell>
          <cell r="J34">
            <v>0</v>
          </cell>
          <cell r="K34">
            <v>9881.5200000000023</v>
          </cell>
          <cell r="L34">
            <v>4940.7600000000011</v>
          </cell>
          <cell r="N34">
            <v>64229.880000000012</v>
          </cell>
          <cell r="O34">
            <v>4940.7600000000011</v>
          </cell>
          <cell r="P34">
            <v>0</v>
          </cell>
          <cell r="R34">
            <v>50000</v>
          </cell>
          <cell r="S34">
            <v>8893.3680000000022</v>
          </cell>
          <cell r="T34">
            <v>63834.128000000004</v>
          </cell>
          <cell r="U34">
            <v>395.75200000000768</v>
          </cell>
          <cell r="V34">
            <v>59.362800000001151</v>
          </cell>
          <cell r="W34">
            <v>0</v>
          </cell>
          <cell r="X34">
            <v>59.362800000001151</v>
          </cell>
          <cell r="Y34">
            <v>4.9469000000000962</v>
          </cell>
          <cell r="Z34">
            <v>64170.517200000009</v>
          </cell>
          <cell r="AA34">
            <v>17292.66</v>
          </cell>
          <cell r="AB34">
            <v>81463.177200000006</v>
          </cell>
        </row>
        <row r="35">
          <cell r="A35">
            <v>226</v>
          </cell>
          <cell r="B35">
            <v>300</v>
          </cell>
          <cell r="C35" t="str">
            <v>Dhan Bdr Pun</v>
          </cell>
          <cell r="D35" t="str">
            <v>General Mechanic</v>
          </cell>
          <cell r="E35">
            <v>3532</v>
          </cell>
          <cell r="F35">
            <v>3885.2</v>
          </cell>
          <cell r="G35" t="str">
            <v>n</v>
          </cell>
          <cell r="H35" t="str">
            <v>n</v>
          </cell>
          <cell r="I35">
            <v>46622.399999999994</v>
          </cell>
          <cell r="J35">
            <v>0</v>
          </cell>
          <cell r="K35">
            <v>9324.48</v>
          </cell>
          <cell r="L35">
            <v>4662.24</v>
          </cell>
          <cell r="N35">
            <v>60609.119999999988</v>
          </cell>
          <cell r="O35">
            <v>4662.24</v>
          </cell>
          <cell r="P35">
            <v>0</v>
          </cell>
          <cell r="R35">
            <v>50000</v>
          </cell>
          <cell r="S35">
            <v>8392.0319999999992</v>
          </cell>
          <cell r="T35">
            <v>63054.271999999997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60609.119999999988</v>
          </cell>
          <cell r="AA35">
            <v>16317.84</v>
          </cell>
          <cell r="AB35">
            <v>76926.959999999992</v>
          </cell>
        </row>
        <row r="36">
          <cell r="A36">
            <v>227</v>
          </cell>
          <cell r="B36">
            <v>303</v>
          </cell>
          <cell r="C36" t="str">
            <v>Padam Devkota</v>
          </cell>
          <cell r="D36" t="str">
            <v>Store Kepeer</v>
          </cell>
          <cell r="E36">
            <v>3532</v>
          </cell>
          <cell r="F36">
            <v>3885.2</v>
          </cell>
          <cell r="G36" t="str">
            <v>n</v>
          </cell>
          <cell r="H36" t="str">
            <v>n</v>
          </cell>
          <cell r="I36">
            <v>46622.399999999994</v>
          </cell>
          <cell r="J36">
            <v>0</v>
          </cell>
          <cell r="K36">
            <v>9324.48</v>
          </cell>
          <cell r="L36">
            <v>4662.24</v>
          </cell>
          <cell r="N36">
            <v>60609.119999999988</v>
          </cell>
          <cell r="O36">
            <v>4662.24</v>
          </cell>
          <cell r="P36">
            <v>0</v>
          </cell>
          <cell r="R36">
            <v>50000</v>
          </cell>
          <cell r="S36">
            <v>8392.0319999999992</v>
          </cell>
          <cell r="T36">
            <v>63054.271999999997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60609.119999999988</v>
          </cell>
          <cell r="AA36">
            <v>16317.84</v>
          </cell>
          <cell r="AB36">
            <v>76926.959999999992</v>
          </cell>
        </row>
        <row r="37">
          <cell r="A37">
            <v>228</v>
          </cell>
          <cell r="B37">
            <v>349</v>
          </cell>
          <cell r="C37" t="str">
            <v>Karna Bdr Budha</v>
          </cell>
          <cell r="D37" t="str">
            <v>Driller II/Shotcreter I</v>
          </cell>
          <cell r="E37">
            <v>3514</v>
          </cell>
          <cell r="F37">
            <v>3865.4</v>
          </cell>
          <cell r="G37" t="str">
            <v>n</v>
          </cell>
          <cell r="H37" t="str">
            <v>n</v>
          </cell>
          <cell r="I37">
            <v>46384.800000000003</v>
          </cell>
          <cell r="J37">
            <v>0</v>
          </cell>
          <cell r="K37">
            <v>9276.9600000000009</v>
          </cell>
          <cell r="L37">
            <v>4638.4800000000005</v>
          </cell>
          <cell r="N37">
            <v>60300.240000000005</v>
          </cell>
          <cell r="O37">
            <v>4638.4800000000005</v>
          </cell>
          <cell r="P37">
            <v>0</v>
          </cell>
          <cell r="R37">
            <v>50000</v>
          </cell>
          <cell r="S37">
            <v>8349.264000000001</v>
          </cell>
          <cell r="T37">
            <v>62987.744000000006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60300.240000000005</v>
          </cell>
          <cell r="AA37">
            <v>16234.679999999998</v>
          </cell>
          <cell r="AB37">
            <v>76534.92</v>
          </cell>
        </row>
        <row r="38">
          <cell r="A38">
            <v>229</v>
          </cell>
          <cell r="B38">
            <v>298</v>
          </cell>
          <cell r="C38" t="str">
            <v>Nanda Bdr Paija</v>
          </cell>
          <cell r="D38" t="str">
            <v>Driller / Shotcreter</v>
          </cell>
          <cell r="E38">
            <v>3461</v>
          </cell>
          <cell r="F38">
            <v>3807.1</v>
          </cell>
          <cell r="G38" t="str">
            <v>n</v>
          </cell>
          <cell r="H38" t="str">
            <v>n</v>
          </cell>
          <cell r="I38">
            <v>45685.2</v>
          </cell>
          <cell r="J38">
            <v>0</v>
          </cell>
          <cell r="K38">
            <v>9137.0399999999991</v>
          </cell>
          <cell r="L38">
            <v>4568.5199999999995</v>
          </cell>
          <cell r="N38">
            <v>59390.759999999995</v>
          </cell>
          <cell r="O38">
            <v>4568.5199999999995</v>
          </cell>
          <cell r="P38">
            <v>0</v>
          </cell>
          <cell r="R38">
            <v>50000</v>
          </cell>
          <cell r="S38">
            <v>8223.3359999999993</v>
          </cell>
          <cell r="T38">
            <v>62791.856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59390.759999999995</v>
          </cell>
          <cell r="AA38">
            <v>15989.82</v>
          </cell>
          <cell r="AB38">
            <v>75380.579999999987</v>
          </cell>
        </row>
        <row r="39">
          <cell r="A39">
            <v>230</v>
          </cell>
          <cell r="B39">
            <v>342</v>
          </cell>
          <cell r="C39" t="str">
            <v>Salik Ram Bhattarai</v>
          </cell>
          <cell r="D39" t="str">
            <v>Foreman I</v>
          </cell>
          <cell r="E39">
            <v>3390</v>
          </cell>
          <cell r="F39">
            <v>3729</v>
          </cell>
          <cell r="G39" t="str">
            <v>n</v>
          </cell>
          <cell r="H39" t="str">
            <v>n</v>
          </cell>
          <cell r="I39">
            <v>44748</v>
          </cell>
          <cell r="J39">
            <v>0</v>
          </cell>
          <cell r="K39">
            <v>8949.6</v>
          </cell>
          <cell r="L39">
            <v>4474.8</v>
          </cell>
          <cell r="N39">
            <v>58172.4</v>
          </cell>
          <cell r="O39">
            <v>4474.8</v>
          </cell>
          <cell r="P39">
            <v>0</v>
          </cell>
          <cell r="R39">
            <v>50000</v>
          </cell>
          <cell r="S39">
            <v>8054.64</v>
          </cell>
          <cell r="T39">
            <v>62529.440000000002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58172.4</v>
          </cell>
          <cell r="AA39">
            <v>15661.8</v>
          </cell>
          <cell r="AB39">
            <v>73834.2</v>
          </cell>
        </row>
        <row r="40">
          <cell r="A40">
            <v>231</v>
          </cell>
          <cell r="B40">
            <v>340</v>
          </cell>
          <cell r="C40" t="str">
            <v>Birkha Bdr Pun</v>
          </cell>
          <cell r="D40" t="str">
            <v>Driller/Shotcreter</v>
          </cell>
          <cell r="E40">
            <v>3246</v>
          </cell>
          <cell r="F40">
            <v>3570.6</v>
          </cell>
          <cell r="G40" t="str">
            <v>n</v>
          </cell>
          <cell r="H40" t="str">
            <v>n</v>
          </cell>
          <cell r="I40">
            <v>42847.199999999997</v>
          </cell>
          <cell r="J40">
            <v>0</v>
          </cell>
          <cell r="K40">
            <v>8569.44</v>
          </cell>
          <cell r="L40">
            <v>4284.72</v>
          </cell>
          <cell r="N40">
            <v>55701.36</v>
          </cell>
          <cell r="O40">
            <v>4284.72</v>
          </cell>
          <cell r="P40">
            <v>0</v>
          </cell>
          <cell r="R40">
            <v>50000</v>
          </cell>
          <cell r="S40">
            <v>7712.4960000000001</v>
          </cell>
          <cell r="T40">
            <v>61997.216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55701.36</v>
          </cell>
          <cell r="AA40">
            <v>14996.519999999997</v>
          </cell>
          <cell r="AB40">
            <v>70697.88</v>
          </cell>
        </row>
        <row r="41">
          <cell r="A41">
            <v>232</v>
          </cell>
          <cell r="B41">
            <v>176</v>
          </cell>
          <cell r="C41" t="str">
            <v>Shanker Devkota</v>
          </cell>
          <cell r="D41" t="str">
            <v xml:space="preserve">Sr. Costing Clerk </v>
          </cell>
          <cell r="E41">
            <v>4211</v>
          </cell>
          <cell r="F41">
            <v>4632.1000000000004</v>
          </cell>
          <cell r="G41" t="str">
            <v>n</v>
          </cell>
          <cell r="H41" t="str">
            <v>y</v>
          </cell>
          <cell r="I41">
            <v>55585.200000000004</v>
          </cell>
          <cell r="J41">
            <v>0</v>
          </cell>
          <cell r="K41">
            <v>11117.04</v>
          </cell>
          <cell r="L41">
            <v>5558.52</v>
          </cell>
          <cell r="N41">
            <v>72260.760000000009</v>
          </cell>
          <cell r="O41">
            <v>5558.52</v>
          </cell>
          <cell r="P41">
            <v>5558.52</v>
          </cell>
          <cell r="Q41">
            <v>7000</v>
          </cell>
          <cell r="R41">
            <v>50000</v>
          </cell>
          <cell r="S41">
            <v>10000</v>
          </cell>
          <cell r="T41">
            <v>78117.040000000008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72260.760000000009</v>
          </cell>
          <cell r="AA41">
            <v>19454.82</v>
          </cell>
          <cell r="AB41">
            <v>91715.580000000016</v>
          </cell>
        </row>
        <row r="42">
          <cell r="A42">
            <v>233</v>
          </cell>
          <cell r="B42">
            <v>346</v>
          </cell>
          <cell r="C42" t="str">
            <v>Tika Ram Basyal</v>
          </cell>
          <cell r="D42" t="str">
            <v>Driller/Shotcreter</v>
          </cell>
          <cell r="E42">
            <v>3179</v>
          </cell>
          <cell r="F42">
            <v>3496.9</v>
          </cell>
          <cell r="G42" t="str">
            <v>n</v>
          </cell>
          <cell r="H42" t="str">
            <v>n</v>
          </cell>
          <cell r="I42">
            <v>41962.8</v>
          </cell>
          <cell r="J42">
            <v>0</v>
          </cell>
          <cell r="K42">
            <v>8392.5600000000013</v>
          </cell>
          <cell r="L42">
            <v>4196.2800000000007</v>
          </cell>
          <cell r="N42">
            <v>54551.64</v>
          </cell>
          <cell r="O42">
            <v>4196.2800000000007</v>
          </cell>
          <cell r="P42">
            <v>0</v>
          </cell>
          <cell r="R42">
            <v>50000</v>
          </cell>
          <cell r="S42">
            <v>7553.3040000000001</v>
          </cell>
          <cell r="T42">
            <v>61749.584000000003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54551.64</v>
          </cell>
          <cell r="AA42">
            <v>14686.98</v>
          </cell>
          <cell r="AB42">
            <v>69238.62</v>
          </cell>
        </row>
        <row r="43">
          <cell r="A43">
            <v>234</v>
          </cell>
          <cell r="B43">
            <v>341</v>
          </cell>
          <cell r="C43" t="str">
            <v>Krishna Lal Bhattarai</v>
          </cell>
          <cell r="D43" t="str">
            <v>Foreman</v>
          </cell>
          <cell r="E43">
            <v>3045</v>
          </cell>
          <cell r="F43">
            <v>3349.5</v>
          </cell>
          <cell r="G43" t="str">
            <v>n</v>
          </cell>
          <cell r="H43" t="str">
            <v>n</v>
          </cell>
          <cell r="I43">
            <v>40194</v>
          </cell>
          <cell r="J43">
            <v>0</v>
          </cell>
          <cell r="K43">
            <v>8038.8</v>
          </cell>
          <cell r="L43">
            <v>4019.4</v>
          </cell>
          <cell r="N43">
            <v>52252.200000000004</v>
          </cell>
          <cell r="O43">
            <v>4019.4</v>
          </cell>
          <cell r="P43">
            <v>0</v>
          </cell>
          <cell r="R43">
            <v>50000</v>
          </cell>
          <cell r="S43">
            <v>7234.92</v>
          </cell>
          <cell r="T43">
            <v>61254.32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52252.200000000004</v>
          </cell>
          <cell r="AA43">
            <v>14067.899999999998</v>
          </cell>
          <cell r="AB43">
            <v>66320.100000000006</v>
          </cell>
        </row>
        <row r="44">
          <cell r="A44">
            <v>235</v>
          </cell>
          <cell r="B44">
            <v>344</v>
          </cell>
          <cell r="C44" t="str">
            <v>Devendra Raj Sharma</v>
          </cell>
          <cell r="D44" t="str">
            <v>Mechanic II</v>
          </cell>
          <cell r="E44">
            <v>3035</v>
          </cell>
          <cell r="F44">
            <v>3338.5</v>
          </cell>
          <cell r="G44" t="str">
            <v>n</v>
          </cell>
          <cell r="H44" t="str">
            <v>n</v>
          </cell>
          <cell r="I44">
            <v>40062</v>
          </cell>
          <cell r="J44">
            <v>0</v>
          </cell>
          <cell r="K44">
            <v>8012.4000000000005</v>
          </cell>
          <cell r="L44">
            <v>4006.2000000000003</v>
          </cell>
          <cell r="N44">
            <v>52080.6</v>
          </cell>
          <cell r="O44">
            <v>4006.2000000000003</v>
          </cell>
          <cell r="P44">
            <v>0</v>
          </cell>
          <cell r="R44">
            <v>50000</v>
          </cell>
          <cell r="S44">
            <v>7211.16</v>
          </cell>
          <cell r="T44">
            <v>61217.36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52080.6</v>
          </cell>
          <cell r="AA44">
            <v>14021.699999999999</v>
          </cell>
          <cell r="AB44">
            <v>66102.3</v>
          </cell>
        </row>
        <row r="45">
          <cell r="A45">
            <v>236</v>
          </cell>
          <cell r="B45">
            <v>345</v>
          </cell>
          <cell r="C45" t="str">
            <v>Yam Bdr Bhandari</v>
          </cell>
          <cell r="D45" t="str">
            <v>Mechanic II</v>
          </cell>
          <cell r="E45">
            <v>3035</v>
          </cell>
          <cell r="F45">
            <v>3338.5</v>
          </cell>
          <cell r="G45" t="str">
            <v>n</v>
          </cell>
          <cell r="H45" t="str">
            <v>n</v>
          </cell>
          <cell r="I45">
            <v>40062</v>
          </cell>
          <cell r="J45">
            <v>0</v>
          </cell>
          <cell r="K45">
            <v>8012.4000000000005</v>
          </cell>
          <cell r="L45">
            <v>4006.2000000000003</v>
          </cell>
          <cell r="N45">
            <v>52080.6</v>
          </cell>
          <cell r="O45">
            <v>4006.2000000000003</v>
          </cell>
          <cell r="P45">
            <v>0</v>
          </cell>
          <cell r="R45">
            <v>50000</v>
          </cell>
          <cell r="S45">
            <v>7211.16</v>
          </cell>
          <cell r="T45">
            <v>61217.36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52080.6</v>
          </cell>
          <cell r="AA45">
            <v>14021.699999999999</v>
          </cell>
          <cell r="AB45">
            <v>66102.3</v>
          </cell>
        </row>
        <row r="46">
          <cell r="A46">
            <v>237</v>
          </cell>
          <cell r="B46">
            <v>350</v>
          </cell>
          <cell r="C46" t="str">
            <v>Nalendra Raj Pandey</v>
          </cell>
          <cell r="D46" t="str">
            <v>Mechanic I</v>
          </cell>
          <cell r="E46">
            <v>2978</v>
          </cell>
          <cell r="F46">
            <v>3275.8</v>
          </cell>
          <cell r="G46" t="str">
            <v>n</v>
          </cell>
          <cell r="H46" t="str">
            <v>n</v>
          </cell>
          <cell r="I46">
            <v>39309.600000000006</v>
          </cell>
          <cell r="J46">
            <v>0</v>
          </cell>
          <cell r="K46">
            <v>7861.9200000000019</v>
          </cell>
          <cell r="L46">
            <v>3930.9600000000009</v>
          </cell>
          <cell r="N46">
            <v>51102.48</v>
          </cell>
          <cell r="O46">
            <v>3930.9600000000009</v>
          </cell>
          <cell r="P46">
            <v>0</v>
          </cell>
          <cell r="R46">
            <v>50000</v>
          </cell>
          <cell r="S46">
            <v>7075.7280000000001</v>
          </cell>
          <cell r="T46">
            <v>61006.688000000002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51102.48</v>
          </cell>
          <cell r="AA46">
            <v>13758.36</v>
          </cell>
          <cell r="AB46">
            <v>64860.840000000004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D Landed Cost -March '17"/>
      <sheetName val="Brand item wise"/>
      <sheetName val="COP"/>
      <sheetName val="Total Sales"/>
      <sheetName val="OC Blue Generation-ABD"/>
      <sheetName val="Total Sales (2)"/>
      <sheetName val="Cost card"/>
      <sheetName val="OCB Gen-ABD (3)"/>
      <sheetName val="OCB Gen-ABD (2)"/>
      <sheetName val="ABD-Cl. stock (up to B)"/>
      <sheetName val="ABD-Cl. stock (C)"/>
      <sheetName val="ABD-Closing Stock(B)"/>
      <sheetName val="ABD Exp up to Baishakh 2074"/>
      <sheetName val="ABD PM - Baishakh 74"/>
      <sheetName val="Stock - ABD"/>
      <sheetName val="Stock - ABD (2)"/>
      <sheetName val="ABD PM(B)"/>
      <sheetName val="Summary-Excise (Monthly)"/>
      <sheetName val="Abd expenses 2073.74"/>
    </sheetNames>
    <sheetDataSet>
      <sheetData sheetId="0">
        <row r="64">
          <cell r="A64" t="str">
            <v>Wastage Allowance</v>
          </cell>
          <cell r="B64">
            <v>0</v>
          </cell>
          <cell r="C64">
            <v>0</v>
          </cell>
        </row>
        <row r="65">
          <cell r="A65" t="str">
            <v>Type</v>
          </cell>
          <cell r="B65" t="str">
            <v>Items</v>
          </cell>
          <cell r="C65" t="str">
            <v>Rate</v>
          </cell>
        </row>
        <row r="66">
          <cell r="A66" t="str">
            <v>PM</v>
          </cell>
          <cell r="B66" t="str">
            <v>Cap &amp; lable</v>
          </cell>
          <cell r="C66">
            <v>0</v>
          </cell>
        </row>
        <row r="67">
          <cell r="A67" t="str">
            <v>RM</v>
          </cell>
          <cell r="B67" t="str">
            <v>Raw Materials</v>
          </cell>
          <cell r="C67">
            <v>0</v>
          </cell>
        </row>
        <row r="68">
          <cell r="A68" t="str">
            <v>Bottle</v>
          </cell>
          <cell r="B68" t="str">
            <v>Bottles</v>
          </cell>
          <cell r="C68">
            <v>0</v>
          </cell>
        </row>
      </sheetData>
      <sheetData sheetId="1">
        <row r="8">
          <cell r="AN8">
            <v>8.0138168987401812</v>
          </cell>
        </row>
      </sheetData>
      <sheetData sheetId="2"/>
      <sheetData sheetId="3">
        <row r="4">
          <cell r="C4">
            <v>4029.56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arget vs Actual"/>
      <sheetName val="P&amp;L - BS"/>
      <sheetName val="YTD Exp"/>
      <sheetName val="WRK_PL_Asadh'74 "/>
      <sheetName val="Closing Stock-A'74 "/>
      <sheetName val="Royalty-Bacardi 73.74"/>
      <sheetName val="SCH_BS_Asadh'74"/>
      <sheetName val="Cost card (J &amp; A)"/>
      <sheetName val="Sheet1"/>
      <sheetName val="Sheet2"/>
      <sheetName val="Sheet3"/>
      <sheetName val="Sheet4"/>
      <sheetName val="Sheet5"/>
      <sheetName val="bs _ Asadh 74.xlsx"/>
      <sheetName val="Closing Stock -J "/>
      <sheetName val="pr_Asadh'74.Xls"/>
      <sheetName val="SCH_BS_Jestha'74"/>
      <sheetName val="PR_Jestha 74"/>
      <sheetName val="NET-RRDPL"/>
      <sheetName val="Royalty_73.74"/>
      <sheetName val="ABD Exp_Baishakh'74"/>
      <sheetName val="Bacardi Exp_Baishakh'74"/>
      <sheetName val="Cost card"/>
      <sheetName val="PR _ Jestha 74wrk.xlsx"/>
      <sheetName val="LY &amp; CY (P&amp;L)"/>
    </sheetNames>
    <sheetDataSet>
      <sheetData sheetId="0"/>
      <sheetData sheetId="1"/>
      <sheetData sheetId="2">
        <row r="50">
          <cell r="G50">
            <v>35000000</v>
          </cell>
        </row>
      </sheetData>
      <sheetData sheetId="3"/>
      <sheetData sheetId="4"/>
      <sheetData sheetId="5">
        <row r="11">
          <cell r="M11">
            <v>49.19502045268613</v>
          </cell>
        </row>
      </sheetData>
      <sheetData sheetId="6"/>
      <sheetData sheetId="7">
        <row r="187">
          <cell r="D187">
            <v>35000000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A9" t="str">
            <v>Particular</v>
          </cell>
        </row>
      </sheetData>
      <sheetData sheetId="15"/>
      <sheetData sheetId="16"/>
      <sheetData sheetId="17">
        <row r="4">
          <cell r="A4" t="str">
            <v>Particular</v>
          </cell>
          <cell r="B4" t="str">
            <v>Opening</v>
          </cell>
          <cell r="C4" t="str">
            <v xml:space="preserve">Period </v>
          </cell>
          <cell r="D4" t="str">
            <v>Closing</v>
          </cell>
          <cell r="F4" t="str">
            <v>Particular</v>
          </cell>
          <cell r="G4" t="str">
            <v>Opening</v>
          </cell>
          <cell r="H4" t="str">
            <v xml:space="preserve">Period </v>
          </cell>
          <cell r="I4" t="str">
            <v>Closing</v>
          </cell>
        </row>
        <row r="5">
          <cell r="A5" t="str">
            <v>SUNDRY CREDITORS</v>
          </cell>
          <cell r="B5">
            <v>0</v>
          </cell>
          <cell r="C5">
            <v>0</v>
          </cell>
          <cell r="D5">
            <v>0</v>
          </cell>
          <cell r="F5" t="str">
            <v>SUNDRY DEBTORS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ALBERT TRADING CONCERN</v>
          </cell>
          <cell r="B6">
            <v>15481</v>
          </cell>
          <cell r="C6">
            <v>-15481</v>
          </cell>
          <cell r="D6">
            <v>0</v>
          </cell>
          <cell r="F6" t="str">
            <v>BIGYAN CHAUDHARI</v>
          </cell>
          <cell r="G6">
            <v>-0.41</v>
          </cell>
          <cell r="H6">
            <v>0</v>
          </cell>
          <cell r="I6">
            <v>-0.41</v>
          </cell>
        </row>
        <row r="7">
          <cell r="A7" t="str">
            <v>ALISHA TORRENT CLOSURES (INDIA) PVT. LTD.</v>
          </cell>
          <cell r="B7">
            <v>-5612.53</v>
          </cell>
          <cell r="C7">
            <v>0</v>
          </cell>
          <cell r="D7">
            <v>-5612.53</v>
          </cell>
          <cell r="F7" t="str">
            <v>D &amp; B MARKETING</v>
          </cell>
          <cell r="G7">
            <v>-896</v>
          </cell>
          <cell r="H7">
            <v>0</v>
          </cell>
          <cell r="I7">
            <v>-896</v>
          </cell>
        </row>
        <row r="8">
          <cell r="A8" t="str">
            <v>ANOJ ROAD LINES</v>
          </cell>
          <cell r="B8">
            <v>0</v>
          </cell>
          <cell r="C8">
            <v>306126.73000000004</v>
          </cell>
          <cell r="D8">
            <v>306126.73000000004</v>
          </cell>
          <cell r="F8" t="str">
            <v>JAGDAMBA OVERSEAS PVT LTD</v>
          </cell>
          <cell r="G8">
            <v>37727.08</v>
          </cell>
          <cell r="H8">
            <v>0</v>
          </cell>
          <cell r="I8">
            <v>37727.08</v>
          </cell>
        </row>
        <row r="9">
          <cell r="A9" t="str">
            <v>ASIAN DISTILLERY PVT.LTD</v>
          </cell>
          <cell r="B9">
            <v>3418592.14</v>
          </cell>
          <cell r="C9">
            <v>0</v>
          </cell>
          <cell r="D9">
            <v>3418592.14</v>
          </cell>
          <cell r="F9" t="str">
            <v>JUGEDI SUPPLIERS</v>
          </cell>
          <cell r="G9">
            <v>-13373.27</v>
          </cell>
          <cell r="H9">
            <v>13373</v>
          </cell>
          <cell r="I9">
            <v>-0.27000000000043656</v>
          </cell>
        </row>
        <row r="10">
          <cell r="A10" t="str">
            <v>B.N. ELECTRICALS</v>
          </cell>
          <cell r="B10">
            <v>10680</v>
          </cell>
          <cell r="C10">
            <v>0</v>
          </cell>
          <cell r="D10">
            <v>10680</v>
          </cell>
          <cell r="F10" t="str">
            <v>MAKALU EXIM PVT. LTD.</v>
          </cell>
          <cell r="G10">
            <v>-0.34</v>
          </cell>
          <cell r="H10">
            <v>0</v>
          </cell>
          <cell r="I10">
            <v>-0.34</v>
          </cell>
        </row>
        <row r="11">
          <cell r="A11" t="str">
            <v>BACARDI INDIA PRIVATE LIMITED</v>
          </cell>
          <cell r="B11">
            <v>22884265.68</v>
          </cell>
          <cell r="C11">
            <v>-4991835.46</v>
          </cell>
          <cell r="D11">
            <v>17892430.219999999</v>
          </cell>
          <cell r="F11" t="str">
            <v>MAKALU PATHIBHARA ENTERPRISES</v>
          </cell>
          <cell r="G11">
            <v>-52777</v>
          </cell>
          <cell r="H11">
            <v>0</v>
          </cell>
          <cell r="I11">
            <v>-52777</v>
          </cell>
        </row>
        <row r="12">
          <cell r="A12" t="str">
            <v>BAJRA &amp; BAJRACHARYA ENTERPRISES</v>
          </cell>
          <cell r="B12">
            <v>43500.25</v>
          </cell>
          <cell r="C12">
            <v>0</v>
          </cell>
          <cell r="D12">
            <v>43500.25</v>
          </cell>
          <cell r="F12" t="str">
            <v>MANSHREE TRADERS</v>
          </cell>
          <cell r="G12">
            <v>39999.550000000003</v>
          </cell>
          <cell r="H12">
            <v>0</v>
          </cell>
          <cell r="I12">
            <v>39999.550000000003</v>
          </cell>
        </row>
        <row r="13">
          <cell r="A13" t="str">
            <v>BTC PRIVATE LIMITED</v>
          </cell>
          <cell r="B13">
            <v>27242.040000000008</v>
          </cell>
          <cell r="C13">
            <v>0</v>
          </cell>
          <cell r="D13">
            <v>27242.040000000008</v>
          </cell>
          <cell r="F13" t="str">
            <v>NEW EVEREST COLD CENTRE</v>
          </cell>
          <cell r="G13">
            <v>356264.5</v>
          </cell>
          <cell r="H13">
            <v>0</v>
          </cell>
          <cell r="I13">
            <v>356264.5</v>
          </cell>
        </row>
        <row r="14">
          <cell r="A14" t="str">
            <v>CALTECH PVT LTD.</v>
          </cell>
          <cell r="B14">
            <v>0</v>
          </cell>
          <cell r="C14">
            <v>0</v>
          </cell>
          <cell r="D14">
            <v>0</v>
          </cell>
          <cell r="F14" t="str">
            <v>PASHUPATI KUT UDHYOG</v>
          </cell>
          <cell r="G14">
            <v>-6436.3</v>
          </cell>
          <cell r="H14">
            <v>0</v>
          </cell>
          <cell r="I14">
            <v>-6436.3</v>
          </cell>
        </row>
        <row r="15">
          <cell r="A15" t="str">
            <v>CHEMTECH INDUSTRIES</v>
          </cell>
          <cell r="B15">
            <v>0</v>
          </cell>
          <cell r="C15">
            <v>0</v>
          </cell>
          <cell r="D15">
            <v>0</v>
          </cell>
          <cell r="F15" t="str">
            <v>RANJIT &amp; RAJNISH ENTERPRISES</v>
          </cell>
          <cell r="G15">
            <v>8840.2000000000007</v>
          </cell>
          <cell r="H15">
            <v>0</v>
          </cell>
          <cell r="I15">
            <v>8840.2000000000007</v>
          </cell>
        </row>
        <row r="16">
          <cell r="A16" t="str">
            <v>CHITWAN SCIENCE HOUSE</v>
          </cell>
          <cell r="B16">
            <v>-0.45</v>
          </cell>
          <cell r="C16">
            <v>0</v>
          </cell>
          <cell r="D16">
            <v>-0.45</v>
          </cell>
          <cell r="F16" t="str">
            <v>SAMBRDHI TRADERS</v>
          </cell>
          <cell r="G16">
            <v>7014.22</v>
          </cell>
          <cell r="H16">
            <v>0</v>
          </cell>
          <cell r="I16">
            <v>7014.22</v>
          </cell>
        </row>
        <row r="17">
          <cell r="A17" t="str">
            <v>CLASSIC BOTTLE CAPS PVT LTD.</v>
          </cell>
          <cell r="B17">
            <v>-19924.78</v>
          </cell>
          <cell r="C17">
            <v>0</v>
          </cell>
          <cell r="D17">
            <v>-19924.78</v>
          </cell>
          <cell r="F17" t="str">
            <v>SHANGRILA SPIRITS PVT LTD.</v>
          </cell>
          <cell r="G17">
            <v>12723620.43</v>
          </cell>
          <cell r="H17">
            <v>0.4</v>
          </cell>
          <cell r="I17">
            <v>12723620.83</v>
          </cell>
        </row>
        <row r="18">
          <cell r="A18" t="str">
            <v>CLICK VISION INTERNATIONAL PVT. LTD.</v>
          </cell>
          <cell r="B18">
            <v>0</v>
          </cell>
          <cell r="C18">
            <v>0</v>
          </cell>
          <cell r="D18">
            <v>0</v>
          </cell>
          <cell r="F18" t="str">
            <v>VIVEK STORES</v>
          </cell>
          <cell r="G18">
            <v>39550.620000000003</v>
          </cell>
          <cell r="H18">
            <v>0</v>
          </cell>
          <cell r="I18">
            <v>39550.620000000003</v>
          </cell>
        </row>
        <row r="19">
          <cell r="A19" t="str">
            <v>COMPUTER CARE</v>
          </cell>
          <cell r="B19">
            <v>1.5</v>
          </cell>
          <cell r="C19">
            <v>0</v>
          </cell>
          <cell r="D19">
            <v>1.5</v>
          </cell>
          <cell r="F19" t="str">
            <v>Group Total</v>
          </cell>
          <cell r="G19">
            <v>13139533.279999999</v>
          </cell>
          <cell r="H19">
            <v>13373.4</v>
          </cell>
          <cell r="I19">
            <v>13152906.68</v>
          </cell>
        </row>
        <row r="20">
          <cell r="A20" t="str">
            <v>CONTINENTAL CAPS CARTONS</v>
          </cell>
          <cell r="B20">
            <v>52226.51</v>
          </cell>
          <cell r="C20">
            <v>0</v>
          </cell>
          <cell r="D20">
            <v>52226.51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DURGA MOTORS</v>
          </cell>
          <cell r="B21">
            <v>0</v>
          </cell>
          <cell r="C21">
            <v>0</v>
          </cell>
          <cell r="D21">
            <v>0</v>
          </cell>
          <cell r="F21" t="str">
            <v>STAFF ADVANCE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ELEMECH INTERNATIONAL PVT LTD.</v>
          </cell>
          <cell r="B22">
            <v>6158.5</v>
          </cell>
          <cell r="C22">
            <v>0</v>
          </cell>
          <cell r="D22">
            <v>6158.5</v>
          </cell>
          <cell r="F22" t="str">
            <v>AJAY KUMAR SAH</v>
          </cell>
          <cell r="G22">
            <v>10000</v>
          </cell>
          <cell r="H22">
            <v>-8186.62</v>
          </cell>
          <cell r="I22">
            <v>1813.38</v>
          </cell>
        </row>
        <row r="23">
          <cell r="A23" t="str">
            <v>EXOTIC ADUENTURES TOUR &amp; TRAVEL PVT LTD</v>
          </cell>
          <cell r="B23">
            <v>21000</v>
          </cell>
          <cell r="C23">
            <v>0</v>
          </cell>
          <cell r="D23">
            <v>21000</v>
          </cell>
          <cell r="F23" t="str">
            <v>AKLESH KUMAR KUSHWAHA</v>
          </cell>
          <cell r="G23">
            <v>0.83</v>
          </cell>
          <cell r="H23">
            <v>-0.25</v>
          </cell>
          <cell r="I23">
            <v>0.57999999999999996</v>
          </cell>
        </row>
        <row r="24">
          <cell r="A24" t="str">
            <v>FABRIZIO</v>
          </cell>
          <cell r="B24">
            <v>-842388.68</v>
          </cell>
          <cell r="C24">
            <v>840926.83</v>
          </cell>
          <cell r="D24">
            <v>-1461.8500000000931</v>
          </cell>
          <cell r="F24" t="str">
            <v>ANIL SHRESTHA -SA</v>
          </cell>
          <cell r="G24">
            <v>-7640</v>
          </cell>
          <cell r="H24">
            <v>0</v>
          </cell>
          <cell r="I24">
            <v>-7640</v>
          </cell>
        </row>
        <row r="25">
          <cell r="A25" t="str">
            <v>GANDAKI CHEMICAL SUPPLIERS</v>
          </cell>
          <cell r="B25">
            <v>118.85</v>
          </cell>
          <cell r="C25">
            <v>0</v>
          </cell>
          <cell r="D25">
            <v>118.85</v>
          </cell>
          <cell r="F25" t="str">
            <v>ANIL TAMANG</v>
          </cell>
          <cell r="G25">
            <v>19998.86</v>
          </cell>
          <cell r="H25">
            <v>0</v>
          </cell>
          <cell r="I25">
            <v>19998.86</v>
          </cell>
        </row>
        <row r="26">
          <cell r="A26" t="str">
            <v>GANINATH MACHINERY PARTS</v>
          </cell>
          <cell r="B26">
            <v>0.6</v>
          </cell>
          <cell r="C26">
            <v>0</v>
          </cell>
          <cell r="D26">
            <v>0.6</v>
          </cell>
          <cell r="F26" t="str">
            <v>BADRI CHAULAGAIN</v>
          </cell>
          <cell r="G26">
            <v>-39363</v>
          </cell>
          <cell r="H26">
            <v>0</v>
          </cell>
          <cell r="I26">
            <v>-39363</v>
          </cell>
        </row>
        <row r="27">
          <cell r="A27" t="str">
            <v>GAULA CLOSURES (INDIA) PVT. LTD</v>
          </cell>
          <cell r="B27">
            <v>-3215.81</v>
          </cell>
          <cell r="C27">
            <v>0</v>
          </cell>
          <cell r="D27">
            <v>-3215.81</v>
          </cell>
          <cell r="F27" t="str">
            <v>BASU DEV DAHAL</v>
          </cell>
          <cell r="G27">
            <v>-9840</v>
          </cell>
          <cell r="H27">
            <v>0</v>
          </cell>
          <cell r="I27">
            <v>-9840</v>
          </cell>
        </row>
        <row r="28">
          <cell r="A28" t="str">
            <v>GIRI BLOCK UDHYOG</v>
          </cell>
          <cell r="B28">
            <v>4950</v>
          </cell>
          <cell r="C28">
            <v>-4950</v>
          </cell>
          <cell r="D28">
            <v>0</v>
          </cell>
          <cell r="F28" t="str">
            <v>BISHNU PRASAD BHAT</v>
          </cell>
          <cell r="G28">
            <v>-1219.3900000000001</v>
          </cell>
          <cell r="H28">
            <v>0</v>
          </cell>
          <cell r="I28">
            <v>-1219.3900000000001</v>
          </cell>
        </row>
        <row r="29">
          <cell r="A29" t="str">
            <v>HIMALAYAN DISTILLERY LIMITED</v>
          </cell>
          <cell r="B29">
            <v>-24552990.440000001</v>
          </cell>
          <cell r="C29">
            <v>0</v>
          </cell>
          <cell r="D29">
            <v>-24552990.440000001</v>
          </cell>
          <cell r="F29" t="str">
            <v>DHOJ KUMAR HAMAL - SA</v>
          </cell>
          <cell r="G29">
            <v>-2000.06</v>
          </cell>
          <cell r="H29">
            <v>0</v>
          </cell>
          <cell r="I29">
            <v>-2000.06</v>
          </cell>
        </row>
        <row r="30">
          <cell r="A30" t="str">
            <v>HINDUSTAN NATIONAL GLASS INDUSTRIES LTD.</v>
          </cell>
          <cell r="B30">
            <v>1.05</v>
          </cell>
          <cell r="C30">
            <v>0</v>
          </cell>
          <cell r="D30">
            <v>1.05</v>
          </cell>
          <cell r="F30" t="str">
            <v>DHRUBA BAHADUR G.C. - SA</v>
          </cell>
          <cell r="G30">
            <v>2.2999999999999998</v>
          </cell>
          <cell r="H30">
            <v>0.02</v>
          </cell>
          <cell r="I30">
            <v>2.3199999999999998</v>
          </cell>
        </row>
        <row r="31">
          <cell r="A31" t="str">
            <v>HOLOGRAPHIC SECURITY MARKINGS P. LTD</v>
          </cell>
          <cell r="B31">
            <v>55972.43</v>
          </cell>
          <cell r="C31">
            <v>0</v>
          </cell>
          <cell r="D31">
            <v>55972.43</v>
          </cell>
          <cell r="F31" t="str">
            <v>GURU P. ADHIKARI - GM</v>
          </cell>
          <cell r="G31">
            <v>-850.87</v>
          </cell>
          <cell r="H31">
            <v>0</v>
          </cell>
          <cell r="I31">
            <v>-850.87</v>
          </cell>
        </row>
        <row r="32">
          <cell r="A32" t="str">
            <v>HOLOSTIK INDIA LIMITED</v>
          </cell>
          <cell r="B32">
            <v>-19141.13</v>
          </cell>
          <cell r="C32">
            <v>0</v>
          </cell>
          <cell r="D32">
            <v>-19141.13</v>
          </cell>
          <cell r="F32" t="str">
            <v>HARI GURUNG - OLD</v>
          </cell>
          <cell r="G32">
            <v>8004.11</v>
          </cell>
          <cell r="H32">
            <v>-4000.34</v>
          </cell>
          <cell r="I32">
            <v>4003.7699999999995</v>
          </cell>
        </row>
        <row r="33">
          <cell r="A33" t="str">
            <v>HOTEL GLOBAL (P) LTD.</v>
          </cell>
          <cell r="B33">
            <v>-29.46</v>
          </cell>
          <cell r="C33">
            <v>0</v>
          </cell>
          <cell r="D33">
            <v>-29.46</v>
          </cell>
          <cell r="F33" t="str">
            <v>INDRA GHIMIRE</v>
          </cell>
          <cell r="G33">
            <v>8512.9</v>
          </cell>
          <cell r="H33">
            <v>0</v>
          </cell>
          <cell r="I33">
            <v>8512.9</v>
          </cell>
        </row>
        <row r="34">
          <cell r="A34" t="str">
            <v>HULAS STEEEL INDUSTRIES LTD.</v>
          </cell>
          <cell r="B34">
            <v>0.22</v>
          </cell>
          <cell r="C34">
            <v>0</v>
          </cell>
          <cell r="D34">
            <v>0.22</v>
          </cell>
          <cell r="F34" t="str">
            <v>KIRAN PANTHEE -SA</v>
          </cell>
          <cell r="G34">
            <v>-25795.09</v>
          </cell>
          <cell r="H34">
            <v>0</v>
          </cell>
          <cell r="I34">
            <v>-25795.09</v>
          </cell>
        </row>
        <row r="35">
          <cell r="A35" t="str">
            <v>INFRATECH PVT. LTD.</v>
          </cell>
          <cell r="B35">
            <v>7445.36</v>
          </cell>
          <cell r="C35">
            <v>0</v>
          </cell>
          <cell r="D35">
            <v>7445.36</v>
          </cell>
          <cell r="F35" t="str">
            <v>KISHOR BABU PURI - SA</v>
          </cell>
          <cell r="G35">
            <v>-78369.899999999994</v>
          </cell>
          <cell r="H35">
            <v>0</v>
          </cell>
          <cell r="I35">
            <v>-78369.899999999994</v>
          </cell>
        </row>
        <row r="36">
          <cell r="A36" t="str">
            <v>INTERNATIONAL BEVERAGE SCOTLAND</v>
          </cell>
          <cell r="B36">
            <v>0</v>
          </cell>
          <cell r="C36">
            <v>0</v>
          </cell>
          <cell r="D36">
            <v>0</v>
          </cell>
          <cell r="F36" t="str">
            <v>KRISHNA BAHADUR NEWAR</v>
          </cell>
          <cell r="G36">
            <v>-700.37</v>
          </cell>
          <cell r="H36">
            <v>0</v>
          </cell>
          <cell r="I36">
            <v>-700.37</v>
          </cell>
        </row>
        <row r="37">
          <cell r="A37" t="str">
            <v>IP ROADLINES PVT. LTD.</v>
          </cell>
          <cell r="B37">
            <v>0</v>
          </cell>
          <cell r="C37">
            <v>6098</v>
          </cell>
          <cell r="D37">
            <v>6098</v>
          </cell>
          <cell r="F37" t="str">
            <v>KRISHNA HARI ADHIKARI</v>
          </cell>
          <cell r="G37">
            <v>-6803.81</v>
          </cell>
          <cell r="H37">
            <v>0</v>
          </cell>
          <cell r="I37">
            <v>-6803.81</v>
          </cell>
        </row>
        <row r="38">
          <cell r="A38" t="str">
            <v>J.G.I. DISTRIBUTION PVT. LTD.</v>
          </cell>
          <cell r="B38">
            <v>525026.25</v>
          </cell>
          <cell r="C38">
            <v>966997.5</v>
          </cell>
          <cell r="D38">
            <v>1492023.75</v>
          </cell>
          <cell r="F38" t="str">
            <v>LAKSHMAN POUDEL</v>
          </cell>
          <cell r="G38">
            <v>8283</v>
          </cell>
          <cell r="H38">
            <v>0</v>
          </cell>
          <cell r="I38">
            <v>8283</v>
          </cell>
        </row>
        <row r="39">
          <cell r="A39" t="str">
            <v>JAI SHREE SHYAM TRADING CONCERN</v>
          </cell>
          <cell r="B39">
            <v>0</v>
          </cell>
          <cell r="C39">
            <v>0</v>
          </cell>
          <cell r="D39">
            <v>0</v>
          </cell>
          <cell r="F39" t="str">
            <v>MAHESHWOR GHIMIRE - SA</v>
          </cell>
          <cell r="G39">
            <v>1460.1</v>
          </cell>
          <cell r="H39">
            <v>7000</v>
          </cell>
          <cell r="I39">
            <v>8460.1</v>
          </cell>
        </row>
        <row r="40">
          <cell r="A40" t="str">
            <v>KALIKA GLASS HOUSE</v>
          </cell>
          <cell r="B40">
            <v>-0.49</v>
          </cell>
          <cell r="C40">
            <v>0</v>
          </cell>
          <cell r="D40">
            <v>-0.49</v>
          </cell>
          <cell r="F40" t="str">
            <v>MANISH RAJ REGMI- SA</v>
          </cell>
          <cell r="G40">
            <v>-5831.64</v>
          </cell>
          <cell r="H40">
            <v>0</v>
          </cell>
          <cell r="I40">
            <v>-5831.64</v>
          </cell>
        </row>
        <row r="41">
          <cell r="A41" t="str">
            <v>KOSELI SHOE STYLE</v>
          </cell>
          <cell r="B41">
            <v>-25730</v>
          </cell>
          <cell r="C41">
            <v>25730</v>
          </cell>
          <cell r="D41">
            <v>0</v>
          </cell>
          <cell r="F41" t="str">
            <v>MOHAN GURUNG- SA</v>
          </cell>
          <cell r="G41">
            <v>-24833</v>
          </cell>
          <cell r="H41">
            <v>0</v>
          </cell>
          <cell r="I41">
            <v>-24833</v>
          </cell>
        </row>
        <row r="42">
          <cell r="A42" t="str">
            <v>M.S. SUPPLIERS</v>
          </cell>
          <cell r="B42">
            <v>0.27</v>
          </cell>
          <cell r="C42">
            <v>0</v>
          </cell>
          <cell r="D42">
            <v>0.27</v>
          </cell>
          <cell r="F42" t="str">
            <v>MUKESHWAR NATH GUPTA</v>
          </cell>
          <cell r="G42">
            <v>1777.59</v>
          </cell>
          <cell r="H42">
            <v>-1777.5</v>
          </cell>
          <cell r="I42">
            <v>8.9999999999918145E-2</v>
          </cell>
        </row>
        <row r="43">
          <cell r="A43" t="str">
            <v>MAHADEV CARRIERS PVT LTD</v>
          </cell>
          <cell r="B43">
            <v>64060</v>
          </cell>
          <cell r="C43">
            <v>-64060</v>
          </cell>
          <cell r="D43">
            <v>0</v>
          </cell>
          <cell r="F43" t="str">
            <v>MUKTI BARAL</v>
          </cell>
          <cell r="G43">
            <v>-46611.25</v>
          </cell>
          <cell r="H43">
            <v>0</v>
          </cell>
          <cell r="I43">
            <v>-46611.25</v>
          </cell>
        </row>
        <row r="44">
          <cell r="A44" t="str">
            <v>MANOHAR PACKAGINGS PVT LTD</v>
          </cell>
          <cell r="B44">
            <v>0</v>
          </cell>
          <cell r="C44">
            <v>0</v>
          </cell>
          <cell r="D44">
            <v>0</v>
          </cell>
          <cell r="F44" t="str">
            <v>NABIN KARKI</v>
          </cell>
          <cell r="G44">
            <v>0.5</v>
          </cell>
          <cell r="H44">
            <v>0</v>
          </cell>
          <cell r="I44">
            <v>0.5</v>
          </cell>
        </row>
        <row r="45">
          <cell r="A45" t="str">
            <v>MEDI HUSEN TYRE MARMAT</v>
          </cell>
          <cell r="B45">
            <v>1.25</v>
          </cell>
          <cell r="C45">
            <v>2.75</v>
          </cell>
          <cell r="D45">
            <v>4</v>
          </cell>
          <cell r="F45" t="str">
            <v>NARAYAN PRASAD PANDIT</v>
          </cell>
          <cell r="G45">
            <v>1</v>
          </cell>
          <cell r="H45">
            <v>-0.25</v>
          </cell>
          <cell r="I45">
            <v>0.75</v>
          </cell>
        </row>
        <row r="46">
          <cell r="A46" t="str">
            <v>N.G.S. BULK CARRIERS PVT LTD.</v>
          </cell>
          <cell r="B46">
            <v>0</v>
          </cell>
          <cell r="C46">
            <v>0</v>
          </cell>
          <cell r="D46">
            <v>0</v>
          </cell>
          <cell r="F46" t="str">
            <v>RAHUL GIRI</v>
          </cell>
          <cell r="G46">
            <v>-21559.31</v>
          </cell>
          <cell r="H46">
            <v>0</v>
          </cell>
          <cell r="I46">
            <v>-21559.31</v>
          </cell>
        </row>
        <row r="47">
          <cell r="A47" t="str">
            <v>NARAYANGARH AUTO CARE</v>
          </cell>
          <cell r="B47">
            <v>8586.89</v>
          </cell>
          <cell r="C47">
            <v>-8586</v>
          </cell>
          <cell r="D47">
            <v>0.88999999999941792</v>
          </cell>
          <cell r="F47" t="str">
            <v>RAJAN BOHARA</v>
          </cell>
          <cell r="G47">
            <v>-30905</v>
          </cell>
          <cell r="H47">
            <v>0</v>
          </cell>
          <cell r="I47">
            <v>-30905</v>
          </cell>
        </row>
        <row r="48">
          <cell r="A48" t="str">
            <v>NARAYANI CHEMICAL SUPPLIERS</v>
          </cell>
          <cell r="B48">
            <v>21400</v>
          </cell>
          <cell r="C48">
            <v>-21400</v>
          </cell>
          <cell r="D48">
            <v>0</v>
          </cell>
          <cell r="F48" t="str">
            <v>RAM KUMAR DARAI</v>
          </cell>
          <cell r="G48">
            <v>-0.03</v>
          </cell>
          <cell r="H48">
            <v>7.0000000000000007E-2</v>
          </cell>
          <cell r="I48">
            <v>4.0000000000000008E-2</v>
          </cell>
        </row>
        <row r="49">
          <cell r="A49" t="str">
            <v>NARAYANI MECHINE &amp; TOOLS STORES</v>
          </cell>
          <cell r="B49">
            <v>0.55000000000000004</v>
          </cell>
          <cell r="C49">
            <v>0</v>
          </cell>
          <cell r="D49">
            <v>0.55000000000000004</v>
          </cell>
          <cell r="F49" t="str">
            <v>SAILESH BUDHATHOKI</v>
          </cell>
          <cell r="G49">
            <v>-29729</v>
          </cell>
          <cell r="H49">
            <v>0</v>
          </cell>
          <cell r="I49">
            <v>-29729</v>
          </cell>
        </row>
        <row r="50">
          <cell r="A50" t="str">
            <v>NEPAL BIRKO UDHAYOG</v>
          </cell>
          <cell r="B50">
            <v>0.6</v>
          </cell>
          <cell r="C50">
            <v>0</v>
          </cell>
          <cell r="D50">
            <v>0.6</v>
          </cell>
          <cell r="F50" t="str">
            <v>SHIBA SHARMA</v>
          </cell>
          <cell r="G50">
            <v>-5723.92</v>
          </cell>
          <cell r="H50">
            <v>0</v>
          </cell>
          <cell r="I50">
            <v>-5723.92</v>
          </cell>
        </row>
        <row r="51">
          <cell r="A51" t="str">
            <v>NIYOGI OFFSET PVT LTD.</v>
          </cell>
          <cell r="B51">
            <v>90452.72</v>
          </cell>
          <cell r="C51">
            <v>0</v>
          </cell>
          <cell r="D51">
            <v>90452.72</v>
          </cell>
          <cell r="F51" t="str">
            <v>SHIVA PRASHAD ADHIKARI</v>
          </cell>
          <cell r="G51">
            <v>-9669</v>
          </cell>
          <cell r="H51">
            <v>0</v>
          </cell>
          <cell r="I51">
            <v>-9669</v>
          </cell>
        </row>
        <row r="52">
          <cell r="A52" t="str">
            <v>NOBLE PRINT &amp; PACKAGING INDUSTRIES P. LTD.</v>
          </cell>
          <cell r="B52">
            <v>0.64</v>
          </cell>
          <cell r="C52">
            <v>0</v>
          </cell>
          <cell r="D52">
            <v>0.64</v>
          </cell>
          <cell r="F52" t="str">
            <v>SHYAM BARUWAL</v>
          </cell>
          <cell r="G52">
            <v>-32768.93</v>
          </cell>
          <cell r="H52">
            <v>0</v>
          </cell>
          <cell r="I52">
            <v>-32768.93</v>
          </cell>
        </row>
        <row r="53">
          <cell r="A53" t="str">
            <v>NUTECH SECURITY PRINTERS</v>
          </cell>
          <cell r="B53">
            <v>570710.53</v>
          </cell>
          <cell r="C53">
            <v>-570614.44999999995</v>
          </cell>
          <cell r="D53">
            <v>96.080000000074506</v>
          </cell>
          <cell r="F53" t="str">
            <v>SUBHADRA KUNWAR-SA</v>
          </cell>
          <cell r="G53">
            <v>9999.31</v>
          </cell>
          <cell r="H53">
            <v>0</v>
          </cell>
          <cell r="I53">
            <v>9999.31</v>
          </cell>
        </row>
        <row r="54">
          <cell r="A54" t="str">
            <v>OCEAN TRADE CONCERN</v>
          </cell>
          <cell r="B54">
            <v>17515</v>
          </cell>
          <cell r="C54">
            <v>0</v>
          </cell>
          <cell r="D54">
            <v>17515</v>
          </cell>
          <cell r="F54" t="str">
            <v>SUMAN ARYAL -SA</v>
          </cell>
          <cell r="G54">
            <v>-0.25</v>
          </cell>
          <cell r="H54">
            <v>0</v>
          </cell>
          <cell r="I54">
            <v>-0.25</v>
          </cell>
        </row>
        <row r="55">
          <cell r="A55" t="str">
            <v>PALL INDIA PVT. LTD.</v>
          </cell>
          <cell r="B55">
            <v>95452.6</v>
          </cell>
          <cell r="C55">
            <v>-122915.13</v>
          </cell>
          <cell r="D55">
            <v>-27462.53</v>
          </cell>
          <cell r="F55" t="str">
            <v>SUMANDRA KHATRI</v>
          </cell>
          <cell r="G55">
            <v>-36253.5</v>
          </cell>
          <cell r="H55">
            <v>0</v>
          </cell>
          <cell r="I55">
            <v>-36253.5</v>
          </cell>
        </row>
        <row r="56">
          <cell r="A56" t="str">
            <v>POSITIVE INDUSTRIES</v>
          </cell>
          <cell r="B56">
            <v>-0.19</v>
          </cell>
          <cell r="C56">
            <v>0</v>
          </cell>
          <cell r="D56">
            <v>-0.19</v>
          </cell>
          <cell r="F56" t="str">
            <v>THANESWOR UPADHAYA</v>
          </cell>
          <cell r="G56">
            <v>-2115.5</v>
          </cell>
          <cell r="H56">
            <v>0</v>
          </cell>
          <cell r="I56">
            <v>-2115.5</v>
          </cell>
        </row>
        <row r="57">
          <cell r="A57" t="str">
            <v>PRAVA BIDHUT IMPORIAM</v>
          </cell>
          <cell r="B57">
            <v>32912.21</v>
          </cell>
          <cell r="C57">
            <v>0</v>
          </cell>
          <cell r="D57">
            <v>32912.21</v>
          </cell>
          <cell r="F57" t="str">
            <v>TUL BAHADUR B.C. -SA</v>
          </cell>
          <cell r="G57">
            <v>-8437.0300000000007</v>
          </cell>
          <cell r="H57">
            <v>0</v>
          </cell>
          <cell r="I57">
            <v>-8437.0300000000007</v>
          </cell>
        </row>
        <row r="58">
          <cell r="A58" t="str">
            <v>R.L. LOGISTICS</v>
          </cell>
          <cell r="B58">
            <v>275475.20000000001</v>
          </cell>
          <cell r="C58">
            <v>0</v>
          </cell>
          <cell r="D58">
            <v>275475.20000000001</v>
          </cell>
          <cell r="F58" t="str">
            <v>TULSHI RAM PURI</v>
          </cell>
          <cell r="G58">
            <v>-28120</v>
          </cell>
          <cell r="H58">
            <v>0</v>
          </cell>
          <cell r="I58">
            <v>-28120</v>
          </cell>
        </row>
        <row r="59">
          <cell r="A59" t="str">
            <v>R.S.E. WATERCARE PVT. LTD.</v>
          </cell>
          <cell r="B59">
            <v>438779</v>
          </cell>
          <cell r="C59">
            <v>-361600</v>
          </cell>
          <cell r="D59">
            <v>77179</v>
          </cell>
          <cell r="F59" t="str">
            <v>UMAKANTA NIRAULA</v>
          </cell>
          <cell r="G59">
            <v>42674.45</v>
          </cell>
          <cell r="H59">
            <v>0</v>
          </cell>
          <cell r="I59">
            <v>42674.45</v>
          </cell>
        </row>
        <row r="60">
          <cell r="A60" t="str">
            <v>RADICO KHAITEN LTD</v>
          </cell>
          <cell r="B60">
            <v>2990578.9</v>
          </cell>
          <cell r="C60">
            <v>-2078649.31</v>
          </cell>
          <cell r="D60">
            <v>911929.58999999985</v>
          </cell>
          <cell r="F60" t="str">
            <v>UMESH KUMAR SAHANI</v>
          </cell>
          <cell r="G60">
            <v>1</v>
          </cell>
          <cell r="H60">
            <v>0</v>
          </cell>
          <cell r="I60">
            <v>1</v>
          </cell>
        </row>
        <row r="61">
          <cell r="A61" t="str">
            <v>RAJDOOT PARIVAHAN PVT LTD</v>
          </cell>
          <cell r="B61">
            <v>0.90000000002328306</v>
          </cell>
          <cell r="C61">
            <v>0</v>
          </cell>
          <cell r="D61">
            <v>0.90000000002328306</v>
          </cell>
          <cell r="F61" t="str">
            <v>YAGYA BAHADUR SHRESTHA</v>
          </cell>
          <cell r="G61">
            <v>-41580</v>
          </cell>
          <cell r="H61">
            <v>-20790</v>
          </cell>
          <cell r="I61">
            <v>-62370</v>
          </cell>
        </row>
        <row r="62">
          <cell r="A62" t="str">
            <v>RATTAN INDUSTRIAL INDIA PVT. LTD</v>
          </cell>
          <cell r="B62">
            <v>48044.99</v>
          </cell>
          <cell r="C62">
            <v>0</v>
          </cell>
          <cell r="D62">
            <v>48044.99</v>
          </cell>
          <cell r="F62" t="str">
            <v>Group Total</v>
          </cell>
          <cell r="G62">
            <v>-386003.89999999997</v>
          </cell>
          <cell r="H62">
            <v>-27754.87</v>
          </cell>
          <cell r="I62">
            <v>-413758.76999999996</v>
          </cell>
        </row>
        <row r="63">
          <cell r="A63" t="str">
            <v>RENEMARG FLAVOURS AND FRAGRANCE PVT. LTD.</v>
          </cell>
          <cell r="B63">
            <v>4756.46</v>
          </cell>
          <cell r="C63">
            <v>0</v>
          </cell>
          <cell r="D63">
            <v>4756.46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SAIBABA TRADERS</v>
          </cell>
          <cell r="B64">
            <v>3678.17</v>
          </cell>
          <cell r="C64">
            <v>0</v>
          </cell>
          <cell r="D64">
            <v>3678.17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SANJIWANI PARTS</v>
          </cell>
          <cell r="B65">
            <v>0.5</v>
          </cell>
          <cell r="C65">
            <v>0</v>
          </cell>
          <cell r="D65">
            <v>0.5</v>
          </cell>
          <cell r="F65" t="str">
            <v>OTHER RECEIVABLES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SAPTAGANDAKI GLASS HOUSE</v>
          </cell>
          <cell r="B66">
            <v>0.8</v>
          </cell>
          <cell r="C66">
            <v>0</v>
          </cell>
          <cell r="D66">
            <v>0.8</v>
          </cell>
          <cell r="F66" t="str">
            <v>RADICO KHAITAN LIMITED - ROYALTY</v>
          </cell>
          <cell r="G66">
            <v>3656433.55</v>
          </cell>
          <cell r="H66">
            <v>0</v>
          </cell>
          <cell r="I66">
            <v>3656433.55</v>
          </cell>
        </row>
        <row r="67">
          <cell r="A67" t="str">
            <v>SECURE ALARMS TRADERS</v>
          </cell>
          <cell r="B67">
            <v>0</v>
          </cell>
          <cell r="C67">
            <v>0</v>
          </cell>
          <cell r="D67">
            <v>0</v>
          </cell>
          <cell r="F67" t="str">
            <v>Group Total</v>
          </cell>
          <cell r="G67">
            <v>3656433.55</v>
          </cell>
          <cell r="H67">
            <v>0</v>
          </cell>
          <cell r="I67">
            <v>3656433.55</v>
          </cell>
        </row>
        <row r="68">
          <cell r="A68" t="str">
            <v>SHARMA ELECTRIC WORKSHOP</v>
          </cell>
          <cell r="B68">
            <v>-0.06</v>
          </cell>
          <cell r="C68">
            <v>0</v>
          </cell>
          <cell r="D68">
            <v>-0.06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>SHIV SHAKTI BOTTLE SUPPLIERS</v>
          </cell>
          <cell r="B69">
            <v>830.95</v>
          </cell>
          <cell r="C69">
            <v>0</v>
          </cell>
          <cell r="D69">
            <v>830.95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SHREE CARRIERS</v>
          </cell>
          <cell r="B70">
            <v>-0.03</v>
          </cell>
          <cell r="C70">
            <v>0</v>
          </cell>
          <cell r="D70">
            <v>-0.03</v>
          </cell>
          <cell r="F70" t="str">
            <v>FIXED ASSETS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SHREE DURGA ENTERPRISES</v>
          </cell>
          <cell r="B71">
            <v>11543.2</v>
          </cell>
          <cell r="C71">
            <v>0</v>
          </cell>
          <cell r="D71">
            <v>11543.2</v>
          </cell>
          <cell r="F71" t="str">
            <v>ACCUMULATED DEPRECIATION</v>
          </cell>
          <cell r="G71">
            <v>-43364096</v>
          </cell>
          <cell r="H71">
            <v>0</v>
          </cell>
          <cell r="I71">
            <v>-43364096</v>
          </cell>
        </row>
        <row r="72">
          <cell r="A72" t="str">
            <v>SHREE MAA DURGA ROAD CARRIERS</v>
          </cell>
          <cell r="B72">
            <v>5.77</v>
          </cell>
          <cell r="C72">
            <v>0</v>
          </cell>
          <cell r="D72">
            <v>5.77</v>
          </cell>
          <cell r="F72" t="str">
            <v>BUILDING</v>
          </cell>
          <cell r="G72">
            <v>13518809.720000001</v>
          </cell>
          <cell r="H72">
            <v>0</v>
          </cell>
          <cell r="I72">
            <v>13518809.720000001</v>
          </cell>
        </row>
        <row r="73">
          <cell r="A73" t="str">
            <v>SHREE PASHUPATI HARDWARE</v>
          </cell>
          <cell r="B73">
            <v>0.17</v>
          </cell>
          <cell r="C73">
            <v>0</v>
          </cell>
          <cell r="D73">
            <v>0.17</v>
          </cell>
          <cell r="F73" t="str">
            <v>BUILDING CONSTRUCTION</v>
          </cell>
          <cell r="G73">
            <v>1763680.55</v>
          </cell>
          <cell r="H73">
            <v>0</v>
          </cell>
          <cell r="I73">
            <v>1763680.55</v>
          </cell>
        </row>
        <row r="74">
          <cell r="A74" t="str">
            <v>SKANEM INTERLABELS INDUSTRIES P. LTD</v>
          </cell>
          <cell r="B74">
            <v>106508.65</v>
          </cell>
          <cell r="C74">
            <v>0</v>
          </cell>
          <cell r="D74">
            <v>106508.65</v>
          </cell>
          <cell r="F74" t="str">
            <v>BUILDING CONTRUCTION - FA</v>
          </cell>
          <cell r="G74">
            <v>6444825.4800000004</v>
          </cell>
          <cell r="H74">
            <v>0</v>
          </cell>
          <cell r="I74">
            <v>6444825.4800000004</v>
          </cell>
        </row>
        <row r="75">
          <cell r="A75" t="str">
            <v>SPRINT PRINTING &amp; PACKAGING PVT. LTD.</v>
          </cell>
          <cell r="B75">
            <v>26555</v>
          </cell>
          <cell r="C75">
            <v>0</v>
          </cell>
          <cell r="D75">
            <v>26555</v>
          </cell>
          <cell r="F75" t="str">
            <v>COMPUTER &amp; UPS</v>
          </cell>
          <cell r="G75">
            <v>522855.73</v>
          </cell>
          <cell r="H75">
            <v>0</v>
          </cell>
          <cell r="I75">
            <v>522855.73</v>
          </cell>
        </row>
        <row r="76">
          <cell r="A76" t="str">
            <v>SSP PACKAGING INDUSTRIES PVT LTD.</v>
          </cell>
          <cell r="B76">
            <v>-37114.76</v>
          </cell>
          <cell r="C76">
            <v>0</v>
          </cell>
          <cell r="D76">
            <v>-37114.76</v>
          </cell>
          <cell r="F76" t="str">
            <v>COMPUTERS</v>
          </cell>
          <cell r="G76">
            <v>156109.75</v>
          </cell>
          <cell r="H76">
            <v>0</v>
          </cell>
          <cell r="I76">
            <v>156109.75</v>
          </cell>
        </row>
        <row r="77">
          <cell r="A77" t="str">
            <v>SUMAN PACKAGING PVT LTD.</v>
          </cell>
          <cell r="B77">
            <v>201703.24</v>
          </cell>
          <cell r="C77">
            <v>-201703.24</v>
          </cell>
          <cell r="D77">
            <v>0</v>
          </cell>
          <cell r="F77" t="str">
            <v>FURNITURE &amp; FIXTURES</v>
          </cell>
          <cell r="G77">
            <v>5963392.0499999998</v>
          </cell>
          <cell r="H77">
            <v>0</v>
          </cell>
          <cell r="I77">
            <v>5963392.0499999998</v>
          </cell>
        </row>
        <row r="78">
          <cell r="A78" t="str">
            <v>THE FLAVOURS INDIA (P) LTD.</v>
          </cell>
          <cell r="B78">
            <v>1921.8000000000029</v>
          </cell>
          <cell r="C78">
            <v>0</v>
          </cell>
          <cell r="D78">
            <v>1921.8000000000029</v>
          </cell>
          <cell r="F78" t="str">
            <v>FURNITURE &amp; FIXTURES - FA</v>
          </cell>
          <cell r="G78">
            <v>113558</v>
          </cell>
          <cell r="H78">
            <v>0</v>
          </cell>
          <cell r="I78">
            <v>113558</v>
          </cell>
        </row>
        <row r="79">
          <cell r="A79" t="str">
            <v>TIGER SONS GLASS INDUSTRIES PVT. LTD.</v>
          </cell>
          <cell r="B79">
            <v>-938771.59</v>
          </cell>
          <cell r="C79">
            <v>0</v>
          </cell>
          <cell r="D79">
            <v>-938771.59</v>
          </cell>
          <cell r="F79" t="str">
            <v>OFFICE EQUIPMENT</v>
          </cell>
          <cell r="G79">
            <v>833919.72</v>
          </cell>
          <cell r="H79">
            <v>0</v>
          </cell>
          <cell r="I79">
            <v>833919.72</v>
          </cell>
        </row>
        <row r="80">
          <cell r="A80" t="str">
            <v>TRISHUL TRADE LINK</v>
          </cell>
          <cell r="B80">
            <v>293645.34999999998</v>
          </cell>
          <cell r="C80">
            <v>50850</v>
          </cell>
          <cell r="D80">
            <v>344495.35</v>
          </cell>
          <cell r="F80" t="str">
            <v>OFFICE EQUIPMENT - FA</v>
          </cell>
          <cell r="G80">
            <v>705437.82</v>
          </cell>
          <cell r="H80">
            <v>0</v>
          </cell>
          <cell r="I80">
            <v>705437.82</v>
          </cell>
        </row>
        <row r="81">
          <cell r="A81" t="str">
            <v>UNIC SUPPLIERS</v>
          </cell>
          <cell r="B81">
            <v>0.6</v>
          </cell>
          <cell r="C81">
            <v>0</v>
          </cell>
          <cell r="D81">
            <v>0.6</v>
          </cell>
          <cell r="F81" t="str">
            <v>OTHER ASSETS</v>
          </cell>
          <cell r="G81">
            <v>1038502.05</v>
          </cell>
          <cell r="H81">
            <v>0</v>
          </cell>
          <cell r="I81">
            <v>1038502.05</v>
          </cell>
        </row>
        <row r="82">
          <cell r="A82" t="str">
            <v>UNIVERSAL HOME &amp; HOTEL APPLIANCES</v>
          </cell>
          <cell r="B82">
            <v>4664.3999999999996</v>
          </cell>
          <cell r="C82">
            <v>0</v>
          </cell>
          <cell r="D82">
            <v>4664.3999999999996</v>
          </cell>
          <cell r="F82" t="str">
            <v>OTHER EQUIPMENT - FA</v>
          </cell>
          <cell r="G82">
            <v>293590</v>
          </cell>
          <cell r="H82">
            <v>0</v>
          </cell>
          <cell r="I82">
            <v>293590</v>
          </cell>
        </row>
        <row r="83">
          <cell r="A83" t="str">
            <v>VIJAY DISTILLERY PVT. LTD.</v>
          </cell>
          <cell r="B83">
            <v>3616</v>
          </cell>
          <cell r="C83">
            <v>0</v>
          </cell>
          <cell r="D83">
            <v>3616</v>
          </cell>
          <cell r="F83" t="str">
            <v>PLANT &amp; MACHINERY</v>
          </cell>
          <cell r="G83">
            <v>41842300.380000003</v>
          </cell>
          <cell r="H83">
            <v>0</v>
          </cell>
          <cell r="I83">
            <v>41842300.380000003</v>
          </cell>
        </row>
        <row r="84">
          <cell r="A84" t="str">
            <v>Group Total</v>
          </cell>
          <cell r="B84">
            <v>5941145.2900000038</v>
          </cell>
          <cell r="C84">
            <v>-6245062.7799999993</v>
          </cell>
          <cell r="D84">
            <v>-303917.48999999953</v>
          </cell>
          <cell r="F84" t="str">
            <v>PLANT &amp; MACHINERY - FA</v>
          </cell>
          <cell r="G84">
            <v>11416573.83</v>
          </cell>
          <cell r="H84">
            <v>0</v>
          </cell>
          <cell r="I84">
            <v>11416573.83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SHINK RAPPING MACHINE</v>
          </cell>
          <cell r="G85">
            <v>38000</v>
          </cell>
          <cell r="H85">
            <v>0</v>
          </cell>
          <cell r="I85">
            <v>38000</v>
          </cell>
        </row>
        <row r="86">
          <cell r="A86" t="str">
            <v>SUNDRY EXPENSES PAYABLE</v>
          </cell>
          <cell r="B86">
            <v>0</v>
          </cell>
          <cell r="C86">
            <v>0</v>
          </cell>
          <cell r="D86">
            <v>0</v>
          </cell>
          <cell r="F86" t="str">
            <v>SOFTWARE</v>
          </cell>
          <cell r="G86">
            <v>554625</v>
          </cell>
          <cell r="H86">
            <v>851812.5</v>
          </cell>
          <cell r="I86">
            <v>1406437.5</v>
          </cell>
        </row>
        <row r="87">
          <cell r="A87" t="str">
            <v>AASTHA SCIENTIFIC RESEARCH SERVICE PVT LTD.</v>
          </cell>
          <cell r="B87">
            <v>6132.5</v>
          </cell>
          <cell r="C87">
            <v>-6132</v>
          </cell>
          <cell r="D87">
            <v>0.5</v>
          </cell>
          <cell r="F87" t="str">
            <v>TRANSFORMER</v>
          </cell>
          <cell r="G87">
            <v>468720</v>
          </cell>
          <cell r="H87">
            <v>0</v>
          </cell>
          <cell r="I87">
            <v>468720</v>
          </cell>
        </row>
        <row r="88">
          <cell r="A88" t="str">
            <v>AD. PAD P. LTD.</v>
          </cell>
          <cell r="B88">
            <v>61882.5</v>
          </cell>
          <cell r="C88">
            <v>158831.74</v>
          </cell>
          <cell r="D88">
            <v>220714.23999999999</v>
          </cell>
          <cell r="F88" t="str">
            <v>VEHICLE</v>
          </cell>
          <cell r="G88">
            <v>19357832.75</v>
          </cell>
          <cell r="H88">
            <v>0</v>
          </cell>
          <cell r="I88">
            <v>19357832.75</v>
          </cell>
        </row>
        <row r="89">
          <cell r="A89" t="str">
            <v>AITA KUMARI GURUNG</v>
          </cell>
          <cell r="B89">
            <v>10890</v>
          </cell>
          <cell r="C89">
            <v>0</v>
          </cell>
          <cell r="D89">
            <v>10890</v>
          </cell>
          <cell r="F89" t="str">
            <v>LABARATORY EQUIPMENT- FA</v>
          </cell>
          <cell r="G89">
            <v>84617</v>
          </cell>
          <cell r="H89">
            <v>0</v>
          </cell>
          <cell r="I89">
            <v>84617</v>
          </cell>
        </row>
        <row r="90">
          <cell r="A90" t="str">
            <v>BHARTI BULLK CARRIER</v>
          </cell>
          <cell r="B90">
            <v>240225</v>
          </cell>
          <cell r="C90">
            <v>-240225</v>
          </cell>
          <cell r="D90">
            <v>0</v>
          </cell>
          <cell r="F90" t="str">
            <v>Group Total</v>
          </cell>
          <cell r="G90">
            <v>61753253.830000006</v>
          </cell>
          <cell r="H90">
            <v>851812.5</v>
          </cell>
          <cell r="I90">
            <v>62605066.330000006</v>
          </cell>
        </row>
        <row r="91">
          <cell r="A91" t="str">
            <v>BTL MEDIA PVT. LTD.</v>
          </cell>
          <cell r="B91">
            <v>6342.54</v>
          </cell>
          <cell r="C91">
            <v>0</v>
          </cell>
          <cell r="D91">
            <v>6342.54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CENTRAL SERVICE CENTRE</v>
          </cell>
          <cell r="B92">
            <v>9579.76</v>
          </cell>
          <cell r="C92">
            <v>-9579</v>
          </cell>
          <cell r="D92">
            <v>0.76000000000021828</v>
          </cell>
          <cell r="F92" t="str">
            <v>CURRENT ASSETS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DEV ELECTRIC WORKSHOP</v>
          </cell>
          <cell r="B93">
            <v>9765.75</v>
          </cell>
          <cell r="C93">
            <v>-9765</v>
          </cell>
          <cell r="D93">
            <v>0.75</v>
          </cell>
          <cell r="F93" t="str">
            <v>ADVANCE INCOME TAX (OLD)</v>
          </cell>
          <cell r="G93">
            <v>2112040</v>
          </cell>
          <cell r="H93">
            <v>0</v>
          </cell>
          <cell r="I93">
            <v>2112040</v>
          </cell>
        </row>
        <row r="94">
          <cell r="A94" t="str">
            <v>GARUD SECURITIES PVT. LTD.</v>
          </cell>
          <cell r="B94">
            <v>184646.23</v>
          </cell>
          <cell r="C94">
            <v>0</v>
          </cell>
          <cell r="D94">
            <v>184646.23</v>
          </cell>
          <cell r="F94" t="str">
            <v>AM TO PM LIQUOR SHOP PVT LTD.</v>
          </cell>
          <cell r="G94">
            <v>1273110</v>
          </cell>
          <cell r="H94">
            <v>0</v>
          </cell>
          <cell r="I94">
            <v>1273110</v>
          </cell>
        </row>
        <row r="95">
          <cell r="A95" t="str">
            <v>GREATWAY NETWORKING MEDIA PVT LTD.</v>
          </cell>
          <cell r="B95">
            <v>66900</v>
          </cell>
          <cell r="C95">
            <v>0</v>
          </cell>
          <cell r="D95">
            <v>66900</v>
          </cell>
          <cell r="F95" t="str">
            <v>ARUN NIRMAN SEWA</v>
          </cell>
          <cell r="G95">
            <v>900000</v>
          </cell>
          <cell r="H95">
            <v>0</v>
          </cell>
          <cell r="I95">
            <v>900000</v>
          </cell>
        </row>
        <row r="96">
          <cell r="A96" t="str">
            <v>HIMALAYAN TRAVELS AND TOURS PVT LTD</v>
          </cell>
          <cell r="B96">
            <v>0</v>
          </cell>
          <cell r="C96">
            <v>0</v>
          </cell>
          <cell r="D96">
            <v>0</v>
          </cell>
          <cell r="F96" t="str">
            <v>DEPOSIT &amp; GUARANTEES (OLD)</v>
          </cell>
          <cell r="G96">
            <v>3055660</v>
          </cell>
          <cell r="H96">
            <v>0</v>
          </cell>
          <cell r="I96">
            <v>3055660</v>
          </cell>
        </row>
        <row r="97">
          <cell r="A97" t="str">
            <v>JAYA GORAKHKALI OIL TRADERS</v>
          </cell>
          <cell r="B97">
            <v>15404.739999999998</v>
          </cell>
          <cell r="C97">
            <v>24066.84</v>
          </cell>
          <cell r="D97">
            <v>39471.58</v>
          </cell>
          <cell r="F97" t="str">
            <v>EXCISE DUTY CREDIT</v>
          </cell>
          <cell r="G97">
            <v>6089764.75</v>
          </cell>
          <cell r="H97">
            <v>0</v>
          </cell>
          <cell r="I97">
            <v>6089764.75</v>
          </cell>
        </row>
        <row r="98">
          <cell r="A98" t="str">
            <v>MAJHUWA PRINTING PRESS</v>
          </cell>
          <cell r="B98">
            <v>1350</v>
          </cell>
          <cell r="C98">
            <v>0</v>
          </cell>
          <cell r="D98">
            <v>1350</v>
          </cell>
          <cell r="F98" t="str">
            <v>L/C MARGIN</v>
          </cell>
          <cell r="G98">
            <v>151705.18</v>
          </cell>
          <cell r="H98">
            <v>26382.47</v>
          </cell>
          <cell r="I98">
            <v>178087.65</v>
          </cell>
        </row>
        <row r="99">
          <cell r="A99" t="str">
            <v>MANJUSHREE SUPPLIERS</v>
          </cell>
          <cell r="B99">
            <v>2766.97</v>
          </cell>
          <cell r="C99">
            <v>0</v>
          </cell>
          <cell r="D99">
            <v>2766.97</v>
          </cell>
          <cell r="F99" t="str">
            <v>MAJESTIC VENTURE P.LTD</v>
          </cell>
          <cell r="G99">
            <v>300000</v>
          </cell>
          <cell r="H99">
            <v>0</v>
          </cell>
          <cell r="I99">
            <v>300000</v>
          </cell>
        </row>
        <row r="100">
          <cell r="A100" t="str">
            <v>NEXGEN DRYING SYSTEMS PVT LTD.</v>
          </cell>
          <cell r="B100">
            <v>-2411.86</v>
          </cell>
          <cell r="C100">
            <v>0</v>
          </cell>
          <cell r="D100">
            <v>-2411.86</v>
          </cell>
          <cell r="F100" t="str">
            <v>SECURITY DEPOSIT- TELEPHONE</v>
          </cell>
          <cell r="G100">
            <v>6000</v>
          </cell>
          <cell r="H100">
            <v>0</v>
          </cell>
          <cell r="I100">
            <v>6000</v>
          </cell>
        </row>
        <row r="101">
          <cell r="A101" t="str">
            <v>PRABHA LIGHTING &amp; ELCETRICALS</v>
          </cell>
          <cell r="B101">
            <v>5650</v>
          </cell>
          <cell r="C101">
            <v>0</v>
          </cell>
          <cell r="D101">
            <v>5650</v>
          </cell>
          <cell r="F101" t="str">
            <v>Group Total</v>
          </cell>
          <cell r="G101">
            <v>13888279.93</v>
          </cell>
          <cell r="H101">
            <v>26382.47</v>
          </cell>
          <cell r="I101">
            <v>13914662.4</v>
          </cell>
        </row>
        <row r="102">
          <cell r="A102" t="str">
            <v>PRAKASH ENGINEERING</v>
          </cell>
          <cell r="B102">
            <v>-0.25</v>
          </cell>
          <cell r="C102">
            <v>0</v>
          </cell>
          <cell r="D102">
            <v>-0.25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PRATICHA CONSTRUCTION SERVICE</v>
          </cell>
          <cell r="B103">
            <v>3000</v>
          </cell>
          <cell r="C103">
            <v>0</v>
          </cell>
          <cell r="D103">
            <v>3000</v>
          </cell>
          <cell r="F103" t="str">
            <v>PREPAID EXPENSES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>PRINTEC NEPAL PVT. LTD.</v>
          </cell>
          <cell r="B104">
            <v>4068</v>
          </cell>
          <cell r="C104">
            <v>0</v>
          </cell>
          <cell r="D104">
            <v>4068</v>
          </cell>
          <cell r="F104" t="str">
            <v>DEFFERED AMC CHARGE</v>
          </cell>
          <cell r="G104">
            <v>41821.26</v>
          </cell>
          <cell r="H104">
            <v>-7688.58</v>
          </cell>
          <cell r="I104">
            <v>34132.68</v>
          </cell>
        </row>
        <row r="105">
          <cell r="A105" t="str">
            <v>RACHANA STORES</v>
          </cell>
          <cell r="B105">
            <v>2076</v>
          </cell>
          <cell r="C105">
            <v>0</v>
          </cell>
          <cell r="D105">
            <v>2076</v>
          </cell>
          <cell r="F105" t="str">
            <v xml:space="preserve">DEFFERED COMMUNICATION EXP. </v>
          </cell>
          <cell r="G105">
            <v>91998.54</v>
          </cell>
          <cell r="H105">
            <v>-9199.85</v>
          </cell>
          <cell r="I105">
            <v>82798.689999999988</v>
          </cell>
        </row>
        <row r="106">
          <cell r="A106" t="str">
            <v>RAMMANI &amp; SON</v>
          </cell>
          <cell r="B106">
            <v>-23785</v>
          </cell>
          <cell r="C106">
            <v>23785.38</v>
          </cell>
          <cell r="D106">
            <v>0.38000000000101863</v>
          </cell>
          <cell r="F106" t="str">
            <v>PREPAID INSURANCE</v>
          </cell>
          <cell r="G106">
            <v>365337.8</v>
          </cell>
          <cell r="H106">
            <v>-43686.34</v>
          </cell>
          <cell r="I106">
            <v>321651.45999999996</v>
          </cell>
        </row>
        <row r="107">
          <cell r="A107" t="str">
            <v>RETENTION</v>
          </cell>
          <cell r="B107">
            <v>46312.68</v>
          </cell>
          <cell r="C107">
            <v>0</v>
          </cell>
          <cell r="D107">
            <v>46312.68</v>
          </cell>
          <cell r="F107" t="str">
            <v>PREPAID NEWSPAPER SUB. EXP.</v>
          </cell>
          <cell r="G107">
            <v>4050</v>
          </cell>
          <cell r="H107">
            <v>-1191.67</v>
          </cell>
          <cell r="I107">
            <v>2858.33</v>
          </cell>
        </row>
        <row r="108">
          <cell r="A108" t="str">
            <v>ROJGAR MEDIA PVT LTD.</v>
          </cell>
          <cell r="B108">
            <v>4250</v>
          </cell>
          <cell r="C108">
            <v>0</v>
          </cell>
          <cell r="D108">
            <v>4250</v>
          </cell>
          <cell r="F108" t="str">
            <v>Group Total</v>
          </cell>
          <cell r="G108">
            <v>503207.6</v>
          </cell>
          <cell r="H108">
            <v>-61766.439999999995</v>
          </cell>
          <cell r="I108">
            <v>441441.16</v>
          </cell>
        </row>
        <row r="109">
          <cell r="A109" t="str">
            <v>ROOJAN"S AUTO SOLUTION</v>
          </cell>
          <cell r="B109">
            <v>-18334.25</v>
          </cell>
          <cell r="C109">
            <v>0</v>
          </cell>
          <cell r="D109">
            <v>-18334.25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 t="str">
            <v>SAGA HOLIDAYS INT"L TRAVELS &amp; TOURS PVT LTD.</v>
          </cell>
          <cell r="B110">
            <v>2800</v>
          </cell>
          <cell r="C110">
            <v>0</v>
          </cell>
          <cell r="D110">
            <v>2800</v>
          </cell>
          <cell r="F110" t="str">
            <v>CASH &amp; BANK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SCIENCE HOUSE</v>
          </cell>
          <cell r="B111">
            <v>1629.46</v>
          </cell>
          <cell r="C111">
            <v>0</v>
          </cell>
          <cell r="D111">
            <v>1629.46</v>
          </cell>
          <cell r="F111" t="str">
            <v>CITIZEN BANK (CHITWAN) - 106 CA</v>
          </cell>
          <cell r="G111">
            <v>179395.25</v>
          </cell>
          <cell r="H111">
            <v>3407.9</v>
          </cell>
          <cell r="I111">
            <v>182803.15</v>
          </cell>
        </row>
        <row r="112">
          <cell r="A112" t="str">
            <v>SELLWELL MEDIA PVT. LTD</v>
          </cell>
          <cell r="B112">
            <v>6979.15</v>
          </cell>
          <cell r="C112">
            <v>0</v>
          </cell>
          <cell r="D112">
            <v>6979.15</v>
          </cell>
          <cell r="F112" t="str">
            <v>CITIZEN BANK (KUMARIPATI) 181 CA</v>
          </cell>
          <cell r="G112">
            <v>17646.400000000001</v>
          </cell>
          <cell r="H112">
            <v>-57.36</v>
          </cell>
          <cell r="I112">
            <v>17589.04</v>
          </cell>
        </row>
        <row r="113">
          <cell r="A113" t="str">
            <v>SHIKHAR INSURANCE CO. LTD.</v>
          </cell>
          <cell r="B113">
            <v>59249.62000000001</v>
          </cell>
          <cell r="C113">
            <v>-13255.61</v>
          </cell>
          <cell r="D113">
            <v>45994.010000000009</v>
          </cell>
          <cell r="F113" t="str">
            <v>CITIZEN BANK -1777 CA</v>
          </cell>
          <cell r="G113">
            <v>7415597.9100000001</v>
          </cell>
          <cell r="H113">
            <v>2768584.37</v>
          </cell>
          <cell r="I113">
            <v>10184182.280000001</v>
          </cell>
        </row>
        <row r="114">
          <cell r="A114" t="str">
            <v>SIGN MART.</v>
          </cell>
          <cell r="B114">
            <v>172312.26</v>
          </cell>
          <cell r="C114">
            <v>0</v>
          </cell>
          <cell r="D114">
            <v>172312.26</v>
          </cell>
          <cell r="F114" t="str">
            <v>EVEREST BANK LTD - OD (00100105000019)</v>
          </cell>
          <cell r="G114">
            <v>11422</v>
          </cell>
          <cell r="H114">
            <v>0</v>
          </cell>
          <cell r="I114">
            <v>11422</v>
          </cell>
        </row>
        <row r="115">
          <cell r="A115" t="str">
            <v>SINGHAL INTERNATIONAL</v>
          </cell>
          <cell r="B115">
            <v>2260</v>
          </cell>
          <cell r="C115">
            <v>0</v>
          </cell>
          <cell r="D115">
            <v>2260</v>
          </cell>
          <cell r="F115" t="str">
            <v>HIMALAYAN BANK LTD - OD (00600313320011)</v>
          </cell>
          <cell r="G115">
            <v>44101.66</v>
          </cell>
          <cell r="H115">
            <v>0</v>
          </cell>
          <cell r="I115">
            <v>44101.66</v>
          </cell>
        </row>
        <row r="116">
          <cell r="A116" t="str">
            <v>TOMOJIT GHOSH ENTERPRISE</v>
          </cell>
          <cell r="B116">
            <v>17616.5</v>
          </cell>
          <cell r="C116">
            <v>0</v>
          </cell>
          <cell r="D116">
            <v>17616.5</v>
          </cell>
          <cell r="F116" t="str">
            <v>LAXMI BANK LIMITED (BACARDI A/C) - 00511148082</v>
          </cell>
          <cell r="G116">
            <v>19093.259999999998</v>
          </cell>
          <cell r="H116">
            <v>0</v>
          </cell>
          <cell r="I116">
            <v>19093.259999999998</v>
          </cell>
        </row>
        <row r="117">
          <cell r="A117" t="str">
            <v>TRIBEGI HARDWARE STORES</v>
          </cell>
          <cell r="B117">
            <v>7175.39</v>
          </cell>
          <cell r="C117">
            <v>0</v>
          </cell>
          <cell r="D117">
            <v>7175.39</v>
          </cell>
          <cell r="F117" t="str">
            <v>LAXMI BANK LIMITED-1520(CHITWAN)</v>
          </cell>
          <cell r="G117">
            <v>14962.74</v>
          </cell>
          <cell r="H117">
            <v>0</v>
          </cell>
          <cell r="I117">
            <v>14962.74</v>
          </cell>
        </row>
        <row r="118">
          <cell r="A118" t="str">
            <v>TRIDEV MACHINERY &amp; POWER TOOLS</v>
          </cell>
          <cell r="B118">
            <v>2512.11</v>
          </cell>
          <cell r="C118">
            <v>0</v>
          </cell>
          <cell r="D118">
            <v>2512.11</v>
          </cell>
          <cell r="F118" t="str">
            <v>NEPAL BANK LTD. (01800100219782000001)</v>
          </cell>
          <cell r="G118">
            <v>17688.560000000001</v>
          </cell>
          <cell r="H118">
            <v>0</v>
          </cell>
          <cell r="I118">
            <v>17688.560000000001</v>
          </cell>
        </row>
        <row r="119">
          <cell r="A119" t="str">
            <v>TRISHAKTI CABUL INDUSTRIES PVT.LTD.</v>
          </cell>
          <cell r="B119">
            <v>3446.5</v>
          </cell>
          <cell r="C119">
            <v>0</v>
          </cell>
          <cell r="D119">
            <v>3446.5</v>
          </cell>
          <cell r="F119" t="str">
            <v>NEPAL INVESTMENT BANK - 251402</v>
          </cell>
          <cell r="G119">
            <v>17685.009999999998</v>
          </cell>
          <cell r="H119">
            <v>0</v>
          </cell>
          <cell r="I119">
            <v>17685.009999999998</v>
          </cell>
        </row>
        <row r="120">
          <cell r="A120" t="str">
            <v>UNITED SAJHA COURIER &amp; CARGO</v>
          </cell>
          <cell r="B120">
            <v>11526</v>
          </cell>
          <cell r="C120">
            <v>0</v>
          </cell>
          <cell r="D120">
            <v>11526</v>
          </cell>
          <cell r="F120" t="str">
            <v>PETTY CASH</v>
          </cell>
          <cell r="G120">
            <v>22660</v>
          </cell>
          <cell r="H120">
            <v>5242.99</v>
          </cell>
          <cell r="I120">
            <v>27902.989999999998</v>
          </cell>
        </row>
        <row r="121">
          <cell r="A121" t="str">
            <v>UNIVERSAL AIR COURIER &amp; CARGO PVT. LTD.</v>
          </cell>
          <cell r="B121">
            <v>892.5</v>
          </cell>
          <cell r="C121">
            <v>0</v>
          </cell>
          <cell r="D121">
            <v>892.5</v>
          </cell>
          <cell r="F121" t="str">
            <v>PETTY CASH -FA</v>
          </cell>
          <cell r="G121">
            <v>6269</v>
          </cell>
          <cell r="H121">
            <v>-884</v>
          </cell>
          <cell r="I121">
            <v>5385</v>
          </cell>
        </row>
        <row r="122">
          <cell r="A122" t="str">
            <v>VISHAL TRADE LINKS</v>
          </cell>
          <cell r="B122">
            <v>50</v>
          </cell>
          <cell r="C122">
            <v>0</v>
          </cell>
          <cell r="D122">
            <v>50</v>
          </cell>
          <cell r="F122" t="str">
            <v>RASTRIYA BANIJYA BANK LTD.(114000012101C121)</v>
          </cell>
          <cell r="G122">
            <v>91952.88</v>
          </cell>
          <cell r="H122">
            <v>0</v>
          </cell>
          <cell r="I122">
            <v>91952.88</v>
          </cell>
        </row>
        <row r="123">
          <cell r="A123" t="str">
            <v>ZED ENTERPRISES PVT. LTD.</v>
          </cell>
          <cell r="B123">
            <v>6319137</v>
          </cell>
          <cell r="C123">
            <v>90000</v>
          </cell>
          <cell r="D123">
            <v>6409137</v>
          </cell>
          <cell r="F123" t="str">
            <v>RASTRIYA BANIJYA BANK LTD. (CHTWN) 131-797301</v>
          </cell>
          <cell r="G123">
            <v>0</v>
          </cell>
          <cell r="H123">
            <v>3000</v>
          </cell>
          <cell r="I123">
            <v>3000</v>
          </cell>
        </row>
        <row r="124">
          <cell r="A124" t="str">
            <v>B.SINGH TRANSPORT</v>
          </cell>
          <cell r="B124">
            <v>451692.29</v>
          </cell>
          <cell r="C124">
            <v>-451692.29</v>
          </cell>
          <cell r="D124">
            <v>0</v>
          </cell>
          <cell r="F124" t="str">
            <v>Group Total</v>
          </cell>
          <cell r="G124">
            <v>7858474.6699999999</v>
          </cell>
          <cell r="H124">
            <v>2779293.9000000004</v>
          </cell>
          <cell r="I124">
            <v>10637768.570000002</v>
          </cell>
        </row>
        <row r="125">
          <cell r="A125" t="str">
            <v>CAPITAL &amp; ENTERPRISES</v>
          </cell>
          <cell r="B125">
            <v>42582</v>
          </cell>
          <cell r="C125">
            <v>0</v>
          </cell>
          <cell r="D125">
            <v>42582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 t="str">
            <v>GOEL ROADWAYS</v>
          </cell>
          <cell r="B126">
            <v>1082613.99</v>
          </cell>
          <cell r="C126">
            <v>0</v>
          </cell>
          <cell r="D126">
            <v>1082613.99</v>
          </cell>
          <cell r="F126" t="str">
            <v>ADVANCE FOR EXPENSES</v>
          </cell>
          <cell r="G126">
            <v>0</v>
          </cell>
          <cell r="H126">
            <v>0</v>
          </cell>
          <cell r="I126">
            <v>0</v>
          </cell>
        </row>
        <row r="127">
          <cell r="A127" t="str">
            <v>NARESH NEUPANE- CUSTOM AGENT</v>
          </cell>
          <cell r="B127">
            <v>72888.67</v>
          </cell>
          <cell r="C127">
            <v>783021.05</v>
          </cell>
          <cell r="D127">
            <v>855909.72000000009</v>
          </cell>
          <cell r="F127" t="str">
            <v>BALKRISHNA RANA</v>
          </cell>
          <cell r="G127">
            <v>587347.73</v>
          </cell>
          <cell r="H127">
            <v>0</v>
          </cell>
          <cell r="I127">
            <v>587347.73</v>
          </cell>
        </row>
        <row r="128">
          <cell r="A128" t="str">
            <v>NCR CARGO MOVERS</v>
          </cell>
          <cell r="B128">
            <v>104097.5</v>
          </cell>
          <cell r="C128">
            <v>0</v>
          </cell>
          <cell r="D128">
            <v>104097.5</v>
          </cell>
          <cell r="F128" t="str">
            <v>CHANDAN KUMAR THAKUR</v>
          </cell>
          <cell r="G128">
            <v>99999.039999999994</v>
          </cell>
          <cell r="H128">
            <v>-99999.98</v>
          </cell>
          <cell r="I128">
            <v>-0.94000000000232831</v>
          </cell>
        </row>
        <row r="129">
          <cell r="A129" t="str">
            <v>NORTH EASTERN CARRYING CORP.</v>
          </cell>
          <cell r="B129">
            <v>3749.89</v>
          </cell>
          <cell r="C129">
            <v>0</v>
          </cell>
          <cell r="D129">
            <v>3749.89</v>
          </cell>
          <cell r="F129" t="str">
            <v>NIRAJ KUMAR (MARKETING RADICO)</v>
          </cell>
          <cell r="G129">
            <v>36656.49</v>
          </cell>
          <cell r="H129">
            <v>-36656.26</v>
          </cell>
          <cell r="I129">
            <v>0.22999999999592546</v>
          </cell>
        </row>
        <row r="130">
          <cell r="A130" t="str">
            <v>PRATHANA BHANSHAR CLEARING AGENT</v>
          </cell>
          <cell r="B130">
            <v>152970.22</v>
          </cell>
          <cell r="C130">
            <v>-600000</v>
          </cell>
          <cell r="D130">
            <v>-447029.78</v>
          </cell>
          <cell r="F130" t="str">
            <v>OM NAMO SHIVAYA NIRMAN SEWA</v>
          </cell>
          <cell r="G130">
            <v>753827</v>
          </cell>
          <cell r="H130">
            <v>0</v>
          </cell>
          <cell r="I130">
            <v>753827</v>
          </cell>
        </row>
        <row r="131">
          <cell r="A131" t="str">
            <v>PREM CHARCHILL ENTERPRISES</v>
          </cell>
          <cell r="B131">
            <v>-40309.58</v>
          </cell>
          <cell r="C131">
            <v>0</v>
          </cell>
          <cell r="D131">
            <v>-40309.58</v>
          </cell>
          <cell r="F131" t="str">
            <v>PARBATI NEPALI</v>
          </cell>
          <cell r="G131">
            <v>-3000</v>
          </cell>
          <cell r="H131">
            <v>3000</v>
          </cell>
          <cell r="I131">
            <v>0</v>
          </cell>
        </row>
        <row r="132">
          <cell r="A132" t="str">
            <v>RAM RAHIM TRANSPORT PVT. LTD.</v>
          </cell>
          <cell r="B132">
            <v>5.25</v>
          </cell>
          <cell r="C132">
            <v>1.7</v>
          </cell>
          <cell r="D132">
            <v>6.95</v>
          </cell>
          <cell r="F132" t="str">
            <v>RAJ NARAYAN SINGH</v>
          </cell>
          <cell r="G132">
            <v>7000</v>
          </cell>
          <cell r="H132">
            <v>2000</v>
          </cell>
          <cell r="I132">
            <v>9000</v>
          </cell>
        </row>
        <row r="133">
          <cell r="A133" t="str">
            <v>WORLDWIDE LOGISTICS PVT LTD</v>
          </cell>
          <cell r="B133">
            <v>112327.82</v>
          </cell>
          <cell r="C133">
            <v>0</v>
          </cell>
          <cell r="D133">
            <v>112327.82</v>
          </cell>
          <cell r="F133" t="str">
            <v>S.K. SUPPLIERS</v>
          </cell>
          <cell r="G133">
            <v>103394.5</v>
          </cell>
          <cell r="H133">
            <v>0</v>
          </cell>
          <cell r="I133">
            <v>103394.5</v>
          </cell>
        </row>
        <row r="134">
          <cell r="A134" t="str">
            <v>SUNDRY EXPENSES PAYABLE</v>
          </cell>
          <cell r="B134">
            <v>24942.720000000001</v>
          </cell>
          <cell r="C134">
            <v>0</v>
          </cell>
          <cell r="D134">
            <v>24942.720000000001</v>
          </cell>
          <cell r="F134" t="str">
            <v>SHAMBHU PRASAD BHATTARAI</v>
          </cell>
          <cell r="G134">
            <v>48508</v>
          </cell>
          <cell r="H134">
            <v>0</v>
          </cell>
          <cell r="I134">
            <v>48508</v>
          </cell>
        </row>
        <row r="135">
          <cell r="A135" t="str">
            <v>KARKI LAW ASSOCIATES</v>
          </cell>
          <cell r="B135">
            <v>431250.85</v>
          </cell>
          <cell r="C135">
            <v>0</v>
          </cell>
          <cell r="D135">
            <v>431250.85</v>
          </cell>
          <cell r="F135" t="str">
            <v>SHARDA JOSHI</v>
          </cell>
          <cell r="G135">
            <v>-7000</v>
          </cell>
          <cell r="H135">
            <v>0</v>
          </cell>
          <cell r="I135">
            <v>-7000</v>
          </cell>
        </row>
        <row r="136">
          <cell r="A136" t="str">
            <v>NBSM &amp; ASSOCIATES</v>
          </cell>
          <cell r="B136">
            <v>100350</v>
          </cell>
          <cell r="C136">
            <v>-100350</v>
          </cell>
          <cell r="D136">
            <v>0</v>
          </cell>
          <cell r="F136" t="str">
            <v>SUPER SITE OOH PVT LTD.</v>
          </cell>
          <cell r="G136">
            <v>160054.76999999999</v>
          </cell>
          <cell r="H136">
            <v>0</v>
          </cell>
          <cell r="I136">
            <v>160054.76999999999</v>
          </cell>
        </row>
        <row r="137">
          <cell r="A137" t="str">
            <v>WAGES PAYABLE - FA</v>
          </cell>
          <cell r="B137">
            <v>4.75</v>
          </cell>
          <cell r="C137">
            <v>0</v>
          </cell>
          <cell r="D137">
            <v>4.75</v>
          </cell>
          <cell r="F137" t="str">
            <v>USHA THAPA</v>
          </cell>
          <cell r="G137">
            <v>15000</v>
          </cell>
          <cell r="H137">
            <v>0</v>
          </cell>
          <cell r="I137">
            <v>15000</v>
          </cell>
        </row>
        <row r="138">
          <cell r="A138" t="str">
            <v>PROVISION FOR MARKTNG &amp; ROYALTY EXP</v>
          </cell>
          <cell r="B138">
            <v>0</v>
          </cell>
          <cell r="C138">
            <v>19514440</v>
          </cell>
          <cell r="D138">
            <v>19514440</v>
          </cell>
          <cell r="F138" t="str">
            <v>VIVEK VARMA</v>
          </cell>
          <cell r="G138">
            <v>10000</v>
          </cell>
          <cell r="H138">
            <v>0</v>
          </cell>
          <cell r="I138">
            <v>10000</v>
          </cell>
        </row>
        <row r="139">
          <cell r="A139" t="str">
            <v>PROVISION FOR ROYALTY EXP</v>
          </cell>
          <cell r="B139">
            <v>0</v>
          </cell>
          <cell r="C139">
            <v>4075908.4781999998</v>
          </cell>
          <cell r="D139">
            <v>4075908.4781999998</v>
          </cell>
          <cell r="F139" t="str">
            <v>Group Total</v>
          </cell>
          <cell r="G139">
            <v>1811787.53</v>
          </cell>
          <cell r="H139">
            <v>-131656.24</v>
          </cell>
          <cell r="I139">
            <v>1680131.29</v>
          </cell>
        </row>
        <row r="140">
          <cell r="A140" t="str">
            <v>Group Total</v>
          </cell>
          <cell r="B140">
            <v>9783464.1700000018</v>
          </cell>
          <cell r="C140">
            <v>23239056.288199998</v>
          </cell>
          <cell r="D140">
            <v>33022520.458200004</v>
          </cell>
          <cell r="I140" t="str">
            <v/>
          </cell>
        </row>
        <row r="141">
          <cell r="A141">
            <v>675273.71000000089</v>
          </cell>
          <cell r="B141">
            <v>9108190.4600000009</v>
          </cell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 t="str">
            <v>DUTIES &amp; TAXES PAYABLE</v>
          </cell>
          <cell r="B142">
            <v>0</v>
          </cell>
          <cell r="C142">
            <v>0</v>
          </cell>
          <cell r="D142">
            <v>0</v>
          </cell>
          <cell r="F142" t="str">
            <v>STOCK IN HAND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CIT PAYABLE</v>
          </cell>
          <cell r="B143">
            <v>13400</v>
          </cell>
          <cell r="C143">
            <v>0</v>
          </cell>
          <cell r="D143">
            <v>13400</v>
          </cell>
          <cell r="F143" t="str">
            <v xml:space="preserve">INVENTORY </v>
          </cell>
          <cell r="G143">
            <v>58801123.644438177</v>
          </cell>
          <cell r="H143">
            <v>2158931.4056455418</v>
          </cell>
          <cell r="I143">
            <v>60960055.050083719</v>
          </cell>
        </row>
        <row r="144">
          <cell r="A144" t="str">
            <v>PF CONTRIBUTION</v>
          </cell>
          <cell r="B144">
            <v>39783.630000000005</v>
          </cell>
          <cell r="C144">
            <v>1599.18</v>
          </cell>
          <cell r="D144">
            <v>41382.810000000005</v>
          </cell>
          <cell r="F144" t="str">
            <v>Group Total</v>
          </cell>
          <cell r="G144">
            <v>58801123.644438177</v>
          </cell>
          <cell r="H144">
            <v>2158931.4056455418</v>
          </cell>
          <cell r="I144">
            <v>60960055.050083719</v>
          </cell>
        </row>
        <row r="145">
          <cell r="A145" t="str">
            <v>TDS (INDIVIDUAL OR PROPRIETORSHIP 11111)</v>
          </cell>
          <cell r="B145">
            <v>20433.78</v>
          </cell>
          <cell r="C145">
            <v>-3678.24</v>
          </cell>
          <cell r="D145">
            <v>16755.54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TDS (OTHER ENTITIES 11124)</v>
          </cell>
          <cell r="B146">
            <v>1350</v>
          </cell>
          <cell r="C146">
            <v>0</v>
          </cell>
          <cell r="D146">
            <v>1350</v>
          </cell>
          <cell r="F146" t="str">
            <v>Total Assets Side</v>
          </cell>
          <cell r="G146">
            <v>161026090.13443819</v>
          </cell>
          <cell r="H146">
            <v>5608616.1256455416</v>
          </cell>
          <cell r="I146">
            <v>166634706.26008373</v>
          </cell>
        </row>
        <row r="147">
          <cell r="A147" t="str">
            <v>TDS (PRIVATE LIMITED11123)</v>
          </cell>
          <cell r="B147">
            <v>8083.6100000000006</v>
          </cell>
          <cell r="C147">
            <v>34263.129999999997</v>
          </cell>
          <cell r="D147">
            <v>42346.74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 t="str">
            <v>TDS (REMUNIRATION INCOME TAX 11112)</v>
          </cell>
          <cell r="B148">
            <v>415.02</v>
          </cell>
          <cell r="C148">
            <v>0</v>
          </cell>
          <cell r="D148">
            <v>415.02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 t="str">
            <v>TDS (RENTAL TAX 11131)</v>
          </cell>
          <cell r="B149">
            <v>11986.74</v>
          </cell>
          <cell r="C149">
            <v>0</v>
          </cell>
          <cell r="D149">
            <v>11986.74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>TDS ON SOCIAL SECUTITY TAX PAYABLE.</v>
          </cell>
          <cell r="B150">
            <v>4182.46</v>
          </cell>
          <cell r="C150">
            <v>728</v>
          </cell>
          <cell r="D150">
            <v>4910.46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 t="str">
            <v>Group Total</v>
          </cell>
          <cell r="B151">
            <v>99635.24000000002</v>
          </cell>
          <cell r="C151">
            <v>32912.07</v>
          </cell>
          <cell r="D151">
            <v>132547.31</v>
          </cell>
          <cell r="F151" t="str">
            <v>Balance Re-adjustment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F152" t="str">
            <v>Accounts Ledger</v>
          </cell>
          <cell r="G152" t="str">
            <v>Opening</v>
          </cell>
          <cell r="H152" t="str">
            <v>Adjustment</v>
          </cell>
          <cell r="I152" t="str">
            <v>Remarks</v>
          </cell>
        </row>
        <row r="153">
          <cell r="A153" t="str">
            <v>VAT PAYABLE / (RECEIVABLE)</v>
          </cell>
          <cell r="B153">
            <v>0</v>
          </cell>
          <cell r="C153">
            <v>0</v>
          </cell>
          <cell r="D153">
            <v>0</v>
          </cell>
          <cell r="F153" t="str">
            <v>Provision for Royalty - Bacardi</v>
          </cell>
          <cell r="G153">
            <v>0</v>
          </cell>
          <cell r="H153">
            <v>4075908.4781999998</v>
          </cell>
          <cell r="I153" t="str">
            <v>Dr</v>
          </cell>
        </row>
        <row r="154">
          <cell r="A154" t="str">
            <v>VALUE ADDED TAX</v>
          </cell>
          <cell r="B154">
            <v>49765137.960000001</v>
          </cell>
          <cell r="C154">
            <v>1974149.6</v>
          </cell>
          <cell r="D154">
            <v>51739287.560000002</v>
          </cell>
          <cell r="F154" t="str">
            <v>Provision Marketing Exp - Bacardi</v>
          </cell>
          <cell r="G154">
            <v>0</v>
          </cell>
          <cell r="H154">
            <v>16987201</v>
          </cell>
          <cell r="I154" t="str">
            <v>Dr</v>
          </cell>
        </row>
        <row r="155">
          <cell r="A155" t="str">
            <v>VAT RECEIVABLAE</v>
          </cell>
          <cell r="B155">
            <v>-25044703.790000003</v>
          </cell>
          <cell r="C155">
            <v>-237347.55</v>
          </cell>
          <cell r="D155">
            <v>-25282051.340000004</v>
          </cell>
          <cell r="F155" t="str">
            <v>Provision Marketing Exp - OCB</v>
          </cell>
          <cell r="G155">
            <v>0</v>
          </cell>
          <cell r="H155">
            <v>2527240</v>
          </cell>
          <cell r="I155" t="str">
            <v>Dr</v>
          </cell>
        </row>
        <row r="156">
          <cell r="A156" t="str">
            <v>VAT RECEIVABLE - FA</v>
          </cell>
          <cell r="B156">
            <v>-2346938.6800000002</v>
          </cell>
          <cell r="C156">
            <v>-12286.25</v>
          </cell>
          <cell r="D156">
            <v>-2359224.9300000002</v>
          </cell>
          <cell r="F156" t="str">
            <v>VAT Receivable</v>
          </cell>
          <cell r="G156">
            <v>0</v>
          </cell>
          <cell r="H156">
            <v>2536877</v>
          </cell>
          <cell r="I156" t="str">
            <v>Dr</v>
          </cell>
        </row>
        <row r="157">
          <cell r="A157" t="str">
            <v>VAT RECEIVABLE - PP</v>
          </cell>
          <cell r="B157">
            <v>-18869625</v>
          </cell>
          <cell r="C157">
            <v>-806674</v>
          </cell>
          <cell r="D157">
            <v>-19676299</v>
          </cell>
          <cell r="F157" t="str">
            <v>TDS (PRIVATE LIMITED11123)</v>
          </cell>
          <cell r="G157">
            <v>0</v>
          </cell>
          <cell r="H157">
            <v>292716.61499999999</v>
          </cell>
          <cell r="I157" t="str">
            <v>Cr</v>
          </cell>
        </row>
        <row r="158">
          <cell r="A158" t="str">
            <v>VAT RECEIVABLE- REVERSE CHARGE</v>
          </cell>
          <cell r="B158">
            <v>-592970.23999999999</v>
          </cell>
          <cell r="C158">
            <v>0</v>
          </cell>
          <cell r="D158">
            <v>-592970.23999999999</v>
          </cell>
          <cell r="F158" t="str">
            <v>TDS (OTHER ENTITIES 11124)</v>
          </cell>
          <cell r="G158">
            <v>0</v>
          </cell>
          <cell r="H158">
            <v>611386.27172999992</v>
          </cell>
          <cell r="I158" t="str">
            <v>Cr</v>
          </cell>
        </row>
        <row r="159">
          <cell r="A159" t="str">
            <v>Group Total</v>
          </cell>
          <cell r="B159">
            <v>2910900.2499999981</v>
          </cell>
          <cell r="C159">
            <v>917841.8</v>
          </cell>
          <cell r="D159">
            <v>3828742.0499999989</v>
          </cell>
          <cell r="F159" t="str">
            <v>Shangrila Spirits Private Ltd.</v>
          </cell>
          <cell r="G159">
            <v>0</v>
          </cell>
          <cell r="H159">
            <v>21758601.385000002</v>
          </cell>
          <cell r="I159" t="str">
            <v>Cr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F160" t="str">
            <v xml:space="preserve">Bacardi </v>
          </cell>
          <cell r="G160">
            <v>0</v>
          </cell>
          <cell r="H160">
            <v>3464522.2064699996</v>
          </cell>
          <cell r="I160" t="str">
            <v>Cr</v>
          </cell>
        </row>
        <row r="161">
          <cell r="A161" t="str">
            <v>DEFERRED TAX LIABILITIES &amp; PROVISIONS</v>
          </cell>
          <cell r="B161">
            <v>0</v>
          </cell>
          <cell r="C161">
            <v>0</v>
          </cell>
          <cell r="D161">
            <v>0</v>
          </cell>
          <cell r="F161">
            <v>0</v>
          </cell>
          <cell r="G161" t="str">
            <v>Dr</v>
          </cell>
          <cell r="H161">
            <v>26127226.4782</v>
          </cell>
          <cell r="I161">
            <v>0</v>
          </cell>
        </row>
        <row r="162">
          <cell r="A162" t="str">
            <v>DEFFERED TAX LIABILITY</v>
          </cell>
          <cell r="B162">
            <v>624265.74</v>
          </cell>
          <cell r="C162">
            <v>0</v>
          </cell>
          <cell r="D162">
            <v>624265.74</v>
          </cell>
          <cell r="F162">
            <v>0</v>
          </cell>
          <cell r="G162" t="str">
            <v>Cr</v>
          </cell>
          <cell r="H162">
            <v>26127226.478200004</v>
          </cell>
          <cell r="I162">
            <v>0</v>
          </cell>
        </row>
        <row r="163">
          <cell r="A163" t="str">
            <v>PROVISION FOR GRATUITY</v>
          </cell>
          <cell r="B163">
            <v>643157.82999999996</v>
          </cell>
          <cell r="C163">
            <v>0</v>
          </cell>
          <cell r="D163">
            <v>643157.82999999996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>Group Total</v>
          </cell>
          <cell r="B165">
            <v>1267423.5699999998</v>
          </cell>
          <cell r="C165">
            <v>0</v>
          </cell>
          <cell r="D165">
            <v>1267423.5699999998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SECURED LOANS</v>
          </cell>
          <cell r="B168">
            <v>0</v>
          </cell>
          <cell r="C168">
            <v>0</v>
          </cell>
          <cell r="D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 t="str">
            <v>LAXMI BANK LTD. - OD (HATTISAR) - 16707</v>
          </cell>
          <cell r="B169">
            <v>-4658528.43</v>
          </cell>
          <cell r="C169">
            <v>4652745.5</v>
          </cell>
          <cell r="D169">
            <v>-5782.929999999702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LAXMI BANK(DEMAND LOAN)</v>
          </cell>
          <cell r="B170">
            <v>1000000</v>
          </cell>
          <cell r="C170">
            <v>-1000000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 t="str">
            <v>VEHICLE LOAN</v>
          </cell>
          <cell r="B171">
            <v>1733340.89</v>
          </cell>
          <cell r="C171">
            <v>-80052.160000000003</v>
          </cell>
          <cell r="D171">
            <v>1653288.73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>Group Total</v>
          </cell>
          <cell r="B172">
            <v>-1925187.5399999998</v>
          </cell>
          <cell r="C172">
            <v>3572693.34</v>
          </cell>
          <cell r="D172">
            <v>1647505.8000000003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 t="str">
            <v>UNSECURED LOAN</v>
          </cell>
          <cell r="B174">
            <v>0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FOOD &amp; BEV TECH RESEARCH CENTER PVT LTD.</v>
          </cell>
          <cell r="B175">
            <v>18800000</v>
          </cell>
          <cell r="C175">
            <v>0</v>
          </cell>
          <cell r="D175">
            <v>18800000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A176" t="str">
            <v>VIJAY KUMAR SHAH</v>
          </cell>
          <cell r="B176">
            <v>279483019.74000001</v>
          </cell>
          <cell r="C176">
            <v>0</v>
          </cell>
          <cell r="D176">
            <v>279483019.74000001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Group Total</v>
          </cell>
          <cell r="B177">
            <v>298283019.74000001</v>
          </cell>
          <cell r="C177">
            <v>0</v>
          </cell>
          <cell r="D177">
            <v>298283019.74000001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 t="str">
            <v>RESERVE &amp; SERPLUS</v>
          </cell>
          <cell r="B179">
            <v>0</v>
          </cell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 t="str">
            <v>RESERVE &amp; SURPLUS</v>
          </cell>
          <cell r="B180">
            <v>83059207</v>
          </cell>
          <cell r="C180">
            <v>0</v>
          </cell>
          <cell r="D180">
            <v>83059207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 t="str">
            <v>PROFIT &amp; LOSS - PREV YRS.</v>
          </cell>
          <cell r="B181">
            <v>-294818452.93000001</v>
          </cell>
          <cell r="C181">
            <v>0</v>
          </cell>
          <cell r="D181">
            <v>-294818452.93000001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 t="str">
            <v>PROFIT &amp; LOSS - CURRENT YR.</v>
          </cell>
          <cell r="B182">
            <v>-198687.43889615498</v>
          </cell>
          <cell r="C182">
            <v>-15908825.192554463</v>
          </cell>
          <cell r="D182">
            <v>-16107512.631450618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 t="str">
            <v>Group Total</v>
          </cell>
          <cell r="B183">
            <v>-211957933.36889616</v>
          </cell>
          <cell r="C183">
            <v>-15908825.192554463</v>
          </cell>
          <cell r="D183">
            <v>-227866758.56145063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CAPITAL A/C</v>
          </cell>
          <cell r="B185">
            <v>0</v>
          </cell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SHARE CAPITAL</v>
          </cell>
          <cell r="B186">
            <v>35000000</v>
          </cell>
          <cell r="C186">
            <v>0</v>
          </cell>
          <cell r="D186">
            <v>35000000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Group Total</v>
          </cell>
          <cell r="B187">
            <v>35000000</v>
          </cell>
          <cell r="C187">
            <v>0</v>
          </cell>
          <cell r="D187">
            <v>35000000</v>
          </cell>
          <cell r="F187">
            <v>0</v>
          </cell>
          <cell r="G187">
            <v>161026090.13443819</v>
          </cell>
          <cell r="H187">
            <v>5608616.1256455416</v>
          </cell>
          <cell r="I187">
            <v>166634706.26008373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F188">
            <v>0</v>
          </cell>
          <cell r="G188">
            <v>21623622.783334345</v>
          </cell>
          <cell r="H188">
            <v>0.60000000428408384</v>
          </cell>
          <cell r="I188">
            <v>21623623.383334368</v>
          </cell>
        </row>
        <row r="189">
          <cell r="A189" t="str">
            <v>Total Capital &amp; Liabilities</v>
          </cell>
          <cell r="B189">
            <v>139402467.35110384</v>
          </cell>
          <cell r="C189">
            <v>5608615.5256455373</v>
          </cell>
          <cell r="D189">
            <v>145011082.87674937</v>
          </cell>
          <cell r="F189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arget vs Actual"/>
      <sheetName val="P&amp;L - BS"/>
      <sheetName val="Bud vs Act (exp)"/>
      <sheetName val="Bud &amp; Act (P&amp;L)"/>
      <sheetName val="Closing Stock-S'74 "/>
      <sheetName val="Bacardi Gen"/>
      <sheetName val="sales_shrawan 74 &amp; Royalty"/>
      <sheetName val="OCB Gen"/>
      <sheetName val="SCH_BS_Shrawan'74"/>
      <sheetName val="Sheet1"/>
      <sheetName val="Sheet2"/>
      <sheetName val="Sheet3"/>
      <sheetName val="PR_Shrawan 74.xlsx (2)"/>
      <sheetName val="WRK_PL_Shrawan'74 "/>
      <sheetName val="PL_Shrawan 74"/>
      <sheetName val="Cost Sheet - EV"/>
      <sheetName val="bs _ Shrawan 74.xlsx"/>
      <sheetName val="BS_Shrawan74"/>
      <sheetName val="Cost card (J &amp; A)"/>
      <sheetName val="Sheet4"/>
      <sheetName val="Sheet5"/>
      <sheetName val="Closing Stock-A'74 "/>
      <sheetName val="PR_Jestha 74"/>
      <sheetName val="NET-RRDPL"/>
      <sheetName val="Royalty_73.74"/>
      <sheetName val="ABD Exp_Baishakh'74"/>
      <sheetName val="Bacardi Exp_Baishakh'74"/>
      <sheetName val="Cost card"/>
      <sheetName val="PR _ Jestha 74wrk.xlsx"/>
      <sheetName val="LY &amp; CY (P&amp;L)"/>
      <sheetName val="YTD Exp"/>
    </sheetNames>
    <sheetDataSet>
      <sheetData sheetId="0">
        <row r="3">
          <cell r="C3" t="str">
            <v>Shrawan 2074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6">
          <cell r="C16">
            <v>30000</v>
          </cell>
        </row>
      </sheetData>
      <sheetData sheetId="14"/>
      <sheetData sheetId="15">
        <row r="9">
          <cell r="A9" t="str">
            <v>Particular</v>
          </cell>
        </row>
      </sheetData>
      <sheetData sheetId="16">
        <row r="27">
          <cell r="F27">
            <v>1312.0764278532479</v>
          </cell>
        </row>
      </sheetData>
      <sheetData sheetId="17">
        <row r="9">
          <cell r="A9" t="str">
            <v>Particular</v>
          </cell>
        </row>
      </sheetData>
      <sheetData sheetId="18">
        <row r="9">
          <cell r="A9" t="str">
            <v>Particular</v>
          </cell>
          <cell r="B9" t="str">
            <v>Opening</v>
          </cell>
          <cell r="C9" t="str">
            <v xml:space="preserve">Period </v>
          </cell>
          <cell r="D9" t="str">
            <v>Closing</v>
          </cell>
        </row>
        <row r="10">
          <cell r="A10" t="str">
            <v>LIABILITIES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DUTIES &amp; TAXES PAYABLE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CIT PAYABLE</v>
          </cell>
          <cell r="B12">
            <v>0</v>
          </cell>
          <cell r="C12">
            <v>38568</v>
          </cell>
          <cell r="D12">
            <v>38568</v>
          </cell>
        </row>
        <row r="13">
          <cell r="A13" t="str">
            <v>PF CONTRIBUTION</v>
          </cell>
          <cell r="B13">
            <v>0</v>
          </cell>
          <cell r="C13">
            <v>39166</v>
          </cell>
          <cell r="D13">
            <v>39166</v>
          </cell>
        </row>
        <row r="14">
          <cell r="A14" t="str">
            <v>TDS (INDIVIDUAL OR PROPRIETORSHIP 11111)</v>
          </cell>
          <cell r="B14">
            <v>0</v>
          </cell>
          <cell r="C14">
            <v>-57047.71</v>
          </cell>
          <cell r="D14">
            <v>-57047.71</v>
          </cell>
        </row>
        <row r="15">
          <cell r="A15" t="str">
            <v>TDS (OTHER ENTITIES 11124)</v>
          </cell>
          <cell r="B15">
            <v>0</v>
          </cell>
          <cell r="C15">
            <v>-700068.29</v>
          </cell>
          <cell r="D15">
            <v>-700068.29</v>
          </cell>
        </row>
        <row r="16">
          <cell r="A16" t="str">
            <v>TDS (PRIVATE LIMITED11123)</v>
          </cell>
          <cell r="B16">
            <v>0</v>
          </cell>
          <cell r="C16">
            <v>-450074.51</v>
          </cell>
          <cell r="D16">
            <v>-450074.51</v>
          </cell>
        </row>
        <row r="17">
          <cell r="A17" t="str">
            <v>TDS (REMUNIRATION INCOME TAX 11112)</v>
          </cell>
          <cell r="B17">
            <v>0</v>
          </cell>
          <cell r="C17">
            <v>37861.5</v>
          </cell>
          <cell r="D17">
            <v>37861.5</v>
          </cell>
        </row>
        <row r="18">
          <cell r="A18" t="str">
            <v>TDS (RENTAL TAX 11131)</v>
          </cell>
          <cell r="B18">
            <v>0</v>
          </cell>
          <cell r="C18">
            <v>456.66</v>
          </cell>
          <cell r="D18">
            <v>456.66</v>
          </cell>
        </row>
        <row r="19">
          <cell r="A19" t="str">
            <v>TDS ON SOCIAL SECUTITY TAX PAYABLE.</v>
          </cell>
          <cell r="B19">
            <v>0</v>
          </cell>
          <cell r="C19">
            <v>-2567.54</v>
          </cell>
          <cell r="D19">
            <v>-2567.54</v>
          </cell>
        </row>
        <row r="20">
          <cell r="A20" t="str">
            <v>Group Total</v>
          </cell>
          <cell r="B20">
            <v>0</v>
          </cell>
          <cell r="C20">
            <v>-1093705.8900000001</v>
          </cell>
          <cell r="D20">
            <v>-1093705.8900000001</v>
          </cell>
        </row>
        <row r="21">
          <cell r="A21" t="str">
            <v>EXPENSES PAYABLE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SALARY PAYABLE - FA</v>
          </cell>
          <cell r="B22">
            <v>0</v>
          </cell>
          <cell r="C22">
            <v>155757.28</v>
          </cell>
          <cell r="D22">
            <v>155757.28</v>
          </cell>
        </row>
        <row r="23">
          <cell r="A23" t="str">
            <v>Group Total</v>
          </cell>
          <cell r="B23">
            <v>0</v>
          </cell>
          <cell r="C23">
            <v>155757.28</v>
          </cell>
          <cell r="D23">
            <v>155757.28</v>
          </cell>
        </row>
        <row r="24">
          <cell r="A24" t="str">
            <v>RESERVE &amp; SERPLUS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PROFIT &amp; LOSS</v>
          </cell>
          <cell r="B25">
            <v>0</v>
          </cell>
          <cell r="C25">
            <v>6256881.8300000001</v>
          </cell>
          <cell r="D25">
            <v>6256881.8300000001</v>
          </cell>
        </row>
        <row r="26">
          <cell r="A26" t="str">
            <v>Group Total</v>
          </cell>
          <cell r="B26">
            <v>0</v>
          </cell>
          <cell r="C26">
            <v>6256881.8300000001</v>
          </cell>
          <cell r="D26">
            <v>6256881.8300000001</v>
          </cell>
        </row>
        <row r="27">
          <cell r="A27" t="str">
            <v>SECURED LOANS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LAXMI BANK LTD. - OD (HATTISAR) - 16707</v>
          </cell>
          <cell r="B28">
            <v>-201155.67</v>
          </cell>
          <cell r="C28">
            <v>-1616389.2</v>
          </cell>
          <cell r="D28">
            <v>-1817544.8699999999</v>
          </cell>
        </row>
        <row r="29">
          <cell r="A29" t="str">
            <v>VEHICLE LOAN</v>
          </cell>
          <cell r="B29">
            <v>0</v>
          </cell>
          <cell r="C29">
            <v>-81897.759999999995</v>
          </cell>
          <cell r="D29">
            <v>-81897.759999999995</v>
          </cell>
        </row>
        <row r="30">
          <cell r="A30" t="str">
            <v>Group Total</v>
          </cell>
          <cell r="B30">
            <v>-201155.67</v>
          </cell>
          <cell r="C30">
            <v>-1698286.96</v>
          </cell>
          <cell r="D30">
            <v>-1899442.63</v>
          </cell>
        </row>
        <row r="31">
          <cell r="A31" t="str">
            <v>SUNDRY CREDITORS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AJAY SUPPLIERS</v>
          </cell>
          <cell r="B32">
            <v>0</v>
          </cell>
          <cell r="C32">
            <v>-0.89</v>
          </cell>
          <cell r="D32">
            <v>-0.89</v>
          </cell>
        </row>
        <row r="33">
          <cell r="A33" t="str">
            <v>ASIAN DISTILLERY PVT.LTD</v>
          </cell>
          <cell r="B33">
            <v>0</v>
          </cell>
          <cell r="C33">
            <v>-3631624.36</v>
          </cell>
          <cell r="D33">
            <v>-3631624.36</v>
          </cell>
        </row>
        <row r="34">
          <cell r="A34" t="str">
            <v>CLASSIC BOTTLE CAPS PVT LTD.</v>
          </cell>
          <cell r="B34">
            <v>0</v>
          </cell>
          <cell r="C34">
            <v>-133949.46</v>
          </cell>
          <cell r="D34">
            <v>-133949.46</v>
          </cell>
        </row>
        <row r="35">
          <cell r="A35" t="str">
            <v>GUALA CLOSURES (INDIA) PVT. LTD</v>
          </cell>
          <cell r="B35">
            <v>0</v>
          </cell>
          <cell r="C35">
            <v>-199348.31</v>
          </cell>
          <cell r="D35">
            <v>-199348.31</v>
          </cell>
        </row>
        <row r="36">
          <cell r="A36" t="str">
            <v>HIMALAYAN DISTILLERY LIMITED</v>
          </cell>
          <cell r="B36">
            <v>0</v>
          </cell>
          <cell r="C36">
            <v>24552990.699999999</v>
          </cell>
          <cell r="D36">
            <v>24552990.699999999</v>
          </cell>
        </row>
        <row r="37">
          <cell r="A37" t="str">
            <v>IBB ENGINEERING CONSULTANCY PVT LTD</v>
          </cell>
          <cell r="B37">
            <v>0</v>
          </cell>
          <cell r="C37">
            <v>-19000</v>
          </cell>
          <cell r="D37">
            <v>-19000</v>
          </cell>
        </row>
        <row r="38">
          <cell r="A38" t="str">
            <v>NUTECH SECURITY PRINTERS</v>
          </cell>
          <cell r="B38">
            <v>0</v>
          </cell>
          <cell r="C38">
            <v>125037.11</v>
          </cell>
          <cell r="D38">
            <v>125037.11</v>
          </cell>
        </row>
        <row r="39">
          <cell r="A39" t="str">
            <v>ROTARY CLUB OF POKHARA NEWROAD</v>
          </cell>
          <cell r="B39">
            <v>0</v>
          </cell>
          <cell r="C39">
            <v>-25000</v>
          </cell>
          <cell r="D39">
            <v>-25000</v>
          </cell>
        </row>
        <row r="40">
          <cell r="A40" t="str">
            <v>SHREE ECO VISIONARY (P.) LTD.</v>
          </cell>
          <cell r="B40">
            <v>0</v>
          </cell>
          <cell r="C40">
            <v>-0.19</v>
          </cell>
          <cell r="D40">
            <v>-0.19</v>
          </cell>
        </row>
        <row r="41">
          <cell r="A41" t="str">
            <v>SHREERAM DENTING &amp; PONTING WORKSHOP</v>
          </cell>
          <cell r="B41">
            <v>0</v>
          </cell>
          <cell r="C41">
            <v>7.5</v>
          </cell>
          <cell r="D41">
            <v>7.5</v>
          </cell>
        </row>
        <row r="42">
          <cell r="A42" t="str">
            <v>SURYA ENTREPRASES ( DEVENDAR SHINGH)</v>
          </cell>
          <cell r="B42">
            <v>0</v>
          </cell>
          <cell r="C42">
            <v>-136225</v>
          </cell>
          <cell r="D42">
            <v>-136225</v>
          </cell>
        </row>
        <row r="43">
          <cell r="A43" t="str">
            <v>VIJAY DISTILLERY PVT. LTD.</v>
          </cell>
          <cell r="B43">
            <v>0</v>
          </cell>
          <cell r="C43">
            <v>-34263.86</v>
          </cell>
          <cell r="D43">
            <v>-34263.86</v>
          </cell>
        </row>
        <row r="44">
          <cell r="A44" t="str">
            <v>Group Total</v>
          </cell>
          <cell r="B44">
            <v>0</v>
          </cell>
          <cell r="C44">
            <v>20498623.239999998</v>
          </cell>
          <cell r="D44">
            <v>20498623.239999998</v>
          </cell>
        </row>
        <row r="45">
          <cell r="A45" t="str">
            <v>SUNDRY EXPENSES PAYABLE</v>
          </cell>
          <cell r="B45">
            <v>0</v>
          </cell>
          <cell r="C45">
            <v>0</v>
          </cell>
          <cell r="D45">
            <v>0</v>
          </cell>
        </row>
        <row r="46">
          <cell r="A46" t="str">
            <v>AAITA KUMARI GURUNG</v>
          </cell>
          <cell r="B46">
            <v>0</v>
          </cell>
          <cell r="C46">
            <v>12000</v>
          </cell>
          <cell r="D46">
            <v>12000</v>
          </cell>
        </row>
        <row r="47">
          <cell r="A47" t="str">
            <v>BHARTI BULLK CARRIER</v>
          </cell>
          <cell r="B47">
            <v>0</v>
          </cell>
          <cell r="C47">
            <v>-240225</v>
          </cell>
          <cell r="D47">
            <v>-240225</v>
          </cell>
        </row>
        <row r="48">
          <cell r="A48" t="str">
            <v>GARUD SECURITIES PVT. LTD.</v>
          </cell>
          <cell r="B48">
            <v>0</v>
          </cell>
          <cell r="C48">
            <v>184646.23</v>
          </cell>
          <cell r="D48">
            <v>184646.23</v>
          </cell>
        </row>
        <row r="49">
          <cell r="A49" t="str">
            <v>RAM BAHADUR SHRESTHA</v>
          </cell>
          <cell r="B49">
            <v>0</v>
          </cell>
          <cell r="C49">
            <v>7000</v>
          </cell>
          <cell r="D49">
            <v>7000</v>
          </cell>
        </row>
        <row r="50">
          <cell r="A50" t="str">
            <v>SHIKHAR INSURANCE CO. LTD.</v>
          </cell>
          <cell r="B50">
            <v>0</v>
          </cell>
          <cell r="C50">
            <v>-11363.96</v>
          </cell>
          <cell r="D50">
            <v>-11363.96</v>
          </cell>
        </row>
        <row r="51">
          <cell r="A51" t="str">
            <v>TUMRAJ LAMICHHANE</v>
          </cell>
          <cell r="B51">
            <v>0</v>
          </cell>
          <cell r="C51">
            <v>3000</v>
          </cell>
          <cell r="D51">
            <v>3000</v>
          </cell>
        </row>
        <row r="52">
          <cell r="A52" t="str">
            <v>ZED ENTERPRISES PVT. LTD.</v>
          </cell>
          <cell r="B52">
            <v>0</v>
          </cell>
          <cell r="C52">
            <v>90000</v>
          </cell>
          <cell r="D52">
            <v>90000</v>
          </cell>
        </row>
        <row r="53">
          <cell r="A53" t="str">
            <v>NARESH NEUPANE - CUSTOM AGENT</v>
          </cell>
          <cell r="B53">
            <v>0</v>
          </cell>
          <cell r="C53">
            <v>78509</v>
          </cell>
          <cell r="D53">
            <v>78509</v>
          </cell>
        </row>
        <row r="54">
          <cell r="A54" t="str">
            <v>Group Total</v>
          </cell>
          <cell r="B54">
            <v>0</v>
          </cell>
          <cell r="C54">
            <v>123566.27000000002</v>
          </cell>
          <cell r="D54">
            <v>123566.27000000002</v>
          </cell>
        </row>
        <row r="55">
          <cell r="A55" t="str">
            <v>UNSECURED LOAN</v>
          </cell>
          <cell r="B55">
            <v>0</v>
          </cell>
          <cell r="C55">
            <v>0</v>
          </cell>
          <cell r="D55">
            <v>0</v>
          </cell>
        </row>
        <row r="56">
          <cell r="A56" t="str">
            <v>FOOD &amp; BEV TECH RESEARCH CENTER PVT LTD.</v>
          </cell>
          <cell r="B56">
            <v>0</v>
          </cell>
          <cell r="C56">
            <v>-18800000</v>
          </cell>
          <cell r="D56">
            <v>-18800000</v>
          </cell>
        </row>
        <row r="57">
          <cell r="A57" t="str">
            <v>Group Total</v>
          </cell>
          <cell r="B57">
            <v>0</v>
          </cell>
          <cell r="C57">
            <v>-18800000</v>
          </cell>
          <cell r="D57">
            <v>-18800000</v>
          </cell>
        </row>
        <row r="58">
          <cell r="A58" t="str">
            <v>TOTAL FOR LIABILITIES</v>
          </cell>
          <cell r="B58">
            <v>-201155.67</v>
          </cell>
          <cell r="C58">
            <v>5442835.7699999977</v>
          </cell>
          <cell r="D58">
            <v>5241680.0999999978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ASSETS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ADVANCE FOR EXPENSES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PARBATI NEPALI</v>
          </cell>
          <cell r="B62">
            <v>0</v>
          </cell>
          <cell r="C62">
            <v>-3000</v>
          </cell>
          <cell r="D62">
            <v>-3000</v>
          </cell>
        </row>
        <row r="63">
          <cell r="A63" t="str">
            <v>TEJ BAHADUR ALE</v>
          </cell>
          <cell r="B63">
            <v>0</v>
          </cell>
          <cell r="C63">
            <v>-5613</v>
          </cell>
          <cell r="D63">
            <v>-5613</v>
          </cell>
        </row>
        <row r="64">
          <cell r="A64" t="str">
            <v>Group Total</v>
          </cell>
          <cell r="B64">
            <v>0</v>
          </cell>
          <cell r="C64">
            <v>-8613</v>
          </cell>
          <cell r="D64">
            <v>-8613</v>
          </cell>
        </row>
        <row r="65">
          <cell r="A65" t="str">
            <v>CASH &amp; BANK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CITIZEN BANK (CHITWAN) - 106 CA</v>
          </cell>
          <cell r="B66">
            <v>39748.89</v>
          </cell>
          <cell r="C66">
            <v>-10797.73</v>
          </cell>
          <cell r="D66">
            <v>28951.16</v>
          </cell>
        </row>
        <row r="67">
          <cell r="A67" t="str">
            <v>CITIZEN BANK (KUMARIPATI) 181 CA</v>
          </cell>
          <cell r="B67">
            <v>117441.68</v>
          </cell>
          <cell r="C67">
            <v>-99997.36</v>
          </cell>
          <cell r="D67">
            <v>17444.319999999992</v>
          </cell>
        </row>
        <row r="68">
          <cell r="A68" t="str">
            <v>CITIZEN BANK -1777 CA</v>
          </cell>
          <cell r="B68">
            <v>9135727.3000000007</v>
          </cell>
          <cell r="C68">
            <v>4393140.9400000004</v>
          </cell>
          <cell r="D68">
            <v>13528868.240000002</v>
          </cell>
        </row>
        <row r="69">
          <cell r="A69" t="str">
            <v>LAXMI BANK LIMITED (BACARDI A/C) - 00511148082</v>
          </cell>
          <cell r="B69">
            <v>19093.259999999998</v>
          </cell>
          <cell r="C69">
            <v>0</v>
          </cell>
          <cell r="D69">
            <v>19093.259999999998</v>
          </cell>
        </row>
        <row r="70">
          <cell r="A70" t="str">
            <v>LAXMI BANK LIMITED-1520(CHITWAN)</v>
          </cell>
          <cell r="B70">
            <v>15987.86</v>
          </cell>
          <cell r="C70">
            <v>0</v>
          </cell>
          <cell r="D70">
            <v>15987.86</v>
          </cell>
        </row>
        <row r="71">
          <cell r="A71" t="str">
            <v>PETTY CASH</v>
          </cell>
          <cell r="B71">
            <v>32528</v>
          </cell>
          <cell r="C71">
            <v>-11024</v>
          </cell>
          <cell r="D71">
            <v>21504</v>
          </cell>
        </row>
        <row r="72">
          <cell r="A72" t="str">
            <v>PETTY CASH -FA</v>
          </cell>
          <cell r="B72">
            <v>1471</v>
          </cell>
          <cell r="C72">
            <v>6477</v>
          </cell>
          <cell r="D72">
            <v>7948</v>
          </cell>
        </row>
        <row r="73">
          <cell r="A73" t="str">
            <v>RASTRIYA BANIJYA BANK LTD. (CHTWN) 131-000-797301</v>
          </cell>
          <cell r="B73">
            <v>3000</v>
          </cell>
          <cell r="C73">
            <v>6903.35</v>
          </cell>
          <cell r="D73">
            <v>9903.35</v>
          </cell>
        </row>
        <row r="74">
          <cell r="A74" t="str">
            <v>Group Total</v>
          </cell>
          <cell r="B74">
            <v>9364997.9900000002</v>
          </cell>
          <cell r="C74">
            <v>4284702.2</v>
          </cell>
          <cell r="D74">
            <v>13649700.190000001</v>
          </cell>
        </row>
        <row r="75">
          <cell r="A75" t="str">
            <v>CURRENT ASSETS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EXCISE DUTY CREDIT</v>
          </cell>
          <cell r="B76">
            <v>0</v>
          </cell>
          <cell r="C76">
            <v>-2984002.95</v>
          </cell>
          <cell r="D76">
            <v>-2984002.95</v>
          </cell>
        </row>
        <row r="77">
          <cell r="A77" t="str">
            <v>L/C MARGIN</v>
          </cell>
          <cell r="B77">
            <v>0</v>
          </cell>
          <cell r="C77">
            <v>179141.54</v>
          </cell>
          <cell r="D77">
            <v>179141.54</v>
          </cell>
        </row>
        <row r="78">
          <cell r="A78" t="str">
            <v>DEFFERED AMC CHARGE</v>
          </cell>
          <cell r="B78">
            <v>0</v>
          </cell>
          <cell r="C78">
            <v>-2083.33</v>
          </cell>
          <cell r="D78">
            <v>-2083.33</v>
          </cell>
        </row>
        <row r="79">
          <cell r="A79" t="str">
            <v xml:space="preserve">DEFFERED COMMUNICATION EXP. </v>
          </cell>
          <cell r="B79">
            <v>0</v>
          </cell>
          <cell r="C79">
            <v>-9199.85</v>
          </cell>
          <cell r="D79">
            <v>-9199.85</v>
          </cell>
        </row>
        <row r="80">
          <cell r="A80" t="str">
            <v>PREPAID INSURANCE</v>
          </cell>
          <cell r="B80">
            <v>0</v>
          </cell>
          <cell r="C80">
            <v>-77155.28</v>
          </cell>
          <cell r="D80">
            <v>-77155.28</v>
          </cell>
        </row>
        <row r="81">
          <cell r="A81" t="str">
            <v>PREPAID NEWSPAPER SUB. EXP.</v>
          </cell>
          <cell r="B81">
            <v>0</v>
          </cell>
          <cell r="C81">
            <v>-1208.33</v>
          </cell>
          <cell r="D81">
            <v>-1208.33</v>
          </cell>
        </row>
        <row r="82">
          <cell r="A82" t="str">
            <v>VAT RECEIVABLAE</v>
          </cell>
          <cell r="B82">
            <v>0</v>
          </cell>
          <cell r="C82">
            <v>29341.98</v>
          </cell>
          <cell r="D82">
            <v>29341.98</v>
          </cell>
        </row>
        <row r="83">
          <cell r="A83" t="str">
            <v>VAT RECEIVABLE - FA</v>
          </cell>
          <cell r="B83">
            <v>0</v>
          </cell>
          <cell r="C83">
            <v>6729.96</v>
          </cell>
          <cell r="D83">
            <v>6729.96</v>
          </cell>
        </row>
        <row r="84">
          <cell r="A84" t="str">
            <v>VAT RECEIVABLE - PP</v>
          </cell>
          <cell r="B84">
            <v>0</v>
          </cell>
          <cell r="C84">
            <v>22964</v>
          </cell>
          <cell r="D84">
            <v>22964</v>
          </cell>
        </row>
        <row r="85">
          <cell r="A85" t="str">
            <v>Group Total</v>
          </cell>
          <cell r="B85">
            <v>0</v>
          </cell>
          <cell r="C85">
            <v>-2835472.2600000002</v>
          </cell>
          <cell r="D85">
            <v>-2835472.2600000002</v>
          </cell>
        </row>
        <row r="86">
          <cell r="A86" t="str">
            <v>FIXED ASSETS</v>
          </cell>
          <cell r="B86">
            <v>0</v>
          </cell>
          <cell r="C86">
            <v>0</v>
          </cell>
          <cell r="D86">
            <v>0</v>
          </cell>
        </row>
        <row r="87">
          <cell r="A87" t="str">
            <v>FURNITURE &amp; FIXTURES - FA</v>
          </cell>
          <cell r="B87">
            <v>0</v>
          </cell>
          <cell r="C87">
            <v>40000</v>
          </cell>
          <cell r="D87">
            <v>40000</v>
          </cell>
        </row>
        <row r="88">
          <cell r="A88" t="str">
            <v>Group Total</v>
          </cell>
          <cell r="B88">
            <v>0</v>
          </cell>
          <cell r="C88">
            <v>40000</v>
          </cell>
          <cell r="D88">
            <v>40000</v>
          </cell>
        </row>
        <row r="89">
          <cell r="A89" t="str">
            <v>LOANS &amp; ADVANCE</v>
          </cell>
          <cell r="B89">
            <v>0</v>
          </cell>
          <cell r="C89">
            <v>0</v>
          </cell>
          <cell r="D89">
            <v>0</v>
          </cell>
        </row>
        <row r="90">
          <cell r="A90" t="str">
            <v>VALUE ADDED TAX</v>
          </cell>
          <cell r="B90">
            <v>0</v>
          </cell>
          <cell r="C90">
            <v>-1410526.85</v>
          </cell>
          <cell r="D90">
            <v>-1410526.85</v>
          </cell>
        </row>
        <row r="91">
          <cell r="A91" t="str">
            <v>Group Total</v>
          </cell>
          <cell r="B91">
            <v>0</v>
          </cell>
          <cell r="C91">
            <v>-1410526.85</v>
          </cell>
          <cell r="D91">
            <v>-1410526.85</v>
          </cell>
        </row>
        <row r="92">
          <cell r="A92" t="str">
            <v>STAFF ADVANCE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>AJAY KUMAR SAH</v>
          </cell>
          <cell r="B93">
            <v>0</v>
          </cell>
          <cell r="C93">
            <v>11437.63</v>
          </cell>
          <cell r="D93">
            <v>11437.63</v>
          </cell>
        </row>
        <row r="94">
          <cell r="A94" t="str">
            <v>BIJAY RATHI</v>
          </cell>
          <cell r="B94">
            <v>0</v>
          </cell>
          <cell r="C94">
            <v>-152098</v>
          </cell>
          <cell r="D94">
            <v>-152098</v>
          </cell>
        </row>
        <row r="95">
          <cell r="A95" t="str">
            <v>BISHAL BISTA</v>
          </cell>
          <cell r="B95">
            <v>0</v>
          </cell>
          <cell r="C95">
            <v>-9260.6200000000008</v>
          </cell>
          <cell r="D95">
            <v>-9260.6200000000008</v>
          </cell>
        </row>
        <row r="96">
          <cell r="A96" t="str">
            <v>DHRUBA BAHADUR G.C. - SA</v>
          </cell>
          <cell r="B96">
            <v>0</v>
          </cell>
          <cell r="C96">
            <v>-7449.89</v>
          </cell>
          <cell r="D96">
            <v>-7449.89</v>
          </cell>
        </row>
        <row r="97">
          <cell r="A97" t="str">
            <v>HARI GURUNG - OLD</v>
          </cell>
          <cell r="B97">
            <v>0</v>
          </cell>
          <cell r="C97">
            <v>-15177.37</v>
          </cell>
          <cell r="D97">
            <v>-15177.37</v>
          </cell>
        </row>
        <row r="98">
          <cell r="A98" t="str">
            <v>KRISHNA HARI ADHIKARI</v>
          </cell>
          <cell r="B98">
            <v>0</v>
          </cell>
          <cell r="C98">
            <v>4829</v>
          </cell>
          <cell r="D98">
            <v>4829</v>
          </cell>
        </row>
        <row r="99">
          <cell r="A99" t="str">
            <v>MAHESHWOR GHIMIRE - SA</v>
          </cell>
          <cell r="B99">
            <v>0</v>
          </cell>
          <cell r="C99">
            <v>-8178</v>
          </cell>
          <cell r="D99">
            <v>-8178</v>
          </cell>
        </row>
        <row r="100">
          <cell r="A100" t="str">
            <v>MUKESHWAR NATH GUPTA</v>
          </cell>
          <cell r="B100">
            <v>0</v>
          </cell>
          <cell r="C100">
            <v>-13728</v>
          </cell>
          <cell r="D100">
            <v>-13728</v>
          </cell>
        </row>
        <row r="101">
          <cell r="A101" t="str">
            <v>NARAYAN PRASAD PANDIT</v>
          </cell>
          <cell r="B101">
            <v>0</v>
          </cell>
          <cell r="C101">
            <v>-15355</v>
          </cell>
          <cell r="D101">
            <v>-15355</v>
          </cell>
        </row>
        <row r="102">
          <cell r="A102" t="str">
            <v>RAM KUMAR DARAI</v>
          </cell>
          <cell r="B102">
            <v>0</v>
          </cell>
          <cell r="C102">
            <v>-11992.61</v>
          </cell>
          <cell r="D102">
            <v>-11992.61</v>
          </cell>
        </row>
        <row r="103">
          <cell r="A103" t="str">
            <v>Group Total</v>
          </cell>
          <cell r="B103">
            <v>0</v>
          </cell>
          <cell r="C103">
            <v>-216972.86</v>
          </cell>
          <cell r="D103">
            <v>-216972.86</v>
          </cell>
        </row>
        <row r="104">
          <cell r="A104" t="str">
            <v>SUNDRY DEBTORS</v>
          </cell>
          <cell r="B104">
            <v>0</v>
          </cell>
          <cell r="C104">
            <v>0</v>
          </cell>
          <cell r="D104">
            <v>0</v>
          </cell>
        </row>
        <row r="105">
          <cell r="A105" t="str">
            <v>SHANGRILA SPIRITS PVT LTD.</v>
          </cell>
          <cell r="B105">
            <v>0</v>
          </cell>
          <cell r="C105">
            <v>5589718.54</v>
          </cell>
          <cell r="D105">
            <v>5589718.54</v>
          </cell>
        </row>
        <row r="106">
          <cell r="A106" t="str">
            <v>Group Total</v>
          </cell>
          <cell r="B106">
            <v>0</v>
          </cell>
          <cell r="C106">
            <v>5589718.54</v>
          </cell>
          <cell r="D106">
            <v>5589718.54</v>
          </cell>
        </row>
        <row r="107">
          <cell r="A107" t="str">
            <v>TOTAL FOR ASSETS</v>
          </cell>
          <cell r="B107">
            <v>9364997.9900000002</v>
          </cell>
          <cell r="C107">
            <v>5442835.7699999996</v>
          </cell>
          <cell r="D107">
            <v>14807833.760000002</v>
          </cell>
        </row>
      </sheetData>
      <sheetData sheetId="19">
        <row r="27">
          <cell r="J27">
            <v>1294.1328146531039</v>
          </cell>
        </row>
      </sheetData>
      <sheetData sheetId="20"/>
      <sheetData sheetId="21"/>
      <sheetData sheetId="22">
        <row r="8">
          <cell r="N8">
            <v>24866</v>
          </cell>
        </row>
      </sheetData>
      <sheetData sheetId="23">
        <row r="44">
          <cell r="R44">
            <v>7084577.1400000006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31"/>
      <sheetName val="Book2"/>
    </sheetNames>
    <definedNames>
      <definedName name="asaasasaaaaaaaaaaaaaa" refersTo="#REF!"/>
      <definedName name="asaasasasasas" refersTo="#REF!"/>
      <definedName name="help_menu" refersTo="#REF!"/>
      <definedName name="help_req" refersTo="#REF!"/>
      <definedName name="help_tools" refersTo="#REF!"/>
      <definedName name="_xlbgnm.par1" refersTo="#REF!"/>
      <definedName name="parmar1" refersTo="#REF!"/>
      <definedName name="WW" refersTo="#REF!"/>
    </definedNames>
    <sheetDataSet>
      <sheetData sheetId="0" refreshError="1"/>
      <sheetData sheetId="1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sales_Asadh 75 &amp; Royalty"/>
      <sheetName val="Target vs Actual"/>
      <sheetName val="P&amp;L "/>
      <sheetName val="Bdgt Vs Actual Exp"/>
      <sheetName val="YTD Exp"/>
      <sheetName val="Bud &amp; Act (P&amp;L)"/>
      <sheetName val="LY &amp; CY (P&amp;L)"/>
      <sheetName val="Closing Stock-Asadh'75 "/>
      <sheetName val="PR_Asadh75"/>
      <sheetName val="OCB Gen-Asadh"/>
      <sheetName val="Bacardi Gen-Asadh"/>
      <sheetName val="WRK_PL_Asadh'75"/>
      <sheetName val="PL_Asadh(Tabx)"/>
      <sheetName val="Cost card"/>
      <sheetName val="Sheet1"/>
      <sheetName val="Sheet2"/>
      <sheetName val="Sheet3"/>
      <sheetName val="SCH_BS_Baisakh75"/>
      <sheetName val="bs _ Baisakh 75.xlsx"/>
      <sheetName val="Cost Sheet - EV"/>
      <sheetName val="BS_Ashwin 74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40">
          <cell r="P340">
            <v>17147267.945093568</v>
          </cell>
        </row>
      </sheetData>
      <sheetData sheetId="9"/>
      <sheetData sheetId="10"/>
      <sheetData sheetId="11"/>
      <sheetData sheetId="12"/>
      <sheetData sheetId="13">
        <row r="9">
          <cell r="A9" t="str">
            <v>Particular</v>
          </cell>
          <cell r="B9" t="str">
            <v>Opening</v>
          </cell>
          <cell r="C9" t="str">
            <v>Period</v>
          </cell>
          <cell r="D9" t="str">
            <v>Closing</v>
          </cell>
        </row>
        <row r="10">
          <cell r="A10" t="str">
            <v>EXPENDITURE SIDE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EXPENDITURE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DOMINO INK EXPENSES</v>
          </cell>
          <cell r="B12">
            <v>12500</v>
          </cell>
          <cell r="C12">
            <v>0</v>
          </cell>
          <cell r="D12">
            <v>12500</v>
          </cell>
        </row>
        <row r="13">
          <cell r="A13" t="str">
            <v>FACTORY CONSUMBLES - FA</v>
          </cell>
          <cell r="B13">
            <v>186942.65</v>
          </cell>
          <cell r="C13">
            <v>3737</v>
          </cell>
          <cell r="D13">
            <v>190679.65</v>
          </cell>
        </row>
        <row r="14">
          <cell r="A14" t="str">
            <v>FREIGHT EXPENSES - FA</v>
          </cell>
          <cell r="B14">
            <v>400</v>
          </cell>
          <cell r="C14">
            <v>0</v>
          </cell>
          <cell r="D14">
            <v>400</v>
          </cell>
        </row>
        <row r="15">
          <cell r="A15" t="str">
            <v>GENERATOR FUEL EXPENSES - FA</v>
          </cell>
          <cell r="B15">
            <v>26194.69</v>
          </cell>
          <cell r="C15">
            <v>0</v>
          </cell>
          <cell r="D15">
            <v>26194.69</v>
          </cell>
        </row>
        <row r="16">
          <cell r="A16" t="str">
            <v>LOADING CHARGES - FA</v>
          </cell>
          <cell r="B16">
            <v>9580</v>
          </cell>
          <cell r="C16">
            <v>0</v>
          </cell>
          <cell r="D16">
            <v>9580</v>
          </cell>
        </row>
        <row r="17">
          <cell r="A17" t="str">
            <v>PURCHASE A/C</v>
          </cell>
          <cell r="B17">
            <v>15487028.85</v>
          </cell>
          <cell r="C17">
            <v>0</v>
          </cell>
          <cell r="D17">
            <v>15487028.85</v>
          </cell>
        </row>
        <row r="18">
          <cell r="A18" t="str">
            <v>TANK CALIBRATION CHARGE</v>
          </cell>
          <cell r="B18">
            <v>5600</v>
          </cell>
          <cell r="C18">
            <v>0</v>
          </cell>
          <cell r="D18">
            <v>5600</v>
          </cell>
        </row>
        <row r="19">
          <cell r="A19" t="str">
            <v>WAGES - FA</v>
          </cell>
          <cell r="B19">
            <v>240919</v>
          </cell>
          <cell r="C19">
            <v>3031</v>
          </cell>
          <cell r="D19">
            <v>243950</v>
          </cell>
        </row>
        <row r="20">
          <cell r="A20" t="str">
            <v>Group Total</v>
          </cell>
          <cell r="B20">
            <v>15969165.189999999</v>
          </cell>
          <cell r="C20">
            <v>6768</v>
          </cell>
          <cell r="D20">
            <v>15975933.189999999</v>
          </cell>
        </row>
        <row r="21">
          <cell r="A21" t="str">
            <v>OFFICE &amp; ADMINISTRATIVE EXPENSES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ADVERTISEMENT EXP</v>
          </cell>
          <cell r="B22">
            <v>10000</v>
          </cell>
          <cell r="C22">
            <v>0</v>
          </cell>
          <cell r="D22">
            <v>10000</v>
          </cell>
        </row>
        <row r="23">
          <cell r="A23" t="str">
            <v>AIR FARE EXPENSES</v>
          </cell>
          <cell r="B23">
            <v>5300</v>
          </cell>
          <cell r="C23">
            <v>0</v>
          </cell>
          <cell r="D23">
            <v>5300</v>
          </cell>
        </row>
        <row r="24">
          <cell r="A24" t="str">
            <v>ALLOWANCES EXPENSES</v>
          </cell>
          <cell r="B24">
            <v>530875.19999999995</v>
          </cell>
          <cell r="C24">
            <v>43169</v>
          </cell>
          <cell r="D24">
            <v>574044.19999999995</v>
          </cell>
        </row>
        <row r="25">
          <cell r="A25" t="str">
            <v>ANNUAL MAINTENANCE CHARGE</v>
          </cell>
          <cell r="B25">
            <v>106932.29</v>
          </cell>
          <cell r="C25">
            <v>11230.25</v>
          </cell>
          <cell r="D25">
            <v>118162.54</v>
          </cell>
        </row>
        <row r="26">
          <cell r="A26" t="str">
            <v>AUDIT EXPENSES-HO</v>
          </cell>
          <cell r="B26">
            <v>15337</v>
          </cell>
          <cell r="C26">
            <v>0</v>
          </cell>
          <cell r="D26">
            <v>15337</v>
          </cell>
        </row>
        <row r="27">
          <cell r="A27" t="str">
            <v>COMMUNICATION EXPENSES</v>
          </cell>
          <cell r="B27">
            <v>95156.17</v>
          </cell>
          <cell r="C27">
            <v>0</v>
          </cell>
          <cell r="D27">
            <v>95156.17</v>
          </cell>
        </row>
        <row r="28">
          <cell r="A28" t="str">
            <v>CONSULTANCY EXPENSES</v>
          </cell>
          <cell r="B28">
            <v>403904.38</v>
          </cell>
          <cell r="C28">
            <v>123315.5</v>
          </cell>
          <cell r="D28">
            <v>527219.88</v>
          </cell>
        </row>
        <row r="29">
          <cell r="A29" t="str">
            <v>COURIER &amp; CARGO EXPENSES</v>
          </cell>
          <cell r="B29">
            <v>350</v>
          </cell>
          <cell r="C29">
            <v>0</v>
          </cell>
          <cell r="D29">
            <v>350</v>
          </cell>
        </row>
        <row r="30">
          <cell r="A30" t="str">
            <v>GRATUITY EXPENSES</v>
          </cell>
          <cell r="B30">
            <v>0</v>
          </cell>
          <cell r="C30">
            <v>0</v>
          </cell>
          <cell r="D30">
            <v>0</v>
          </cell>
        </row>
        <row r="31">
          <cell r="A31" t="str">
            <v>GUEST ENTERTAINMENT EXPENSES</v>
          </cell>
          <cell r="B31">
            <v>18512</v>
          </cell>
          <cell r="C31">
            <v>0</v>
          </cell>
          <cell r="D31">
            <v>18512</v>
          </cell>
        </row>
        <row r="32">
          <cell r="A32" t="str">
            <v>INSURANCE PREMIUM</v>
          </cell>
          <cell r="B32">
            <v>970152.09</v>
          </cell>
          <cell r="C32">
            <v>68065.75</v>
          </cell>
          <cell r="D32">
            <v>1038217.84</v>
          </cell>
        </row>
        <row r="33">
          <cell r="A33" t="str">
            <v>LABARATORY EXPENSES</v>
          </cell>
          <cell r="B33">
            <v>26114</v>
          </cell>
          <cell r="C33">
            <v>0</v>
          </cell>
          <cell r="D33">
            <v>26114</v>
          </cell>
        </row>
        <row r="34">
          <cell r="A34" t="str">
            <v>LEGAL FEE</v>
          </cell>
          <cell r="B34">
            <v>50000</v>
          </cell>
          <cell r="C34">
            <v>0</v>
          </cell>
          <cell r="D34">
            <v>50000</v>
          </cell>
        </row>
        <row r="35">
          <cell r="A35" t="str">
            <v>MEMBERSHIP FEE</v>
          </cell>
          <cell r="B35">
            <v>87582</v>
          </cell>
          <cell r="C35">
            <v>3000</v>
          </cell>
          <cell r="D35">
            <v>90582</v>
          </cell>
        </row>
        <row r="36">
          <cell r="A36" t="str">
            <v>MISCELLANEOUS EXPENSES</v>
          </cell>
          <cell r="B36">
            <v>185000</v>
          </cell>
          <cell r="C36">
            <v>500</v>
          </cell>
          <cell r="D36">
            <v>185500</v>
          </cell>
        </row>
        <row r="37">
          <cell r="A37" t="str">
            <v>NEWSPAPER &amp; SUBSCRIPTION EXPENSES</v>
          </cell>
          <cell r="B37">
            <v>8509.1299999999992</v>
          </cell>
          <cell r="C37">
            <v>708.33</v>
          </cell>
          <cell r="D37">
            <v>9217.4599999999991</v>
          </cell>
        </row>
        <row r="38">
          <cell r="A38" t="str">
            <v>OFFICE CONSUMABLE - HO</v>
          </cell>
          <cell r="B38">
            <v>2213</v>
          </cell>
          <cell r="C38">
            <v>0</v>
          </cell>
          <cell r="D38">
            <v>2213</v>
          </cell>
        </row>
        <row r="39">
          <cell r="A39" t="str">
            <v>PRINTING &amp; STATIONERY</v>
          </cell>
          <cell r="B39">
            <v>1800</v>
          </cell>
          <cell r="C39">
            <v>0</v>
          </cell>
          <cell r="D39">
            <v>1800</v>
          </cell>
        </row>
        <row r="40">
          <cell r="A40" t="str">
            <v>ROYALTY EXPENSES</v>
          </cell>
          <cell r="B40">
            <v>0</v>
          </cell>
          <cell r="C40">
            <v>2916254.13</v>
          </cell>
          <cell r="D40">
            <v>2916254.13</v>
          </cell>
        </row>
        <row r="41">
          <cell r="A41" t="str">
            <v>SECURITY EXPENSES</v>
          </cell>
          <cell r="B41">
            <v>1821622</v>
          </cell>
          <cell r="C41">
            <v>165602</v>
          </cell>
          <cell r="D41">
            <v>1987224</v>
          </cell>
        </row>
        <row r="42">
          <cell r="A42" t="str">
            <v>TAX &amp; RENEWALS</v>
          </cell>
          <cell r="B42">
            <v>52250</v>
          </cell>
          <cell r="C42">
            <v>5000</v>
          </cell>
          <cell r="D42">
            <v>57250</v>
          </cell>
        </row>
        <row r="43">
          <cell r="A43" t="str">
            <v>TOURS &amp; TRAVELLING</v>
          </cell>
          <cell r="B43">
            <v>533516.54</v>
          </cell>
          <cell r="C43">
            <v>63306</v>
          </cell>
          <cell r="D43">
            <v>596822.54</v>
          </cell>
        </row>
        <row r="44">
          <cell r="A44" t="str">
            <v>TRADE MARK EXPENSES</v>
          </cell>
          <cell r="B44">
            <v>10500</v>
          </cell>
          <cell r="C44">
            <v>0</v>
          </cell>
          <cell r="D44">
            <v>10500</v>
          </cell>
        </row>
        <row r="45">
          <cell r="A45" t="str">
            <v>TRANSPORTATION EXPENSES</v>
          </cell>
          <cell r="B45">
            <v>78414</v>
          </cell>
          <cell r="C45">
            <v>0</v>
          </cell>
          <cell r="D45">
            <v>78414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Group Total</v>
          </cell>
          <cell r="B47">
            <v>5014039.8</v>
          </cell>
          <cell r="C47">
            <v>3400150.96</v>
          </cell>
          <cell r="D47">
            <v>8414190.7599999998</v>
          </cell>
        </row>
        <row r="48">
          <cell r="A48" t="str">
            <v>FINANCIAL EXPENSES</v>
          </cell>
          <cell r="B48">
            <v>0</v>
          </cell>
          <cell r="C48">
            <v>0</v>
          </cell>
          <cell r="D48">
            <v>0</v>
          </cell>
        </row>
        <row r="49">
          <cell r="A49" t="str">
            <v>BANK CHARGES</v>
          </cell>
          <cell r="B49">
            <v>114121.06</v>
          </cell>
          <cell r="C49">
            <v>15640.61</v>
          </cell>
          <cell r="D49">
            <v>129761.67</v>
          </cell>
        </row>
        <row r="50">
          <cell r="A50" t="str">
            <v>BANK CHARGES - FA</v>
          </cell>
          <cell r="B50">
            <v>27942</v>
          </cell>
          <cell r="C50">
            <v>0</v>
          </cell>
          <cell r="D50">
            <v>27942</v>
          </cell>
        </row>
        <row r="51">
          <cell r="A51" t="str">
            <v>INTEREST EXPENSES</v>
          </cell>
          <cell r="B51">
            <v>602986.9</v>
          </cell>
          <cell r="C51">
            <v>373688.27</v>
          </cell>
          <cell r="D51">
            <v>976675.17</v>
          </cell>
        </row>
        <row r="52">
          <cell r="A52" t="str">
            <v>Group Total</v>
          </cell>
          <cell r="B52">
            <v>745049.96</v>
          </cell>
          <cell r="C52">
            <v>389328.88</v>
          </cell>
          <cell r="D52">
            <v>1134378.8400000001</v>
          </cell>
        </row>
        <row r="53">
          <cell r="A53" t="str">
            <v>SALARY &amp; ALLOWANCES</v>
          </cell>
          <cell r="B53">
            <v>0</v>
          </cell>
          <cell r="C53">
            <v>0</v>
          </cell>
          <cell r="D53">
            <v>0</v>
          </cell>
        </row>
        <row r="54">
          <cell r="A54" t="str">
            <v>DASHAIN ALLOWANCE - WORKER</v>
          </cell>
          <cell r="B54">
            <v>99280</v>
          </cell>
          <cell r="C54">
            <v>0</v>
          </cell>
          <cell r="D54">
            <v>99280</v>
          </cell>
        </row>
        <row r="55">
          <cell r="A55" t="str">
            <v>DASHAIN ALOWANCE</v>
          </cell>
          <cell r="B55">
            <v>199204.77</v>
          </cell>
          <cell r="C55">
            <v>0</v>
          </cell>
          <cell r="D55">
            <v>199204.77</v>
          </cell>
        </row>
        <row r="56">
          <cell r="A56" t="str">
            <v>GRATUITY- FA</v>
          </cell>
          <cell r="B56">
            <v>0</v>
          </cell>
          <cell r="C56">
            <v>93963.69</v>
          </cell>
          <cell r="D56">
            <v>93963.69</v>
          </cell>
        </row>
        <row r="57">
          <cell r="A57" t="str">
            <v>GRATUITY- WORKER</v>
          </cell>
          <cell r="B57">
            <v>0</v>
          </cell>
          <cell r="C57">
            <v>64161.81</v>
          </cell>
          <cell r="D57">
            <v>64161.81</v>
          </cell>
        </row>
        <row r="58">
          <cell r="A58" t="str">
            <v>LEAVE ENCASHMENT - FA</v>
          </cell>
          <cell r="B58">
            <v>0</v>
          </cell>
          <cell r="C58">
            <v>86303</v>
          </cell>
          <cell r="D58">
            <v>86303</v>
          </cell>
        </row>
        <row r="59">
          <cell r="A59" t="str">
            <v>LEAVE ENCASHMENT - WORKER</v>
          </cell>
          <cell r="B59">
            <v>0</v>
          </cell>
          <cell r="C59">
            <v>30555.05</v>
          </cell>
          <cell r="D59">
            <v>30555.05</v>
          </cell>
        </row>
        <row r="60">
          <cell r="A60" t="str">
            <v>SALARY ACCOUNT</v>
          </cell>
          <cell r="B60">
            <v>2457169.7999999998</v>
          </cell>
          <cell r="C60">
            <v>223379</v>
          </cell>
          <cell r="D60">
            <v>2680548.7999999998</v>
          </cell>
        </row>
        <row r="61">
          <cell r="A61" t="str">
            <v>SALARY ACCOUNT - WORKER</v>
          </cell>
          <cell r="B61">
            <v>1917675.37</v>
          </cell>
          <cell r="C61">
            <v>168188.84</v>
          </cell>
          <cell r="D61">
            <v>2085864.2100000002</v>
          </cell>
        </row>
        <row r="62">
          <cell r="A62" t="str">
            <v>SALARY ACCOUNT- FA</v>
          </cell>
          <cell r="B62">
            <v>2857678.14</v>
          </cell>
          <cell r="C62">
            <v>158017</v>
          </cell>
          <cell r="D62">
            <v>3015695.14</v>
          </cell>
        </row>
        <row r="63">
          <cell r="A63" t="str">
            <v>Group Total</v>
          </cell>
          <cell r="B63">
            <v>7531008.0800000001</v>
          </cell>
          <cell r="C63">
            <v>824568.39</v>
          </cell>
          <cell r="D63">
            <v>8355576.4700000007</v>
          </cell>
        </row>
        <row r="64">
          <cell r="A64" t="str">
            <v>REPAIR &amp; MAINTENANCE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R &amp; M PLANT &amp; MACHINERY - FA</v>
          </cell>
          <cell r="B65">
            <v>42873</v>
          </cell>
          <cell r="C65">
            <v>0</v>
          </cell>
          <cell r="D65">
            <v>42873</v>
          </cell>
        </row>
        <row r="66">
          <cell r="A66" t="str">
            <v>REPAIR &amp; MAINT - BUILDING - FA</v>
          </cell>
          <cell r="B66">
            <v>1033688.05</v>
          </cell>
          <cell r="C66">
            <v>11700</v>
          </cell>
          <cell r="D66">
            <v>1045388.05</v>
          </cell>
        </row>
        <row r="67">
          <cell r="A67" t="str">
            <v>REPAIR &amp; MAINT - OFFICE EQUIPMENT - FA</v>
          </cell>
          <cell r="B67">
            <v>15600</v>
          </cell>
          <cell r="C67">
            <v>0</v>
          </cell>
          <cell r="D67">
            <v>15600</v>
          </cell>
        </row>
        <row r="68">
          <cell r="A68" t="str">
            <v>REPAIR &amp; MAINT - VEHICLE - FA</v>
          </cell>
          <cell r="B68">
            <v>121974.65</v>
          </cell>
          <cell r="C68">
            <v>17950</v>
          </cell>
          <cell r="D68">
            <v>139924.65</v>
          </cell>
        </row>
        <row r="69">
          <cell r="A69" t="str">
            <v>REPAIR &amp; MAINT.- VEHICLE</v>
          </cell>
          <cell r="B69">
            <v>181321.93</v>
          </cell>
          <cell r="C69">
            <v>0</v>
          </cell>
          <cell r="D69">
            <v>181321.93</v>
          </cell>
        </row>
        <row r="70">
          <cell r="A70" t="str">
            <v>Group Total</v>
          </cell>
          <cell r="B70">
            <v>1395457.63</v>
          </cell>
          <cell r="C70">
            <v>29650</v>
          </cell>
          <cell r="D70">
            <v>1425107.63</v>
          </cell>
        </row>
        <row r="71">
          <cell r="A71" t="str">
            <v>SELLING &amp; DISTRIBUTION EXPENSES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ADVERTISEMENT EXPENSES-SD</v>
          </cell>
          <cell r="B72">
            <v>38850</v>
          </cell>
          <cell r="C72">
            <v>39682.5</v>
          </cell>
          <cell r="D72">
            <v>78532.5</v>
          </cell>
        </row>
        <row r="73">
          <cell r="A73" t="str">
            <v>COMMUNICATION SD</v>
          </cell>
          <cell r="B73">
            <v>16213</v>
          </cell>
          <cell r="C73">
            <v>1669</v>
          </cell>
          <cell r="D73">
            <v>17882</v>
          </cell>
        </row>
        <row r="74">
          <cell r="A74" t="str">
            <v>INSURANCE PREMIUM- SD</v>
          </cell>
          <cell r="B74">
            <v>404542.93</v>
          </cell>
          <cell r="C74">
            <v>0</v>
          </cell>
          <cell r="D74">
            <v>404542.93</v>
          </cell>
        </row>
        <row r="75">
          <cell r="A75" t="str">
            <v>MARKETING EXPENSES</v>
          </cell>
          <cell r="B75">
            <v>20430765</v>
          </cell>
          <cell r="C75">
            <v>830646</v>
          </cell>
          <cell r="D75">
            <v>21261411</v>
          </cell>
        </row>
        <row r="76">
          <cell r="A76" t="str">
            <v>TRANSPORTATION- SD</v>
          </cell>
          <cell r="B76">
            <v>381900</v>
          </cell>
          <cell r="C76">
            <v>-109241.5</v>
          </cell>
          <cell r="D76">
            <v>272658.5</v>
          </cell>
        </row>
        <row r="77">
          <cell r="A77" t="str">
            <v>Group Total</v>
          </cell>
          <cell r="B77">
            <v>21272270.93</v>
          </cell>
          <cell r="C77">
            <v>762756</v>
          </cell>
          <cell r="D77">
            <v>22035026.93</v>
          </cell>
        </row>
        <row r="78">
          <cell r="A78" t="str">
            <v>OFFICE &amp; ADMINISTRATIVE EXPENSES - FACTORY</v>
          </cell>
          <cell r="B78">
            <v>0</v>
          </cell>
          <cell r="C78">
            <v>0</v>
          </cell>
          <cell r="D78">
            <v>0</v>
          </cell>
        </row>
        <row r="79">
          <cell r="A79" t="str">
            <v>AIR FARE EXPENSES - FA</v>
          </cell>
          <cell r="B79">
            <v>7050</v>
          </cell>
          <cell r="C79">
            <v>0</v>
          </cell>
          <cell r="D79">
            <v>7050</v>
          </cell>
        </row>
        <row r="80">
          <cell r="A80" t="str">
            <v>ALLOWANCE EXPENSES - FA</v>
          </cell>
          <cell r="B80">
            <v>218440.53</v>
          </cell>
          <cell r="C80">
            <v>70680</v>
          </cell>
          <cell r="D80">
            <v>289120.53000000003</v>
          </cell>
        </row>
        <row r="81">
          <cell r="A81" t="str">
            <v>AUDIT EXPENSES - FA</v>
          </cell>
          <cell r="B81">
            <v>52264.53</v>
          </cell>
          <cell r="C81">
            <v>0</v>
          </cell>
          <cell r="D81">
            <v>52264.53</v>
          </cell>
        </row>
        <row r="82">
          <cell r="A82" t="str">
            <v>CLEANING EXPENSES - FA</v>
          </cell>
          <cell r="B82">
            <v>7240</v>
          </cell>
          <cell r="C82">
            <v>0</v>
          </cell>
          <cell r="D82">
            <v>7240</v>
          </cell>
        </row>
        <row r="83">
          <cell r="A83" t="str">
            <v>COMMUNICATION EXPENSES - FA</v>
          </cell>
          <cell r="B83">
            <v>22297.46</v>
          </cell>
          <cell r="C83">
            <v>10669.85</v>
          </cell>
          <cell r="D83">
            <v>32967.31</v>
          </cell>
        </row>
        <row r="84">
          <cell r="A84" t="str">
            <v>CONSULTANCY EXPENSES - FA</v>
          </cell>
          <cell r="B84">
            <v>309307.3</v>
          </cell>
          <cell r="C84">
            <v>59849.66</v>
          </cell>
          <cell r="D84">
            <v>369156.95999999996</v>
          </cell>
        </row>
        <row r="85">
          <cell r="A85" t="str">
            <v>COURIER &amp; CARGO EXPENSES - FA</v>
          </cell>
          <cell r="B85">
            <v>1840</v>
          </cell>
          <cell r="C85">
            <v>0</v>
          </cell>
          <cell r="D85">
            <v>1840</v>
          </cell>
        </row>
        <row r="86">
          <cell r="A86" t="str">
            <v>DAILY ALLOWANCE - FA</v>
          </cell>
          <cell r="B86">
            <v>148425</v>
          </cell>
          <cell r="C86">
            <v>36500</v>
          </cell>
          <cell r="D86">
            <v>184925</v>
          </cell>
        </row>
        <row r="87">
          <cell r="A87" t="str">
            <v>DASHAIN EXPENSES - FA</v>
          </cell>
          <cell r="B87">
            <v>218319.46</v>
          </cell>
          <cell r="C87">
            <v>0</v>
          </cell>
          <cell r="D87">
            <v>218319.46</v>
          </cell>
        </row>
        <row r="88">
          <cell r="A88" t="str">
            <v>ELECTRICAL CONSUMABLE - FA</v>
          </cell>
          <cell r="B88">
            <v>22492</v>
          </cell>
          <cell r="C88">
            <v>0</v>
          </cell>
          <cell r="D88">
            <v>22492</v>
          </cell>
        </row>
        <row r="89">
          <cell r="A89" t="str">
            <v>FUEL EXPENSES- FA</v>
          </cell>
          <cell r="B89">
            <v>258613.97</v>
          </cell>
          <cell r="C89">
            <v>41882.160000000003</v>
          </cell>
          <cell r="D89">
            <v>300496.13</v>
          </cell>
        </row>
        <row r="90">
          <cell r="A90" t="str">
            <v>GUEST ENTERTAINMENT - FA</v>
          </cell>
          <cell r="B90">
            <v>557719.23</v>
          </cell>
          <cell r="C90">
            <v>11459</v>
          </cell>
          <cell r="D90">
            <v>569178.23</v>
          </cell>
        </row>
        <row r="91">
          <cell r="A91" t="str">
            <v>HOUSE RENT - FA</v>
          </cell>
          <cell r="B91">
            <v>1244444.3999999999</v>
          </cell>
          <cell r="C91">
            <v>124444.44</v>
          </cell>
          <cell r="D91">
            <v>1368888.8399999999</v>
          </cell>
        </row>
        <row r="92">
          <cell r="A92" t="str">
            <v>KITCHEN EXPENSES - FA</v>
          </cell>
          <cell r="B92">
            <v>4150</v>
          </cell>
          <cell r="C92">
            <v>0</v>
          </cell>
          <cell r="D92">
            <v>4150</v>
          </cell>
        </row>
        <row r="93">
          <cell r="A93" t="str">
            <v>LABARATORY EXPENSES - FA</v>
          </cell>
          <cell r="B93">
            <v>7505</v>
          </cell>
          <cell r="C93">
            <v>0</v>
          </cell>
          <cell r="D93">
            <v>7505</v>
          </cell>
        </row>
        <row r="94">
          <cell r="A94" t="str">
            <v>LOCAL CONVEYENCE - FA</v>
          </cell>
          <cell r="B94">
            <v>29761</v>
          </cell>
          <cell r="C94">
            <v>940</v>
          </cell>
          <cell r="D94">
            <v>30701</v>
          </cell>
        </row>
        <row r="95">
          <cell r="A95" t="str">
            <v>LODGING AND FOODING - FA</v>
          </cell>
          <cell r="B95">
            <v>125000</v>
          </cell>
          <cell r="C95">
            <v>20000</v>
          </cell>
          <cell r="D95">
            <v>145000</v>
          </cell>
        </row>
        <row r="96">
          <cell r="A96" t="str">
            <v>MEDICAL EXPENSES - FA</v>
          </cell>
          <cell r="B96">
            <v>26516</v>
          </cell>
          <cell r="C96">
            <v>0</v>
          </cell>
          <cell r="D96">
            <v>26516</v>
          </cell>
        </row>
        <row r="97">
          <cell r="A97" t="str">
            <v>MISCELLANEOUS EXPENSES - FA</v>
          </cell>
          <cell r="B97">
            <v>331580</v>
          </cell>
          <cell r="C97">
            <v>1265790</v>
          </cell>
          <cell r="D97">
            <v>1597370</v>
          </cell>
        </row>
        <row r="98">
          <cell r="A98" t="str">
            <v>NEWSPAPER &amp; SUBSCRIPTION EXP. - FA</v>
          </cell>
          <cell r="B98">
            <v>3941.7300000000005</v>
          </cell>
          <cell r="C98">
            <v>608.34</v>
          </cell>
          <cell r="D98">
            <v>4550.0700000000006</v>
          </cell>
        </row>
        <row r="99">
          <cell r="A99" t="str">
            <v>OFFICE EXPENSES - FA</v>
          </cell>
          <cell r="B99">
            <v>115730.22</v>
          </cell>
          <cell r="C99">
            <v>3610</v>
          </cell>
          <cell r="D99">
            <v>119340.22</v>
          </cell>
        </row>
        <row r="100">
          <cell r="A100" t="str">
            <v>OVER TIME EXPENSES - FA</v>
          </cell>
          <cell r="B100">
            <v>94828.489999999991</v>
          </cell>
          <cell r="C100">
            <v>2266.31</v>
          </cell>
          <cell r="D100">
            <v>97094.799999999988</v>
          </cell>
        </row>
        <row r="101">
          <cell r="A101" t="str">
            <v>POOJA EXPENSES - FA</v>
          </cell>
          <cell r="B101">
            <v>11245</v>
          </cell>
          <cell r="C101">
            <v>0</v>
          </cell>
          <cell r="D101">
            <v>11245</v>
          </cell>
        </row>
        <row r="102">
          <cell r="A102" t="str">
            <v>PRINTING &amp; STATIONERY - FA</v>
          </cell>
          <cell r="B102">
            <v>61060</v>
          </cell>
          <cell r="C102">
            <v>800</v>
          </cell>
          <cell r="D102">
            <v>61860</v>
          </cell>
        </row>
        <row r="103">
          <cell r="A103" t="str">
            <v>ROAD TAX EXPENSES - FA</v>
          </cell>
          <cell r="B103">
            <v>80</v>
          </cell>
          <cell r="C103">
            <v>0</v>
          </cell>
          <cell r="D103">
            <v>80</v>
          </cell>
        </row>
        <row r="104">
          <cell r="A104" t="str">
            <v>STAFF LODGING AND FOODING - FA</v>
          </cell>
          <cell r="B104">
            <v>1600</v>
          </cell>
          <cell r="C104">
            <v>0</v>
          </cell>
          <cell r="D104">
            <v>1600</v>
          </cell>
        </row>
        <row r="105">
          <cell r="A105" t="str">
            <v>STAFF WELFARE - FA</v>
          </cell>
          <cell r="B105">
            <v>137922</v>
          </cell>
          <cell r="C105">
            <v>0</v>
          </cell>
          <cell r="D105">
            <v>137922</v>
          </cell>
        </row>
        <row r="106">
          <cell r="A106" t="str">
            <v>TAX &amp; RENEWALS - FA</v>
          </cell>
          <cell r="B106">
            <v>277200</v>
          </cell>
          <cell r="C106">
            <v>0</v>
          </cell>
          <cell r="D106">
            <v>277200</v>
          </cell>
        </row>
        <row r="107">
          <cell r="A107" t="str">
            <v>TOURS &amp; TRAVELLING - FA</v>
          </cell>
          <cell r="B107">
            <v>32062</v>
          </cell>
          <cell r="C107">
            <v>15525</v>
          </cell>
          <cell r="D107">
            <v>47587</v>
          </cell>
        </row>
        <row r="108">
          <cell r="A108" t="str">
            <v>TRAINING &amp; RECUIRTMENT - FA</v>
          </cell>
          <cell r="B108">
            <v>8250</v>
          </cell>
          <cell r="C108">
            <v>0</v>
          </cell>
          <cell r="D108">
            <v>8250</v>
          </cell>
        </row>
        <row r="109">
          <cell r="A109" t="str">
            <v>VEHICLE PARKING EXPENSES - FA</v>
          </cell>
          <cell r="B109">
            <v>80</v>
          </cell>
          <cell r="C109">
            <v>0</v>
          </cell>
          <cell r="D109">
            <v>80</v>
          </cell>
        </row>
        <row r="110">
          <cell r="A110" t="str">
            <v>WATER &amp; ELECTRICITY EXPENSES - FA</v>
          </cell>
          <cell r="B110">
            <v>371239</v>
          </cell>
          <cell r="C110">
            <v>43402</v>
          </cell>
          <cell r="D110">
            <v>414641</v>
          </cell>
        </row>
        <row r="111">
          <cell r="A111" t="str">
            <v>Group Total</v>
          </cell>
          <cell r="B111">
            <v>4708204.32</v>
          </cell>
          <cell r="C111">
            <v>1708426.76</v>
          </cell>
          <cell r="D111">
            <v>6416631.0800000001</v>
          </cell>
        </row>
        <row r="112">
          <cell r="A112" t="str">
            <v>INDIRECT EXPENSES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DETENTION CHARGE</v>
          </cell>
          <cell r="B113">
            <v>218427</v>
          </cell>
          <cell r="C113">
            <v>0</v>
          </cell>
          <cell r="D113">
            <v>218427</v>
          </cell>
        </row>
        <row r="114">
          <cell r="A114" t="str">
            <v>SHORT &amp; EXCESS A/C</v>
          </cell>
          <cell r="B114">
            <v>3.47</v>
          </cell>
          <cell r="C114">
            <v>-929.65</v>
          </cell>
          <cell r="D114">
            <v>-926.18</v>
          </cell>
        </row>
        <row r="115">
          <cell r="A115" t="str">
            <v>Group Total</v>
          </cell>
          <cell r="B115">
            <v>218430.47</v>
          </cell>
          <cell r="C115">
            <v>-929.65</v>
          </cell>
          <cell r="D115">
            <v>217500.82</v>
          </cell>
        </row>
        <row r="116">
          <cell r="A116" t="str">
            <v>TOTAL FOR EXPENDITURE SIDE</v>
          </cell>
          <cell r="B116">
            <v>56853626.379999995</v>
          </cell>
          <cell r="C116">
            <v>7120719.3399999999</v>
          </cell>
          <cell r="D116">
            <v>63974345.719999999</v>
          </cell>
        </row>
        <row r="117">
          <cell r="A117" t="str">
            <v>Net Profit C/F To B/S</v>
          </cell>
          <cell r="B117">
            <v>3042718.1500000134</v>
          </cell>
          <cell r="C117">
            <v>-7120719.3399999999</v>
          </cell>
          <cell r="D117">
            <v>-4078304.9900000021</v>
          </cell>
        </row>
        <row r="118">
          <cell r="A118" t="str">
            <v>GRAND TOTAL</v>
          </cell>
          <cell r="B118">
            <v>59896344.530000009</v>
          </cell>
          <cell r="C118">
            <v>0</v>
          </cell>
          <cell r="D118">
            <v>59896040.729999997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</row>
        <row r="120">
          <cell r="A120" t="str">
            <v>INCOME SIDE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INCOME</v>
          </cell>
          <cell r="B121">
            <v>0</v>
          </cell>
          <cell r="C121">
            <v>0</v>
          </cell>
          <cell r="D121">
            <v>0</v>
          </cell>
        </row>
        <row r="122">
          <cell r="A122" t="str">
            <v>PURCHASE RETURN A/C</v>
          </cell>
          <cell r="B122">
            <v>774426.92</v>
          </cell>
          <cell r="C122">
            <v>0</v>
          </cell>
          <cell r="D122">
            <v>774426.92</v>
          </cell>
        </row>
        <row r="123">
          <cell r="A123" t="str">
            <v>SALES A/C</v>
          </cell>
          <cell r="B123">
            <v>70315613.010000005</v>
          </cell>
          <cell r="C123">
            <v>0</v>
          </cell>
          <cell r="D123">
            <v>70287576.209999993</v>
          </cell>
        </row>
        <row r="124">
          <cell r="A124" t="str">
            <v>Group Total</v>
          </cell>
          <cell r="B124">
            <v>71090039.930000007</v>
          </cell>
          <cell r="C124">
            <v>0</v>
          </cell>
          <cell r="D124">
            <v>71062003.129999995</v>
          </cell>
        </row>
        <row r="125">
          <cell r="A125" t="str">
            <v>DIRECT EXPENSES</v>
          </cell>
          <cell r="B125">
            <v>0</v>
          </cell>
          <cell r="C125">
            <v>0</v>
          </cell>
          <cell r="D125">
            <v>0</v>
          </cell>
        </row>
        <row r="126">
          <cell r="A126" t="str">
            <v>CLEARING AND FORWARDING</v>
          </cell>
          <cell r="B126">
            <v>-326139.01</v>
          </cell>
          <cell r="C126">
            <v>0</v>
          </cell>
          <cell r="D126">
            <v>-319345.01</v>
          </cell>
        </row>
        <row r="127">
          <cell r="A127" t="str">
            <v>CUSTOM EXPENSES</v>
          </cell>
          <cell r="B127">
            <v>-7545091.4000000004</v>
          </cell>
          <cell r="C127">
            <v>0</v>
          </cell>
          <cell r="D127">
            <v>-7530194.4000000004</v>
          </cell>
        </row>
        <row r="128">
          <cell r="A128" t="str">
            <v>FREIGHT EXPENSES</v>
          </cell>
          <cell r="B128">
            <v>-3076860.91</v>
          </cell>
          <cell r="C128">
            <v>0</v>
          </cell>
          <cell r="D128">
            <v>-3070818.91</v>
          </cell>
        </row>
        <row r="129">
          <cell r="A129" t="str">
            <v>INSURANCE PREMIUM - PURCHASE</v>
          </cell>
          <cell r="B129">
            <v>-26054.080000000002</v>
          </cell>
          <cell r="C129">
            <v>0</v>
          </cell>
          <cell r="D129">
            <v>-26054.080000000002</v>
          </cell>
        </row>
        <row r="130">
          <cell r="A130" t="str">
            <v>LOAD UNLOAD WAGES - FA</v>
          </cell>
          <cell r="B130">
            <v>-43267</v>
          </cell>
          <cell r="C130">
            <v>0</v>
          </cell>
          <cell r="D130">
            <v>-43267</v>
          </cell>
        </row>
        <row r="131">
          <cell r="A131" t="str">
            <v>STICKER PRUCHASE</v>
          </cell>
          <cell r="B131">
            <v>-150000</v>
          </cell>
          <cell r="C131">
            <v>0</v>
          </cell>
          <cell r="D131">
            <v>-150000</v>
          </cell>
        </row>
        <row r="132">
          <cell r="A132" t="str">
            <v>UNLOADING CHARGES - FA</v>
          </cell>
          <cell r="B132">
            <v>-26283</v>
          </cell>
          <cell r="C132">
            <v>0</v>
          </cell>
          <cell r="D132">
            <v>-26283</v>
          </cell>
        </row>
        <row r="133">
          <cell r="A133" t="str">
            <v>Group Total</v>
          </cell>
          <cell r="B133">
            <v>-11193695.4</v>
          </cell>
          <cell r="C133">
            <v>0</v>
          </cell>
          <cell r="D133">
            <v>-11165962.4</v>
          </cell>
        </row>
        <row r="134">
          <cell r="A134" t="str">
            <v>TOTAL FOR INCOME SIDE</v>
          </cell>
          <cell r="B134">
            <v>59896344.530000009</v>
          </cell>
          <cell r="C134">
            <v>0</v>
          </cell>
          <cell r="D134">
            <v>59896040.729999997</v>
          </cell>
        </row>
        <row r="135">
          <cell r="A135" t="str">
            <v>GRAND TOTAL</v>
          </cell>
          <cell r="B135">
            <v>59896344.530000009</v>
          </cell>
          <cell r="C135">
            <v>0</v>
          </cell>
          <cell r="D135">
            <v>59896040.729999997</v>
          </cell>
        </row>
      </sheetData>
      <sheetData sheetId="14">
        <row r="29">
          <cell r="J29">
            <v>1548.321693547766</v>
          </cell>
        </row>
      </sheetData>
      <sheetData sheetId="15"/>
      <sheetData sheetId="16"/>
      <sheetData sheetId="17"/>
      <sheetData sheetId="18"/>
      <sheetData sheetId="19">
        <row r="9">
          <cell r="A9" t="str">
            <v>Particular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Sheet1"/>
      <sheetName val=" Tax Depreciation"/>
    </sheetNames>
    <sheetDataSet>
      <sheetData sheetId="0"/>
      <sheetData sheetId="1"/>
      <sheetData sheetId="2"/>
      <sheetData sheetId="3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"/>
      <sheetName val="Balsheet"/>
      <sheetName val="Profit &amp; Loss"/>
      <sheetName val="P&amp;L allot"/>
      <sheetName val="Equitychange"/>
      <sheetName val="Cashflow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11"/>
      <sheetName val="4.12"/>
      <sheetName val="4.12ka"/>
      <sheetName val="4.13"/>
      <sheetName val="4.13 ka"/>
      <sheetName val="4.14"/>
      <sheetName val="4.15"/>
      <sheetName val="4.16"/>
      <sheetName val="4.16 ka"/>
      <sheetName val="4.17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8ka"/>
      <sheetName val="4.27"/>
      <sheetName val="4.28"/>
      <sheetName val="4.29"/>
      <sheetName val="4.30"/>
      <sheetName val="4.30ka"/>
      <sheetName val="4.31"/>
      <sheetName val="Sheet1"/>
      <sheetName val="other"/>
      <sheetName val="Deffered Tax"/>
      <sheetName val="Calculation Of Income "/>
      <sheetName val="Tax Depreciation "/>
      <sheetName val="comp bs"/>
      <sheetName val="comp pl"/>
      <sheetName val="Capital Adequacy"/>
      <sheetName val="deposit (2)"/>
      <sheetName val="Cash Flow"/>
      <sheetName val="use of fund"/>
      <sheetName val="Liquidity"/>
      <sheetName val="Change in equity"/>
    </sheetNames>
    <sheetDataSet>
      <sheetData sheetId="0"/>
      <sheetData sheetId="1"/>
      <sheetData sheetId="2">
        <row r="24">
          <cell r="C24">
            <v>6176620.1772727277</v>
          </cell>
        </row>
        <row r="26">
          <cell r="C26">
            <v>14452540.32328897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  <sheetName val="UPTO DEC RCLD"/>
      <sheetName val="Sheet3"/>
      <sheetName val="UPTO 31.03.05"/>
      <sheetName val="UPTO 31.05.05"/>
      <sheetName val="UPTO 30.06.05 "/>
      <sheetName val="JESHTHA"/>
      <sheetName val="JULY 15.07.05"/>
      <sheetName val="JULY 15.07.05 (2)"/>
      <sheetName val="Sheet2"/>
      <sheetName val="Sheet4"/>
      <sheetName val="JULY 15.07.05 (3)"/>
      <sheetName val="JULY 15.07.05 (4)"/>
      <sheetName val="JULY 15.07.05 (5)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A3">
            <v>81635</v>
          </cell>
          <cell r="B3" t="str">
            <v>G KASHINATH</v>
          </cell>
          <cell r="C3">
            <v>12720</v>
          </cell>
        </row>
        <row r="4">
          <cell r="A4">
            <v>300002</v>
          </cell>
          <cell r="B4" t="str">
            <v>D.K.BHATTACHARYA</v>
          </cell>
          <cell r="C4">
            <v>6298.75</v>
          </cell>
        </row>
        <row r="5">
          <cell r="A5">
            <v>300003</v>
          </cell>
          <cell r="B5" t="str">
            <v>T.P.BHATTARAI</v>
          </cell>
          <cell r="C5">
            <v>3566</v>
          </cell>
        </row>
        <row r="6">
          <cell r="A6">
            <v>300004</v>
          </cell>
          <cell r="B6" t="str">
            <v>C GHOSH</v>
          </cell>
          <cell r="C6">
            <v>6302.75</v>
          </cell>
        </row>
        <row r="7">
          <cell r="A7">
            <v>300006</v>
          </cell>
          <cell r="B7" t="str">
            <v>N.M.S.BASNETT</v>
          </cell>
          <cell r="C7">
            <v>5804.4</v>
          </cell>
        </row>
        <row r="8">
          <cell r="A8">
            <v>300007</v>
          </cell>
          <cell r="B8" t="str">
            <v>BASKER BASNET</v>
          </cell>
          <cell r="C8">
            <v>4070</v>
          </cell>
        </row>
        <row r="9">
          <cell r="A9">
            <v>300008</v>
          </cell>
          <cell r="B9" t="str">
            <v>HIRALAL PANDEY</v>
          </cell>
          <cell r="C9">
            <v>6118.5</v>
          </cell>
        </row>
        <row r="10">
          <cell r="A10">
            <v>300009</v>
          </cell>
          <cell r="B10" t="str">
            <v xml:space="preserve">RUDRA GIRI </v>
          </cell>
          <cell r="C10">
            <v>3357</v>
          </cell>
        </row>
        <row r="11">
          <cell r="A11">
            <v>300013</v>
          </cell>
          <cell r="B11" t="str">
            <v>UMA SHANKAR PRASAD</v>
          </cell>
          <cell r="C11">
            <v>6644.55</v>
          </cell>
        </row>
        <row r="12">
          <cell r="A12">
            <v>300014</v>
          </cell>
          <cell r="B12" t="str">
            <v>AMAL KUMAR GUIN</v>
          </cell>
          <cell r="C12">
            <v>1218</v>
          </cell>
        </row>
        <row r="13">
          <cell r="A13">
            <v>300015</v>
          </cell>
          <cell r="B13" t="str">
            <v>VIJAY KUMAR</v>
          </cell>
          <cell r="C13">
            <v>10746</v>
          </cell>
        </row>
        <row r="14">
          <cell r="A14">
            <v>300016</v>
          </cell>
          <cell r="B14" t="str">
            <v>R.K.AGNIHOTRI</v>
          </cell>
          <cell r="C14">
            <v>2876</v>
          </cell>
        </row>
        <row r="15">
          <cell r="A15">
            <v>300017</v>
          </cell>
          <cell r="B15" t="str">
            <v>D.P.SINGH</v>
          </cell>
          <cell r="C15">
            <v>6014</v>
          </cell>
        </row>
        <row r="16">
          <cell r="A16">
            <v>300018</v>
          </cell>
          <cell r="B16" t="str">
            <v>UMESH GOSWAMI</v>
          </cell>
          <cell r="C16">
            <v>6665</v>
          </cell>
        </row>
        <row r="17">
          <cell r="A17">
            <v>300019</v>
          </cell>
          <cell r="B17" t="str">
            <v>S.K.MISHRA</v>
          </cell>
          <cell r="C17">
            <v>8861.7000000000007</v>
          </cell>
        </row>
        <row r="18">
          <cell r="A18">
            <v>300020</v>
          </cell>
          <cell r="B18" t="str">
            <v>S.K.BAGCHI</v>
          </cell>
          <cell r="C18">
            <v>6974</v>
          </cell>
        </row>
        <row r="19">
          <cell r="A19">
            <v>300022</v>
          </cell>
          <cell r="B19" t="str">
            <v>ANUPAM KUMAR AGRAWAL</v>
          </cell>
          <cell r="C19">
            <v>4293</v>
          </cell>
        </row>
        <row r="20">
          <cell r="A20">
            <v>300024</v>
          </cell>
          <cell r="B20" t="str">
            <v>RAKESH CHAND</v>
          </cell>
          <cell r="C20">
            <v>5103.2</v>
          </cell>
        </row>
        <row r="21">
          <cell r="A21">
            <v>300025</v>
          </cell>
          <cell r="B21" t="str">
            <v>SUJIT KUMAR</v>
          </cell>
          <cell r="C21">
            <v>609</v>
          </cell>
        </row>
        <row r="22">
          <cell r="A22">
            <v>300026</v>
          </cell>
          <cell r="B22" t="str">
            <v>JYOTISH KUMAR</v>
          </cell>
          <cell r="C22">
            <v>5041</v>
          </cell>
        </row>
        <row r="23">
          <cell r="A23">
            <v>300027</v>
          </cell>
          <cell r="B23" t="str">
            <v>S.TIWARI</v>
          </cell>
          <cell r="C23">
            <v>4863</v>
          </cell>
        </row>
        <row r="24">
          <cell r="A24">
            <v>300029</v>
          </cell>
          <cell r="B24" t="str">
            <v>SANJAY KUMAR</v>
          </cell>
          <cell r="C24">
            <v>5088</v>
          </cell>
        </row>
        <row r="25">
          <cell r="A25">
            <v>300030</v>
          </cell>
          <cell r="B25" t="str">
            <v>A BHATTACHRYA</v>
          </cell>
          <cell r="C25">
            <v>1604.4</v>
          </cell>
        </row>
        <row r="26">
          <cell r="A26">
            <v>300031</v>
          </cell>
          <cell r="B26" t="str">
            <v>ASHUTOSH KUMAR SINGH</v>
          </cell>
          <cell r="C26">
            <v>6992.5</v>
          </cell>
        </row>
        <row r="27">
          <cell r="A27">
            <v>300032</v>
          </cell>
          <cell r="B27" t="str">
            <v>AJOY KUMAR AWASTHY</v>
          </cell>
          <cell r="C27">
            <v>2676</v>
          </cell>
        </row>
        <row r="28">
          <cell r="A28">
            <v>300034</v>
          </cell>
          <cell r="B28" t="str">
            <v>KAUSHIK KAHALI</v>
          </cell>
          <cell r="C28">
            <v>1017</v>
          </cell>
        </row>
        <row r="29">
          <cell r="A29">
            <v>300037</v>
          </cell>
          <cell r="B29" t="str">
            <v>AWADHU YADAV</v>
          </cell>
          <cell r="C29">
            <v>3786.88</v>
          </cell>
        </row>
        <row r="30">
          <cell r="A30">
            <v>300039</v>
          </cell>
          <cell r="B30" t="str">
            <v>ANUJ KUMAR SINGH</v>
          </cell>
          <cell r="C30">
            <v>4399.5</v>
          </cell>
        </row>
        <row r="31">
          <cell r="A31">
            <v>300041</v>
          </cell>
          <cell r="B31" t="str">
            <v>RUTH KR KAPAT</v>
          </cell>
          <cell r="C31">
            <v>516</v>
          </cell>
        </row>
        <row r="32">
          <cell r="A32">
            <v>300042</v>
          </cell>
          <cell r="B32" t="str">
            <v>KALIM KHAN</v>
          </cell>
          <cell r="C32">
            <v>5332</v>
          </cell>
        </row>
        <row r="33">
          <cell r="A33">
            <v>300044</v>
          </cell>
          <cell r="B33" t="str">
            <v>SUSHIL KR SINHA</v>
          </cell>
          <cell r="C33">
            <v>7196</v>
          </cell>
        </row>
        <row r="34">
          <cell r="A34">
            <v>300045</v>
          </cell>
          <cell r="B34" t="str">
            <v xml:space="preserve">AWADHESH KR SINGH </v>
          </cell>
          <cell r="C34">
            <v>2374</v>
          </cell>
        </row>
        <row r="35">
          <cell r="A35">
            <v>300048</v>
          </cell>
          <cell r="B35" t="str">
            <v>SWARUP KR DEY</v>
          </cell>
          <cell r="C35">
            <v>6014.21</v>
          </cell>
        </row>
        <row r="36">
          <cell r="A36">
            <v>300049</v>
          </cell>
          <cell r="B36" t="str">
            <v>R.K.VERMA</v>
          </cell>
          <cell r="C36">
            <v>17063.52</v>
          </cell>
        </row>
        <row r="37">
          <cell r="A37">
            <v>300050</v>
          </cell>
          <cell r="B37" t="str">
            <v>JAGDISH N TIWARI</v>
          </cell>
          <cell r="C37">
            <v>6120</v>
          </cell>
        </row>
        <row r="38">
          <cell r="A38">
            <v>300051</v>
          </cell>
          <cell r="B38" t="str">
            <v>TANMOY GHOSH</v>
          </cell>
          <cell r="C38">
            <v>2768.75</v>
          </cell>
        </row>
        <row r="39">
          <cell r="A39">
            <v>300053</v>
          </cell>
          <cell r="B39" t="str">
            <v>RAJESH KR GUPTA</v>
          </cell>
          <cell r="C39">
            <v>7566</v>
          </cell>
        </row>
        <row r="40">
          <cell r="A40">
            <v>300054</v>
          </cell>
          <cell r="B40" t="str">
            <v>RAJDEV PASWAN</v>
          </cell>
          <cell r="C40">
            <v>2166</v>
          </cell>
        </row>
        <row r="41">
          <cell r="A41">
            <v>300055</v>
          </cell>
          <cell r="B41" t="str">
            <v>DIPANKAR SANYAL</v>
          </cell>
          <cell r="C41">
            <v>4050.4</v>
          </cell>
        </row>
        <row r="42">
          <cell r="A42">
            <v>300056</v>
          </cell>
          <cell r="B42" t="str">
            <v>DILIP KUMAR KAMAT</v>
          </cell>
          <cell r="C42">
            <v>3195</v>
          </cell>
        </row>
        <row r="43">
          <cell r="A43">
            <v>300057</v>
          </cell>
          <cell r="B43" t="str">
            <v>A MEHRA</v>
          </cell>
          <cell r="C43">
            <v>16932.400000000001</v>
          </cell>
        </row>
        <row r="44">
          <cell r="A44">
            <v>300058</v>
          </cell>
          <cell r="B44" t="str">
            <v>SANJIV GIRI</v>
          </cell>
          <cell r="C44">
            <v>1964.75</v>
          </cell>
        </row>
        <row r="45">
          <cell r="A45">
            <v>300062</v>
          </cell>
          <cell r="B45" t="str">
            <v>R.K.NEPALI</v>
          </cell>
          <cell r="C45">
            <v>2972</v>
          </cell>
        </row>
        <row r="46">
          <cell r="A46">
            <v>300063</v>
          </cell>
          <cell r="B46" t="str">
            <v>SOVHAN BHADURI</v>
          </cell>
          <cell r="C46">
            <v>4452</v>
          </cell>
        </row>
        <row r="47">
          <cell r="A47">
            <v>300064</v>
          </cell>
          <cell r="B47" t="str">
            <v>RAJEEV RANA</v>
          </cell>
          <cell r="C47">
            <v>3597.7</v>
          </cell>
        </row>
        <row r="48">
          <cell r="A48">
            <v>300065</v>
          </cell>
          <cell r="B48" t="str">
            <v>SHAMBHU KARKI</v>
          </cell>
          <cell r="C48">
            <v>538</v>
          </cell>
        </row>
        <row r="49">
          <cell r="A49">
            <v>300066</v>
          </cell>
          <cell r="B49" t="str">
            <v>KESHAV JHA</v>
          </cell>
          <cell r="C49">
            <v>5856</v>
          </cell>
        </row>
        <row r="50">
          <cell r="A50">
            <v>300067</v>
          </cell>
          <cell r="B50" t="str">
            <v>ROHTASH SAINI</v>
          </cell>
          <cell r="C50">
            <v>6744</v>
          </cell>
        </row>
        <row r="51">
          <cell r="A51">
            <v>300068</v>
          </cell>
          <cell r="B51" t="str">
            <v>RAM KRISHNA THAKUR</v>
          </cell>
          <cell r="C51">
            <v>2345</v>
          </cell>
        </row>
        <row r="52">
          <cell r="A52">
            <v>300071</v>
          </cell>
          <cell r="B52" t="str">
            <v>SURENDAR TRIPATHI-ENGG.</v>
          </cell>
          <cell r="C52">
            <v>7274.75</v>
          </cell>
        </row>
        <row r="53">
          <cell r="A53">
            <v>300074</v>
          </cell>
          <cell r="B53" t="str">
            <v>KANWAR PAL SINGH</v>
          </cell>
          <cell r="C53">
            <v>2901.25</v>
          </cell>
        </row>
        <row r="54">
          <cell r="A54">
            <v>300075</v>
          </cell>
          <cell r="B54" t="str">
            <v>VIRPAL SINGH</v>
          </cell>
          <cell r="C54">
            <v>6165.98</v>
          </cell>
        </row>
        <row r="55">
          <cell r="A55">
            <v>300076</v>
          </cell>
          <cell r="B55" t="str">
            <v>TEZ SINGH</v>
          </cell>
          <cell r="C55">
            <v>4423</v>
          </cell>
        </row>
        <row r="56">
          <cell r="A56">
            <v>300077</v>
          </cell>
          <cell r="B56" t="str">
            <v>SUBHAS TRIPATHI</v>
          </cell>
          <cell r="C56">
            <v>8494</v>
          </cell>
        </row>
        <row r="57">
          <cell r="A57">
            <v>300080</v>
          </cell>
          <cell r="B57" t="str">
            <v>DEEP CHANDRA SRIVASTAVA</v>
          </cell>
          <cell r="C57">
            <v>2177.4</v>
          </cell>
        </row>
        <row r="58">
          <cell r="A58">
            <v>300082</v>
          </cell>
          <cell r="B58" t="str">
            <v>SURESH KR (ELECTRICIAN)</v>
          </cell>
          <cell r="C58">
            <v>4901</v>
          </cell>
        </row>
        <row r="59">
          <cell r="A59">
            <v>300083</v>
          </cell>
          <cell r="B59" t="str">
            <v>RAMESH DUTT</v>
          </cell>
          <cell r="C59">
            <v>1626</v>
          </cell>
        </row>
        <row r="60">
          <cell r="A60">
            <v>300085</v>
          </cell>
          <cell r="B60" t="str">
            <v>PRAMOD KUMAR BHARDWAJ</v>
          </cell>
          <cell r="C60">
            <v>2475</v>
          </cell>
        </row>
        <row r="61">
          <cell r="A61">
            <v>300087</v>
          </cell>
          <cell r="B61" t="str">
            <v>PRABHASH TIWARI</v>
          </cell>
          <cell r="C61">
            <v>7966</v>
          </cell>
        </row>
        <row r="62">
          <cell r="A62">
            <v>300088</v>
          </cell>
          <cell r="B62" t="str">
            <v>SANTOSH GAJUREL</v>
          </cell>
          <cell r="C62">
            <v>2315.35</v>
          </cell>
        </row>
        <row r="63">
          <cell r="A63">
            <v>300091</v>
          </cell>
          <cell r="B63" t="str">
            <v>SHAILENDAR Kr. JHA</v>
          </cell>
          <cell r="C63">
            <v>2041.9</v>
          </cell>
        </row>
        <row r="64">
          <cell r="A64">
            <v>300092</v>
          </cell>
          <cell r="B64" t="str">
            <v>J.B.SRIVASTAVA</v>
          </cell>
          <cell r="C64">
            <v>6926.5</v>
          </cell>
        </row>
        <row r="65">
          <cell r="A65">
            <v>300094</v>
          </cell>
          <cell r="B65" t="str">
            <v>RAJ MAL BHATIA</v>
          </cell>
          <cell r="C65">
            <v>1810.6</v>
          </cell>
        </row>
        <row r="66">
          <cell r="A66">
            <v>300098</v>
          </cell>
          <cell r="B66" t="str">
            <v>AWADESH TIWARI</v>
          </cell>
          <cell r="C66">
            <v>7632</v>
          </cell>
        </row>
        <row r="67">
          <cell r="A67">
            <v>300101</v>
          </cell>
          <cell r="B67" t="str">
            <v>NAR BDR THAPA</v>
          </cell>
          <cell r="C67">
            <v>3216</v>
          </cell>
        </row>
        <row r="68">
          <cell r="A68">
            <v>300103</v>
          </cell>
          <cell r="B68" t="str">
            <v>PADAM SINGH K C</v>
          </cell>
          <cell r="C68">
            <v>3474</v>
          </cell>
        </row>
        <row r="69">
          <cell r="A69">
            <v>300105</v>
          </cell>
          <cell r="B69" t="str">
            <v>SATYA N SINGH</v>
          </cell>
          <cell r="C69">
            <v>5511</v>
          </cell>
        </row>
        <row r="70">
          <cell r="A70">
            <v>300107</v>
          </cell>
          <cell r="B70" t="str">
            <v>DHARMENDAR PANDEY</v>
          </cell>
          <cell r="C70">
            <v>5152.75</v>
          </cell>
        </row>
        <row r="71">
          <cell r="A71">
            <v>300110</v>
          </cell>
          <cell r="B71" t="str">
            <v>IRPHAN AHMED</v>
          </cell>
          <cell r="C71">
            <v>2274</v>
          </cell>
        </row>
        <row r="72">
          <cell r="A72">
            <v>300111</v>
          </cell>
          <cell r="B72" t="str">
            <v xml:space="preserve">AJAY KR SINGH </v>
          </cell>
          <cell r="C72">
            <v>1194</v>
          </cell>
        </row>
        <row r="73">
          <cell r="A73">
            <v>300112</v>
          </cell>
          <cell r="B73" t="str">
            <v>SUNIL LAMA</v>
          </cell>
          <cell r="C73">
            <v>728</v>
          </cell>
        </row>
        <row r="74">
          <cell r="A74">
            <v>300114</v>
          </cell>
          <cell r="B74" t="str">
            <v>BHUPENDRA KUMAR RANA</v>
          </cell>
          <cell r="C74">
            <v>4242</v>
          </cell>
        </row>
        <row r="75">
          <cell r="A75">
            <v>300117</v>
          </cell>
          <cell r="B75" t="str">
            <v xml:space="preserve">KRISHNA KR RAI </v>
          </cell>
          <cell r="C75">
            <v>2967.5</v>
          </cell>
        </row>
        <row r="76">
          <cell r="A76">
            <v>300118</v>
          </cell>
          <cell r="B76" t="str">
            <v>RAJESH KUMAR RAUNIYAR</v>
          </cell>
          <cell r="C76">
            <v>1783</v>
          </cell>
        </row>
        <row r="77">
          <cell r="A77">
            <v>300120</v>
          </cell>
          <cell r="B77" t="str">
            <v>RANJAN KUMAR</v>
          </cell>
          <cell r="C77">
            <v>2243</v>
          </cell>
        </row>
        <row r="78">
          <cell r="A78">
            <v>300124</v>
          </cell>
          <cell r="B78" t="str">
            <v>BINOD KR MAHATO</v>
          </cell>
          <cell r="C78">
            <v>3735</v>
          </cell>
        </row>
        <row r="79">
          <cell r="A79">
            <v>300125</v>
          </cell>
          <cell r="B79" t="str">
            <v>RAM BHADUR SAH</v>
          </cell>
          <cell r="C79">
            <v>4478</v>
          </cell>
        </row>
        <row r="80">
          <cell r="A80">
            <v>300128</v>
          </cell>
          <cell r="B80" t="str">
            <v>RAM ASHISH CHAUHAN</v>
          </cell>
          <cell r="C80">
            <v>2597</v>
          </cell>
        </row>
        <row r="81">
          <cell r="A81">
            <v>300130</v>
          </cell>
          <cell r="B81" t="str">
            <v>DHAN BDR SUBBA</v>
          </cell>
          <cell r="C81">
            <v>0</v>
          </cell>
        </row>
        <row r="82">
          <cell r="A82">
            <v>300131</v>
          </cell>
          <cell r="B82" t="str">
            <v>R P GEWALI</v>
          </cell>
          <cell r="C82">
            <v>0</v>
          </cell>
        </row>
        <row r="83">
          <cell r="A83">
            <v>300133</v>
          </cell>
          <cell r="B83" t="str">
            <v>REKH RAJ SINGH</v>
          </cell>
          <cell r="C83">
            <v>2913.45</v>
          </cell>
        </row>
        <row r="84">
          <cell r="A84">
            <v>300134</v>
          </cell>
          <cell r="B84" t="str">
            <v>GURUCHARAN SINGH</v>
          </cell>
          <cell r="C84">
            <v>1987</v>
          </cell>
        </row>
        <row r="85">
          <cell r="A85">
            <v>300136</v>
          </cell>
          <cell r="B85" t="str">
            <v>MD REZA</v>
          </cell>
          <cell r="C85">
            <v>1105</v>
          </cell>
        </row>
        <row r="86">
          <cell r="A86">
            <v>300137</v>
          </cell>
          <cell r="B86" t="str">
            <v>SAMSUL ANSARI</v>
          </cell>
          <cell r="C86">
            <v>3163</v>
          </cell>
        </row>
        <row r="87">
          <cell r="A87">
            <v>300139</v>
          </cell>
          <cell r="B87" t="str">
            <v>K.B. ADHIKARI</v>
          </cell>
          <cell r="C87">
            <v>1186</v>
          </cell>
        </row>
        <row r="88">
          <cell r="A88">
            <v>300140</v>
          </cell>
          <cell r="B88" t="str">
            <v>R K ACHARYA</v>
          </cell>
          <cell r="C88">
            <v>975.58</v>
          </cell>
        </row>
        <row r="89">
          <cell r="A89">
            <v>300141</v>
          </cell>
          <cell r="B89" t="str">
            <v>SHASHI KANT JHA</v>
          </cell>
          <cell r="C89">
            <v>7156.65</v>
          </cell>
        </row>
        <row r="90">
          <cell r="A90">
            <v>300142</v>
          </cell>
          <cell r="B90" t="str">
            <v>MUKESH KUMAR</v>
          </cell>
          <cell r="C90">
            <v>2601.85</v>
          </cell>
        </row>
        <row r="91">
          <cell r="A91">
            <v>300147</v>
          </cell>
          <cell r="B91" t="str">
            <v>SHYAMAL ROY</v>
          </cell>
          <cell r="C91">
            <v>4506.8500000000004</v>
          </cell>
        </row>
        <row r="92">
          <cell r="A92">
            <v>300148</v>
          </cell>
          <cell r="B92" t="str">
            <v>SIKANDAR BAITHA</v>
          </cell>
          <cell r="C92">
            <v>1259</v>
          </cell>
        </row>
        <row r="93">
          <cell r="A93">
            <v>300149</v>
          </cell>
          <cell r="B93" t="str">
            <v>KIRAN KUMAR UPADHYA</v>
          </cell>
          <cell r="C93">
            <v>597</v>
          </cell>
        </row>
        <row r="94">
          <cell r="A94">
            <v>300151</v>
          </cell>
          <cell r="B94" t="str">
            <v>NAAJ BHANU</v>
          </cell>
          <cell r="C94">
            <v>4320</v>
          </cell>
        </row>
        <row r="95">
          <cell r="A95">
            <v>300153</v>
          </cell>
          <cell r="B95" t="str">
            <v>R.N.YADAV</v>
          </cell>
          <cell r="C95">
            <v>4579</v>
          </cell>
        </row>
        <row r="96">
          <cell r="A96">
            <v>300155</v>
          </cell>
          <cell r="B96" t="str">
            <v>P.BHASKRAN</v>
          </cell>
          <cell r="C96">
            <v>4580</v>
          </cell>
        </row>
        <row r="97">
          <cell r="A97">
            <v>300158</v>
          </cell>
          <cell r="B97" t="str">
            <v>SOHAN SINGH</v>
          </cell>
          <cell r="C97">
            <v>1987</v>
          </cell>
        </row>
        <row r="98">
          <cell r="A98">
            <v>300161</v>
          </cell>
          <cell r="B98" t="str">
            <v>SURESH KUMAR</v>
          </cell>
          <cell r="C98">
            <v>824</v>
          </cell>
        </row>
        <row r="99">
          <cell r="A99">
            <v>300162</v>
          </cell>
          <cell r="B99" t="str">
            <v xml:space="preserve">DINESH SHARMA </v>
          </cell>
          <cell r="C99">
            <v>1348.3</v>
          </cell>
        </row>
        <row r="100">
          <cell r="A100">
            <v>300173</v>
          </cell>
          <cell r="B100" t="str">
            <v>BALBINDAR SINGH DHADWAL</v>
          </cell>
          <cell r="C100">
            <v>8138.8</v>
          </cell>
        </row>
        <row r="101">
          <cell r="A101">
            <v>300175</v>
          </cell>
          <cell r="B101" t="str">
            <v>SURYA P GHIMRE</v>
          </cell>
          <cell r="C101">
            <v>9161.9</v>
          </cell>
        </row>
        <row r="102">
          <cell r="A102">
            <v>300176</v>
          </cell>
          <cell r="B102" t="str">
            <v>SANJAY MATHUR</v>
          </cell>
          <cell r="C102">
            <v>3874</v>
          </cell>
        </row>
        <row r="103">
          <cell r="A103">
            <v>300180</v>
          </cell>
          <cell r="B103" t="str">
            <v>RAJEEV RANJAN VERMA</v>
          </cell>
          <cell r="C103">
            <v>3579.4</v>
          </cell>
        </row>
        <row r="104">
          <cell r="A104">
            <v>300181</v>
          </cell>
          <cell r="B104" t="str">
            <v>MAUREEN PETERS</v>
          </cell>
          <cell r="C104">
            <v>2899.3</v>
          </cell>
        </row>
        <row r="105">
          <cell r="A105">
            <v>300187</v>
          </cell>
          <cell r="B105" t="str">
            <v>BADRI NARYAN</v>
          </cell>
          <cell r="C105">
            <v>12720.62</v>
          </cell>
        </row>
        <row r="106">
          <cell r="A106">
            <v>300189</v>
          </cell>
          <cell r="B106" t="str">
            <v>PRASHATN SHIRALI</v>
          </cell>
          <cell r="C106">
            <v>6360</v>
          </cell>
        </row>
        <row r="107">
          <cell r="A107">
            <v>300195</v>
          </cell>
          <cell r="B107" t="str">
            <v>SONI KAPOOR</v>
          </cell>
          <cell r="C107">
            <v>18070.5</v>
          </cell>
        </row>
        <row r="108">
          <cell r="A108">
            <v>300197</v>
          </cell>
          <cell r="B108" t="str">
            <v>S K DAS</v>
          </cell>
          <cell r="C108">
            <v>9606.25</v>
          </cell>
        </row>
        <row r="109">
          <cell r="A109">
            <v>300198</v>
          </cell>
          <cell r="B109" t="str">
            <v xml:space="preserve"> UPENDERA PRADHAN               </v>
          </cell>
          <cell r="C109">
            <v>10500</v>
          </cell>
        </row>
        <row r="110">
          <cell r="A110">
            <v>300199</v>
          </cell>
          <cell r="B110" t="str">
            <v>PARVEEN VERMA</v>
          </cell>
          <cell r="C110">
            <v>12720.5</v>
          </cell>
        </row>
        <row r="111">
          <cell r="A111">
            <v>300200</v>
          </cell>
          <cell r="B111" t="str">
            <v xml:space="preserve">SANJAY GURUNG </v>
          </cell>
          <cell r="C111">
            <v>4218</v>
          </cell>
        </row>
        <row r="112">
          <cell r="A112">
            <v>300202</v>
          </cell>
          <cell r="B112" t="str">
            <v>BINOD KUMAR CHADHURY</v>
          </cell>
          <cell r="C112">
            <v>14096.94</v>
          </cell>
        </row>
        <row r="113">
          <cell r="A113">
            <v>300203</v>
          </cell>
          <cell r="B113" t="str">
            <v>SHAILENDAR JHA</v>
          </cell>
          <cell r="C113">
            <v>6630</v>
          </cell>
        </row>
        <row r="114">
          <cell r="A114">
            <v>300205</v>
          </cell>
          <cell r="B114" t="str">
            <v xml:space="preserve">SHIVE KR THAKUR </v>
          </cell>
          <cell r="C114">
            <v>6105</v>
          </cell>
        </row>
        <row r="115">
          <cell r="A115">
            <v>300207</v>
          </cell>
          <cell r="B115" t="str">
            <v>MONOJ KUMAR CHADHURY</v>
          </cell>
          <cell r="C115">
            <v>4170</v>
          </cell>
        </row>
        <row r="116">
          <cell r="A116">
            <v>300208</v>
          </cell>
          <cell r="B116" t="str">
            <v>T P KHANAL</v>
          </cell>
          <cell r="C116">
            <v>4056</v>
          </cell>
        </row>
        <row r="117">
          <cell r="A117">
            <v>300217</v>
          </cell>
          <cell r="B117" t="str">
            <v>A K PANDEY</v>
          </cell>
          <cell r="C117">
            <v>9571.1200000000008</v>
          </cell>
        </row>
        <row r="118">
          <cell r="A118">
            <v>300219</v>
          </cell>
          <cell r="B118" t="str">
            <v>RAJU BAJRACHARYA</v>
          </cell>
          <cell r="C118">
            <v>2177.9899999999998</v>
          </cell>
        </row>
        <row r="119">
          <cell r="A119">
            <v>300220</v>
          </cell>
          <cell r="B119" t="str">
            <v>RAJESH MAN SHRESHTHA</v>
          </cell>
          <cell r="C119">
            <v>1141.6500000000001</v>
          </cell>
        </row>
        <row r="120">
          <cell r="A120">
            <v>300222</v>
          </cell>
          <cell r="B120" t="str">
            <v>UTTAM THAPA</v>
          </cell>
          <cell r="C120">
            <v>2800.85</v>
          </cell>
        </row>
        <row r="121">
          <cell r="A121">
            <v>300223</v>
          </cell>
          <cell r="B121" t="str">
            <v>KETHAN VYAS</v>
          </cell>
          <cell r="C121">
            <v>6890</v>
          </cell>
        </row>
        <row r="122">
          <cell r="A122">
            <v>300225</v>
          </cell>
          <cell r="B122" t="str">
            <v>K S PRASAD</v>
          </cell>
          <cell r="C122">
            <v>11174</v>
          </cell>
        </row>
        <row r="123">
          <cell r="A123">
            <v>300226</v>
          </cell>
          <cell r="B123" t="str">
            <v>SANTOSH S PANICKER</v>
          </cell>
          <cell r="C123">
            <v>2226</v>
          </cell>
        </row>
        <row r="124">
          <cell r="A124">
            <v>303000</v>
          </cell>
          <cell r="B124" t="str">
            <v>BHUGAL RAI</v>
          </cell>
          <cell r="C124">
            <v>1513.5</v>
          </cell>
        </row>
        <row r="125">
          <cell r="A125">
            <v>303001</v>
          </cell>
          <cell r="B125" t="str">
            <v>MOHAN BASNETT</v>
          </cell>
          <cell r="C125">
            <v>2058</v>
          </cell>
        </row>
        <row r="126">
          <cell r="A126">
            <v>303002</v>
          </cell>
          <cell r="B126" t="str">
            <v>A M ANSARI</v>
          </cell>
          <cell r="C126">
            <v>1035</v>
          </cell>
        </row>
        <row r="127">
          <cell r="A127">
            <v>303003</v>
          </cell>
          <cell r="B127" t="str">
            <v>SHANKAR NEPALI</v>
          </cell>
          <cell r="C127">
            <v>3240</v>
          </cell>
        </row>
        <row r="128">
          <cell r="A128">
            <v>303005</v>
          </cell>
          <cell r="B128" t="str">
            <v>SHAMBHU BHARAT</v>
          </cell>
          <cell r="C128">
            <v>1457</v>
          </cell>
        </row>
        <row r="129">
          <cell r="A129">
            <v>303006</v>
          </cell>
          <cell r="B129" t="str">
            <v>GANESH KARKI</v>
          </cell>
          <cell r="C129">
            <v>3456.5</v>
          </cell>
        </row>
        <row r="130">
          <cell r="A130">
            <v>303007</v>
          </cell>
          <cell r="B130" t="str">
            <v>SHYAM BASNETT</v>
          </cell>
          <cell r="C130">
            <v>0</v>
          </cell>
        </row>
        <row r="131">
          <cell r="A131">
            <v>303009</v>
          </cell>
          <cell r="B131" t="str">
            <v>SITA DEVI</v>
          </cell>
          <cell r="C131">
            <v>0</v>
          </cell>
        </row>
        <row r="132">
          <cell r="A132">
            <v>303010</v>
          </cell>
          <cell r="B132" t="str">
            <v>VIDYA SAGAR</v>
          </cell>
          <cell r="C132">
            <v>510</v>
          </cell>
        </row>
        <row r="133">
          <cell r="A133">
            <v>303011</v>
          </cell>
          <cell r="B133" t="str">
            <v>BIDUR CHAUDHURY</v>
          </cell>
          <cell r="C133">
            <v>0</v>
          </cell>
        </row>
        <row r="134">
          <cell r="A134">
            <v>303012</v>
          </cell>
          <cell r="B134" t="str">
            <v>MAN BAHADUR</v>
          </cell>
          <cell r="C134">
            <v>0</v>
          </cell>
        </row>
        <row r="135">
          <cell r="A135">
            <v>303014</v>
          </cell>
          <cell r="B135" t="str">
            <v>RAMESH KARKI</v>
          </cell>
          <cell r="C135">
            <v>0</v>
          </cell>
        </row>
        <row r="136">
          <cell r="A136">
            <v>303016</v>
          </cell>
          <cell r="B136" t="str">
            <v>OKIL ANSARI</v>
          </cell>
          <cell r="C136">
            <v>0</v>
          </cell>
        </row>
        <row r="137">
          <cell r="A137">
            <v>303017</v>
          </cell>
          <cell r="B137" t="str">
            <v>DIL BAHADUR</v>
          </cell>
          <cell r="C137">
            <v>0</v>
          </cell>
        </row>
        <row r="138">
          <cell r="A138">
            <v>303018</v>
          </cell>
          <cell r="B138" t="str">
            <v>PARBATI BHUJEL</v>
          </cell>
          <cell r="C138">
            <v>0</v>
          </cell>
        </row>
        <row r="139">
          <cell r="A139">
            <v>303019</v>
          </cell>
          <cell r="B139" t="str">
            <v>RAM SHRESHTA</v>
          </cell>
          <cell r="C139">
            <v>0</v>
          </cell>
        </row>
        <row r="140">
          <cell r="A140">
            <v>303032</v>
          </cell>
          <cell r="B140" t="str">
            <v>AJAY SAKYA</v>
          </cell>
          <cell r="C140">
            <v>954</v>
          </cell>
        </row>
        <row r="141">
          <cell r="A141">
            <v>303033</v>
          </cell>
          <cell r="B141" t="str">
            <v>ALOK SAXENA</v>
          </cell>
          <cell r="C141">
            <v>1722</v>
          </cell>
        </row>
        <row r="142">
          <cell r="A142">
            <v>303035</v>
          </cell>
          <cell r="B142" t="str">
            <v>ARVIND KUMAR SINGH</v>
          </cell>
          <cell r="C142">
            <v>304</v>
          </cell>
        </row>
        <row r="143">
          <cell r="A143">
            <v>303036</v>
          </cell>
          <cell r="B143" t="str">
            <v>ASHOK MISHRA</v>
          </cell>
          <cell r="C143">
            <v>3133</v>
          </cell>
        </row>
        <row r="144">
          <cell r="A144">
            <v>303038</v>
          </cell>
          <cell r="B144" t="str">
            <v>ATTENDER PRASAD</v>
          </cell>
          <cell r="C144">
            <v>5948.1</v>
          </cell>
        </row>
        <row r="145">
          <cell r="A145">
            <v>303039</v>
          </cell>
          <cell r="B145" t="str">
            <v>ARVIND KUMAR SINGH</v>
          </cell>
          <cell r="C145">
            <v>397</v>
          </cell>
        </row>
        <row r="146">
          <cell r="A146">
            <v>303046</v>
          </cell>
          <cell r="B146" t="str">
            <v>HARENDAR VERMA</v>
          </cell>
          <cell r="C146">
            <v>1473</v>
          </cell>
        </row>
        <row r="147">
          <cell r="A147">
            <v>303058</v>
          </cell>
          <cell r="B147" t="str">
            <v>PRAKASH SINGH</v>
          </cell>
          <cell r="C147">
            <v>1451</v>
          </cell>
        </row>
        <row r="148">
          <cell r="A148">
            <v>303060</v>
          </cell>
          <cell r="B148" t="str">
            <v>PREM SINGH</v>
          </cell>
          <cell r="C148">
            <v>7514</v>
          </cell>
        </row>
        <row r="149">
          <cell r="A149">
            <v>303063</v>
          </cell>
          <cell r="B149" t="str">
            <v>ROSHAN POUDEL</v>
          </cell>
          <cell r="C149">
            <v>157</v>
          </cell>
        </row>
        <row r="150">
          <cell r="A150">
            <v>303068</v>
          </cell>
          <cell r="B150" t="str">
            <v>SANTOSH SINGH</v>
          </cell>
          <cell r="C150">
            <v>802.2</v>
          </cell>
        </row>
        <row r="151">
          <cell r="A151">
            <v>303077</v>
          </cell>
          <cell r="B151" t="str">
            <v>TAHIR HOSSAIN</v>
          </cell>
          <cell r="C151">
            <v>666</v>
          </cell>
        </row>
        <row r="152">
          <cell r="A152">
            <v>303079</v>
          </cell>
          <cell r="B152" t="str">
            <v>VIJAY BHUSAN TIWARY</v>
          </cell>
          <cell r="C152">
            <v>1425</v>
          </cell>
        </row>
        <row r="153">
          <cell r="A153">
            <v>303082</v>
          </cell>
          <cell r="B153" t="str">
            <v>VISHNULAL</v>
          </cell>
          <cell r="C153">
            <v>1244</v>
          </cell>
        </row>
        <row r="154">
          <cell r="A154">
            <v>303083</v>
          </cell>
          <cell r="B154" t="str">
            <v>CHANDI NEUPANE</v>
          </cell>
          <cell r="C154">
            <v>1857.9</v>
          </cell>
        </row>
        <row r="155">
          <cell r="A155">
            <v>303085</v>
          </cell>
          <cell r="B155" t="str">
            <v>DEVENDAR THAKUR</v>
          </cell>
          <cell r="C155">
            <v>0</v>
          </cell>
        </row>
        <row r="156">
          <cell r="A156">
            <v>303092</v>
          </cell>
          <cell r="B156" t="str">
            <v>CHANDRA BDR BISHWKARMA</v>
          </cell>
          <cell r="C156">
            <v>0</v>
          </cell>
        </row>
        <row r="157">
          <cell r="A157">
            <v>303095</v>
          </cell>
          <cell r="B157" t="str">
            <v>AMRUDDIN</v>
          </cell>
          <cell r="C157">
            <v>0</v>
          </cell>
        </row>
        <row r="158">
          <cell r="A158">
            <v>303098</v>
          </cell>
          <cell r="B158" t="str">
            <v>JOGENDRA RAUT</v>
          </cell>
          <cell r="C158">
            <v>0</v>
          </cell>
        </row>
        <row r="159">
          <cell r="A159">
            <v>303101</v>
          </cell>
          <cell r="B159" t="str">
            <v>THAN BDR THAPA</v>
          </cell>
          <cell r="C159">
            <v>0</v>
          </cell>
        </row>
        <row r="160">
          <cell r="A160">
            <v>303103</v>
          </cell>
          <cell r="B160" t="str">
            <v>VIKHARI RAUT</v>
          </cell>
          <cell r="C160">
            <v>0</v>
          </cell>
        </row>
        <row r="161">
          <cell r="A161">
            <v>303108</v>
          </cell>
          <cell r="B161" t="str">
            <v>BUDHIRAM</v>
          </cell>
          <cell r="C161">
            <v>969.25</v>
          </cell>
        </row>
        <row r="162">
          <cell r="A162">
            <v>303114</v>
          </cell>
          <cell r="B162" t="str">
            <v>PARSURAM THAPA</v>
          </cell>
          <cell r="C162">
            <v>0</v>
          </cell>
        </row>
        <row r="163">
          <cell r="A163">
            <v>303123</v>
          </cell>
          <cell r="B163" t="str">
            <v>RAJEN RAUT</v>
          </cell>
          <cell r="C163">
            <v>1344</v>
          </cell>
        </row>
        <row r="164">
          <cell r="A164">
            <v>303125</v>
          </cell>
          <cell r="B164" t="str">
            <v>DEEPMALOA MAINALI</v>
          </cell>
          <cell r="C164">
            <v>0</v>
          </cell>
        </row>
        <row r="165">
          <cell r="A165">
            <v>303127</v>
          </cell>
          <cell r="B165" t="str">
            <v>HEM SINGH</v>
          </cell>
          <cell r="C165">
            <v>2142</v>
          </cell>
        </row>
        <row r="166">
          <cell r="A166">
            <v>303131</v>
          </cell>
          <cell r="B166" t="str">
            <v>RAJESH PSD SHAH</v>
          </cell>
          <cell r="C166">
            <v>1547</v>
          </cell>
        </row>
        <row r="167">
          <cell r="A167">
            <v>303137</v>
          </cell>
          <cell r="B167" t="str">
            <v>PRAMOD POUDEL</v>
          </cell>
          <cell r="C167">
            <v>521</v>
          </cell>
        </row>
        <row r="168">
          <cell r="B168" t="str">
            <v xml:space="preserve">SAMAR BHADUR </v>
          </cell>
          <cell r="C168">
            <v>0</v>
          </cell>
        </row>
        <row r="169">
          <cell r="B169" t="str">
            <v xml:space="preserve">SHER BDR </v>
          </cell>
          <cell r="C169">
            <v>0</v>
          </cell>
        </row>
        <row r="170">
          <cell r="B170" t="str">
            <v>CHANDRA BDR THAMANG</v>
          </cell>
          <cell r="C170">
            <v>0</v>
          </cell>
        </row>
        <row r="171">
          <cell r="C171">
            <v>0</v>
          </cell>
        </row>
        <row r="172">
          <cell r="B172" t="str">
            <v>HEAD DPNL-UNIT ENGINEERING</v>
          </cell>
          <cell r="C172">
            <v>2813</v>
          </cell>
        </row>
        <row r="173">
          <cell r="C173">
            <v>0</v>
          </cell>
        </row>
        <row r="174">
          <cell r="B174" t="str">
            <v>BHARAT RAUT</v>
          </cell>
          <cell r="C174">
            <v>293</v>
          </cell>
        </row>
      </sheetData>
      <sheetData sheetId="16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5"/>
    </sheetNames>
    <sheetDataSet>
      <sheetData sheetId="0" refreshError="1">
        <row r="2">
          <cell r="A2" t="str">
            <v>100332</v>
          </cell>
          <cell r="B2" t="str">
            <v>CR 750ML CIVIL</v>
          </cell>
          <cell r="C2" t="str">
            <v>FIN01</v>
          </cell>
          <cell r="D2" t="str">
            <v>CONTESSA</v>
          </cell>
          <cell r="E2">
            <v>95</v>
          </cell>
          <cell r="F2">
            <v>28015.5</v>
          </cell>
          <cell r="G2">
            <v>95</v>
          </cell>
          <cell r="H2">
            <v>28015.5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</row>
        <row r="3">
          <cell r="A3" t="str">
            <v>100333</v>
          </cell>
          <cell r="B3" t="str">
            <v>CR 375ML CIVIL</v>
          </cell>
          <cell r="C3" t="str">
            <v>FIN01</v>
          </cell>
          <cell r="D3" t="str">
            <v>CONTESSA</v>
          </cell>
          <cell r="E3">
            <v>113</v>
          </cell>
          <cell r="F3">
            <v>32944.019999999997</v>
          </cell>
          <cell r="G3">
            <v>62</v>
          </cell>
          <cell r="H3">
            <v>18075.48</v>
          </cell>
          <cell r="I3">
            <v>51</v>
          </cell>
          <cell r="J3">
            <v>14868.54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</row>
        <row r="4">
          <cell r="A4" t="str">
            <v>100334</v>
          </cell>
          <cell r="B4" t="str">
            <v>CR 180ML CIVIL</v>
          </cell>
          <cell r="C4" t="str">
            <v>FIN01</v>
          </cell>
          <cell r="D4" t="str">
            <v>CONTESSA</v>
          </cell>
          <cell r="E4">
            <v>162</v>
          </cell>
          <cell r="F4">
            <v>51026.76</v>
          </cell>
          <cell r="G4">
            <v>162</v>
          </cell>
          <cell r="H4">
            <v>51026.76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 t="str">
            <v>100336</v>
          </cell>
          <cell r="B5" t="str">
            <v>8PM 375ML CIVIL</v>
          </cell>
          <cell r="C5" t="str">
            <v>FIN01</v>
          </cell>
          <cell r="D5" t="str">
            <v>8PM</v>
          </cell>
          <cell r="E5">
            <v>55</v>
          </cell>
          <cell r="F5">
            <v>19078.400000000001</v>
          </cell>
          <cell r="G5">
            <v>55</v>
          </cell>
          <cell r="H5">
            <v>19078.400000000001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A6" t="str">
            <v>100337</v>
          </cell>
          <cell r="B6" t="str">
            <v>8PM 180ML CIVIL</v>
          </cell>
          <cell r="C6" t="str">
            <v>FIN01</v>
          </cell>
          <cell r="D6" t="str">
            <v>8PM</v>
          </cell>
          <cell r="E6">
            <v>495</v>
          </cell>
          <cell r="F6">
            <v>182056.05</v>
          </cell>
          <cell r="G6">
            <v>495</v>
          </cell>
          <cell r="H6">
            <v>182056.05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100341</v>
          </cell>
          <cell r="B7" t="str">
            <v>CGIN 750ML CIVIL</v>
          </cell>
          <cell r="C7" t="str">
            <v>FIN01</v>
          </cell>
          <cell r="D7" t="str">
            <v>CONTESSA</v>
          </cell>
          <cell r="E7">
            <v>122</v>
          </cell>
          <cell r="F7">
            <v>33044.92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122</v>
          </cell>
          <cell r="T7">
            <v>33044.92</v>
          </cell>
        </row>
        <row r="8">
          <cell r="A8" t="str">
            <v>100342</v>
          </cell>
          <cell r="B8" t="str">
            <v>CGIN 375ML CIVIL</v>
          </cell>
          <cell r="C8" t="str">
            <v>FIN01</v>
          </cell>
          <cell r="D8" t="str">
            <v>CONTESSA</v>
          </cell>
          <cell r="E8">
            <v>180</v>
          </cell>
          <cell r="F8">
            <v>51501.599999999999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180</v>
          </cell>
          <cell r="T8">
            <v>51501.599999999999</v>
          </cell>
        </row>
        <row r="9">
          <cell r="A9" t="str">
            <v>100346</v>
          </cell>
          <cell r="B9" t="str">
            <v>CGIN 180ML CIVIL</v>
          </cell>
          <cell r="C9" t="str">
            <v>FIN01</v>
          </cell>
          <cell r="D9" t="str">
            <v>CONTESSA</v>
          </cell>
          <cell r="E9">
            <v>302</v>
          </cell>
          <cell r="F9">
            <v>96147.74</v>
          </cell>
          <cell r="G9">
            <v>302</v>
          </cell>
          <cell r="H9">
            <v>96147.74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A10" t="str">
            <v>100682</v>
          </cell>
          <cell r="B10" t="str">
            <v>8PM 750ML DEFENCE</v>
          </cell>
          <cell r="C10" t="str">
            <v>FIN01</v>
          </cell>
          <cell r="D10" t="str">
            <v>8PM DEFENCE</v>
          </cell>
          <cell r="E10">
            <v>25</v>
          </cell>
          <cell r="F10">
            <v>9204.75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25</v>
          </cell>
          <cell r="T10">
            <v>9204.75</v>
          </cell>
        </row>
        <row r="11">
          <cell r="A11" t="str">
            <v>101100</v>
          </cell>
          <cell r="B11" t="str">
            <v>8BR 750ML CIVIL</v>
          </cell>
          <cell r="C11" t="str">
            <v>FIN01</v>
          </cell>
          <cell r="D11" t="str">
            <v>8PM BERMUDA</v>
          </cell>
          <cell r="E11">
            <v>358</v>
          </cell>
          <cell r="F11">
            <v>115669.8</v>
          </cell>
          <cell r="G11">
            <v>1</v>
          </cell>
          <cell r="H11">
            <v>323.10000000000002</v>
          </cell>
          <cell r="I11">
            <v>357</v>
          </cell>
          <cell r="J11">
            <v>115346.7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101101</v>
          </cell>
          <cell r="B12" t="str">
            <v>8BR 375ML CIVIL</v>
          </cell>
          <cell r="C12" t="str">
            <v>FIN01</v>
          </cell>
          <cell r="D12" t="str">
            <v>8PM BERMUDA</v>
          </cell>
          <cell r="E12">
            <v>340</v>
          </cell>
          <cell r="F12">
            <v>113713</v>
          </cell>
          <cell r="G12">
            <v>340</v>
          </cell>
          <cell r="H12">
            <v>113713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A13" t="str">
            <v>101102</v>
          </cell>
          <cell r="B13" t="str">
            <v>8BR 180ML CIVIL</v>
          </cell>
          <cell r="C13" t="str">
            <v>FIN01</v>
          </cell>
          <cell r="D13" t="str">
            <v>8PM BERMUDA</v>
          </cell>
          <cell r="E13">
            <v>462</v>
          </cell>
          <cell r="F13">
            <v>168865.62</v>
          </cell>
          <cell r="G13">
            <v>0</v>
          </cell>
          <cell r="H13">
            <v>0</v>
          </cell>
          <cell r="I13">
            <v>462</v>
          </cell>
          <cell r="J13">
            <v>168865.62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 t="str">
            <v>101192</v>
          </cell>
          <cell r="B14" t="str">
            <v>CDW 750ML CIVIL</v>
          </cell>
          <cell r="C14" t="str">
            <v>FIN01</v>
          </cell>
          <cell r="D14" t="str">
            <v>CONTESSA</v>
          </cell>
          <cell r="E14">
            <v>19</v>
          </cell>
          <cell r="F14">
            <v>5071.1000000000004</v>
          </cell>
          <cell r="G14">
            <v>0</v>
          </cell>
          <cell r="H14">
            <v>0</v>
          </cell>
          <cell r="I14">
            <v>19</v>
          </cell>
          <cell r="J14">
            <v>5071.1000000000004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A15" t="str">
            <v>101193</v>
          </cell>
          <cell r="B15" t="str">
            <v>CDW 375ML CIVIL</v>
          </cell>
          <cell r="C15" t="str">
            <v>FIN01</v>
          </cell>
          <cell r="D15" t="str">
            <v>CONTESSA</v>
          </cell>
          <cell r="E15">
            <v>83</v>
          </cell>
          <cell r="F15">
            <v>23571.17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83</v>
          </cell>
          <cell r="T15">
            <v>23571.17</v>
          </cell>
        </row>
        <row r="16">
          <cell r="A16" t="str">
            <v>102803</v>
          </cell>
          <cell r="B16" t="str">
            <v>BRIHANS LNR 750ML PT DEFENCE</v>
          </cell>
          <cell r="C16" t="str">
            <v>FIN01</v>
          </cell>
          <cell r="D16" t="str">
            <v>BRIHANS LNR</v>
          </cell>
          <cell r="E16">
            <v>600</v>
          </cell>
          <cell r="F16">
            <v>167052</v>
          </cell>
          <cell r="G16">
            <v>600</v>
          </cell>
          <cell r="H16">
            <v>167052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 t="str">
            <v>102816</v>
          </cell>
          <cell r="B17" t="str">
            <v>BRIHANS TWR 750ML PT DEFENCE</v>
          </cell>
          <cell r="C17" t="str">
            <v>FIN01</v>
          </cell>
          <cell r="D17" t="str">
            <v>BRIHANS TWR</v>
          </cell>
          <cell r="E17">
            <v>23</v>
          </cell>
          <cell r="F17">
            <v>6315.11</v>
          </cell>
          <cell r="G17">
            <v>23</v>
          </cell>
          <cell r="H17">
            <v>6315.11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 t="str">
            <v>103255</v>
          </cell>
          <cell r="B18" t="str">
            <v>MMV 180ML CIVIL NEW</v>
          </cell>
          <cell r="C18" t="str">
            <v>FIN01</v>
          </cell>
          <cell r="D18" t="str">
            <v>M2V  PLAIN</v>
          </cell>
          <cell r="E18">
            <v>1</v>
          </cell>
          <cell r="F18">
            <v>582.34</v>
          </cell>
          <cell r="G18">
            <v>1</v>
          </cell>
          <cell r="H18">
            <v>582.34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 t="str">
            <v>103335</v>
          </cell>
          <cell r="B19" t="str">
            <v>MM GIN LEMON 180ML CIVIL HARYANA-EX RNGS</v>
          </cell>
          <cell r="C19" t="str">
            <v>FIN01</v>
          </cell>
          <cell r="D19" t="str">
            <v>MM GIN</v>
          </cell>
          <cell r="E19">
            <v>40</v>
          </cell>
          <cell r="F19">
            <v>16300.8</v>
          </cell>
          <cell r="G19">
            <v>40</v>
          </cell>
          <cell r="H19">
            <v>16300.8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103337</v>
          </cell>
          <cell r="B20" t="str">
            <v>MM GIN LEMON 375ML CIVIL HARYANA-EX RNGS</v>
          </cell>
          <cell r="C20" t="str">
            <v>FIN01</v>
          </cell>
          <cell r="D20" t="str">
            <v>MM GIN</v>
          </cell>
          <cell r="E20">
            <v>2</v>
          </cell>
          <cell r="F20">
            <v>840.34</v>
          </cell>
          <cell r="G20">
            <v>2</v>
          </cell>
          <cell r="H20">
            <v>840.34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 t="str">
            <v>103341</v>
          </cell>
          <cell r="B21" t="str">
            <v>MM GIN ORANGE 180ML CIVIL HARYANA EX-RNG</v>
          </cell>
          <cell r="C21" t="str">
            <v>FIN01</v>
          </cell>
          <cell r="D21" t="str">
            <v>MM GIN</v>
          </cell>
          <cell r="E21">
            <v>174</v>
          </cell>
          <cell r="F21">
            <v>72194.34</v>
          </cell>
          <cell r="G21">
            <v>174</v>
          </cell>
          <cell r="H21">
            <v>72194.34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 t="str">
            <v>103342</v>
          </cell>
          <cell r="B22" t="str">
            <v>MM GIN ORANGE 375ML CIVIL HARYANA EX-RNG</v>
          </cell>
          <cell r="C22" t="str">
            <v>FIN01</v>
          </cell>
          <cell r="D22" t="str">
            <v>MM GIN</v>
          </cell>
          <cell r="E22">
            <v>361</v>
          </cell>
          <cell r="F22">
            <v>154320.28</v>
          </cell>
          <cell r="G22">
            <v>361</v>
          </cell>
          <cell r="H22">
            <v>154320.28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103344</v>
          </cell>
          <cell r="B23" t="str">
            <v>MM GIN ORANGE 750ML CIVIL HARYANA EX-RNG</v>
          </cell>
          <cell r="C23" t="str">
            <v>FIN01</v>
          </cell>
          <cell r="D23" t="str">
            <v>MM GIN</v>
          </cell>
          <cell r="E23">
            <v>272</v>
          </cell>
          <cell r="F23">
            <v>105636.64</v>
          </cell>
          <cell r="G23">
            <v>272</v>
          </cell>
          <cell r="H23">
            <v>105636.64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 t="str">
            <v>103346</v>
          </cell>
          <cell r="B24" t="str">
            <v>MM GIN PLAIN 180ML CIVIL HARYANA EX-RNGS</v>
          </cell>
          <cell r="C24" t="str">
            <v>FIN01</v>
          </cell>
          <cell r="D24" t="str">
            <v>MM GIN</v>
          </cell>
          <cell r="E24">
            <v>2</v>
          </cell>
          <cell r="F24">
            <v>705.9</v>
          </cell>
          <cell r="G24">
            <v>2</v>
          </cell>
          <cell r="H24">
            <v>705.9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 t="str">
            <v>103348</v>
          </cell>
          <cell r="B25" t="str">
            <v>MM GIN PLAIN 750ML CIVIL HARYANA EX-RNGS</v>
          </cell>
          <cell r="C25" t="str">
            <v>FIN01</v>
          </cell>
          <cell r="D25" t="str">
            <v>MM GIN</v>
          </cell>
          <cell r="E25">
            <v>75</v>
          </cell>
          <cell r="F25">
            <v>24545.25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</v>
          </cell>
          <cell r="P25">
            <v>16363.5</v>
          </cell>
          <cell r="Q25">
            <v>25</v>
          </cell>
          <cell r="R25">
            <v>8181.75</v>
          </cell>
          <cell r="S25">
            <v>0</v>
          </cell>
          <cell r="T25">
            <v>0</v>
          </cell>
        </row>
        <row r="26">
          <cell r="A26" t="str">
            <v>103843</v>
          </cell>
          <cell r="B26" t="str">
            <v>MMV FLAVOURED LEMON 750ML CIVIL</v>
          </cell>
          <cell r="C26" t="str">
            <v>FIN01</v>
          </cell>
          <cell r="D26" t="str">
            <v>M2V FLAVOURED</v>
          </cell>
          <cell r="E26">
            <v>32</v>
          </cell>
          <cell r="F26">
            <v>15017.6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11</v>
          </cell>
          <cell r="N26">
            <v>5162.3</v>
          </cell>
          <cell r="O26">
            <v>21</v>
          </cell>
          <cell r="P26">
            <v>9855.2999999999993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 t="str">
            <v>103844</v>
          </cell>
          <cell r="B27" t="str">
            <v>MMV FLAVOURED LEMON 375ML CIVIL</v>
          </cell>
          <cell r="C27" t="str">
            <v>FIN01</v>
          </cell>
          <cell r="D27" t="str">
            <v>M2V FLAVOURED</v>
          </cell>
          <cell r="E27">
            <v>55</v>
          </cell>
          <cell r="F27">
            <v>28634.1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15</v>
          </cell>
          <cell r="N27">
            <v>7809.3</v>
          </cell>
          <cell r="O27">
            <v>17</v>
          </cell>
          <cell r="P27">
            <v>8850.5400000000009</v>
          </cell>
          <cell r="Q27">
            <v>2</v>
          </cell>
          <cell r="R27">
            <v>1041.24</v>
          </cell>
          <cell r="S27">
            <v>21</v>
          </cell>
          <cell r="T27">
            <v>10933.02</v>
          </cell>
        </row>
        <row r="28">
          <cell r="A28" t="str">
            <v>200053</v>
          </cell>
          <cell r="B28" t="str">
            <v>BLEND 8PM WHISKY</v>
          </cell>
          <cell r="C28" t="str">
            <v>SEM01</v>
          </cell>
          <cell r="D28" t="str">
            <v>8PM</v>
          </cell>
          <cell r="E28">
            <v>30926.52</v>
          </cell>
          <cell r="F28">
            <v>553893.97</v>
          </cell>
          <cell r="G28">
            <v>30926.52</v>
          </cell>
          <cell r="H28">
            <v>553893.97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200054</v>
          </cell>
          <cell r="B29" t="str">
            <v>BLEND CONTESSA RUM</v>
          </cell>
          <cell r="C29" t="str">
            <v>SEM01</v>
          </cell>
          <cell r="D29" t="str">
            <v>CONTESSA</v>
          </cell>
          <cell r="E29">
            <v>4317.4269999999997</v>
          </cell>
          <cell r="F29">
            <v>76807.03</v>
          </cell>
          <cell r="G29">
            <v>4317.4269999999997</v>
          </cell>
          <cell r="H29">
            <v>76807.03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 t="str">
            <v>200055</v>
          </cell>
          <cell r="B30" t="str">
            <v>BLEND CONTESSA DELUXE GIN</v>
          </cell>
          <cell r="C30" t="str">
            <v>SEM01</v>
          </cell>
          <cell r="D30">
            <v>0</v>
          </cell>
          <cell r="E30">
            <v>6197.2</v>
          </cell>
          <cell r="F30">
            <v>108203.11</v>
          </cell>
          <cell r="G30">
            <v>6197.2</v>
          </cell>
          <cell r="H30">
            <v>108203.11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 t="str">
            <v>200105</v>
          </cell>
          <cell r="B31" t="str">
            <v>BLEND CONTESSA DELUXE WHISKY</v>
          </cell>
          <cell r="C31" t="str">
            <v>SEM01</v>
          </cell>
          <cell r="D31" t="str">
            <v>CONTESSA</v>
          </cell>
          <cell r="E31">
            <v>8210.8700000000008</v>
          </cell>
          <cell r="F31">
            <v>142540.70000000001</v>
          </cell>
          <cell r="G31">
            <v>8210.8700000000008</v>
          </cell>
          <cell r="H31">
            <v>142540.70000000001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 t="str">
            <v>200676</v>
          </cell>
          <cell r="B32" t="str">
            <v>MATURED MALT SPIRIT (STOCK TRANSFER)</v>
          </cell>
          <cell r="C32" t="str">
            <v>SEM01</v>
          </cell>
          <cell r="D32">
            <v>0</v>
          </cell>
          <cell r="E32">
            <v>2924.5459999999998</v>
          </cell>
          <cell r="F32">
            <v>346793.67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2924.5459999999998</v>
          </cell>
          <cell r="T32">
            <v>346793.67</v>
          </cell>
        </row>
        <row r="33">
          <cell r="A33" t="str">
            <v>200725</v>
          </cell>
          <cell r="B33" t="str">
            <v>EXTRA NEUTRAL ALCOHOL-GRAIN(STOCK TRNFR)</v>
          </cell>
          <cell r="C33" t="str">
            <v>SEM01</v>
          </cell>
          <cell r="D33">
            <v>0</v>
          </cell>
          <cell r="E33">
            <v>2146.7600000000002</v>
          </cell>
          <cell r="F33">
            <v>90159.33</v>
          </cell>
          <cell r="G33">
            <v>2146.7600000000002</v>
          </cell>
          <cell r="H33">
            <v>90159.33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200744</v>
          </cell>
          <cell r="B34" t="str">
            <v>CANE JUICE SPIRIT (STOCK TRANSFER)</v>
          </cell>
          <cell r="C34" t="str">
            <v>SEM01</v>
          </cell>
          <cell r="D34">
            <v>0</v>
          </cell>
          <cell r="E34">
            <v>6320.1350000000002</v>
          </cell>
          <cell r="F34">
            <v>372108.91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6320.1350000000002</v>
          </cell>
          <cell r="T34">
            <v>372108.91</v>
          </cell>
        </row>
        <row r="35">
          <cell r="A35" t="str">
            <v>200829</v>
          </cell>
          <cell r="B35" t="str">
            <v>BLEND MAGIC MOMENT VODKA NEW</v>
          </cell>
          <cell r="C35" t="str">
            <v>SEM01</v>
          </cell>
          <cell r="D35" t="str">
            <v>MAGIC MOMENT</v>
          </cell>
          <cell r="E35">
            <v>2254.6889999999999</v>
          </cell>
          <cell r="F35">
            <v>44890.86</v>
          </cell>
          <cell r="G35">
            <v>2254.6889999999999</v>
          </cell>
          <cell r="H35">
            <v>44890.86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 t="str">
            <v>200853</v>
          </cell>
          <cell r="B36" t="str">
            <v>BLEND MAGIC MOMENTS GIN PLAIN</v>
          </cell>
          <cell r="C36" t="str">
            <v>SEM01</v>
          </cell>
          <cell r="D36" t="str">
            <v>MAGIC MOMENT</v>
          </cell>
          <cell r="E36">
            <v>10941.87</v>
          </cell>
          <cell r="F36">
            <v>196625.4</v>
          </cell>
          <cell r="G36">
            <v>10941.87</v>
          </cell>
          <cell r="H36">
            <v>196625.4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 t="str">
            <v>200855</v>
          </cell>
          <cell r="B37" t="str">
            <v>BLEND MAGIC MOMENTS GIN LEMON</v>
          </cell>
          <cell r="C37" t="str">
            <v>SEM01</v>
          </cell>
          <cell r="D37" t="str">
            <v>MAGIC MOMENT</v>
          </cell>
          <cell r="E37">
            <v>16215.07</v>
          </cell>
          <cell r="F37">
            <v>332895.39</v>
          </cell>
          <cell r="G37">
            <v>16215.07</v>
          </cell>
          <cell r="H37">
            <v>332895.39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 t="str">
            <v>200920</v>
          </cell>
          <cell r="B38" t="str">
            <v>BOTTLE M2 VODKA 750 ML  PRINTED STK.TRF.</v>
          </cell>
          <cell r="C38" t="str">
            <v>PMNEWBTL</v>
          </cell>
          <cell r="D38">
            <v>0</v>
          </cell>
          <cell r="E38">
            <v>1588</v>
          </cell>
          <cell r="F38">
            <v>21771.48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1588</v>
          </cell>
          <cell r="T38">
            <v>21771.48</v>
          </cell>
        </row>
        <row r="39">
          <cell r="A39" t="str">
            <v>200921</v>
          </cell>
          <cell r="B39" t="str">
            <v>BOTTLE M2 VODKA 375 ML PRINTED STK.TRF.</v>
          </cell>
          <cell r="C39" t="str">
            <v>PMNEWBTL</v>
          </cell>
          <cell r="D39">
            <v>0</v>
          </cell>
          <cell r="E39">
            <v>7409</v>
          </cell>
          <cell r="F39">
            <v>69325.62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7409</v>
          </cell>
          <cell r="T39">
            <v>69325.62</v>
          </cell>
        </row>
        <row r="40">
          <cell r="A40" t="str">
            <v>200922</v>
          </cell>
          <cell r="B40" t="str">
            <v>BOTTLE M2 VODKA 180 ML  PRINTED STK.TRF.</v>
          </cell>
          <cell r="C40" t="str">
            <v>PMNEWBTL</v>
          </cell>
          <cell r="D40">
            <v>0</v>
          </cell>
          <cell r="E40">
            <v>5083</v>
          </cell>
          <cell r="F40">
            <v>33762.699999999997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5083</v>
          </cell>
          <cell r="T40">
            <v>33762.699999999997</v>
          </cell>
        </row>
        <row r="41">
          <cell r="A41" t="str">
            <v>200924</v>
          </cell>
          <cell r="B41" t="str">
            <v>BOTTLE M2 VDKA 180 ML PNTD  ORNG.STK.TF</v>
          </cell>
          <cell r="C41" t="str">
            <v>PMNEWBTL</v>
          </cell>
          <cell r="D41">
            <v>0</v>
          </cell>
          <cell r="E41">
            <v>25744</v>
          </cell>
          <cell r="F41">
            <v>155621.10999999999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25744</v>
          </cell>
          <cell r="T41">
            <v>155621.10999999999</v>
          </cell>
        </row>
        <row r="42">
          <cell r="A42" t="str">
            <v>200925</v>
          </cell>
          <cell r="B42" t="str">
            <v>BOTTLE M2 VODKA 375 ML PNTD ORNG.STK.TRF</v>
          </cell>
          <cell r="C42" t="str">
            <v>PMNEWBTL</v>
          </cell>
          <cell r="D42">
            <v>0</v>
          </cell>
          <cell r="E42">
            <v>3541</v>
          </cell>
          <cell r="F42">
            <v>34997.42</v>
          </cell>
          <cell r="G42">
            <v>0</v>
          </cell>
          <cell r="H42">
            <v>0</v>
          </cell>
          <cell r="I42">
            <v>63</v>
          </cell>
          <cell r="J42">
            <v>622.66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3478</v>
          </cell>
          <cell r="T42">
            <v>34374.76</v>
          </cell>
        </row>
        <row r="43">
          <cell r="A43" t="str">
            <v>200926</v>
          </cell>
          <cell r="B43" t="str">
            <v>BOTTLE M2 VODKA 750 ML PRNTD ORNG STK.TR</v>
          </cell>
          <cell r="C43" t="str">
            <v>PMNEWBTL</v>
          </cell>
          <cell r="D43">
            <v>0</v>
          </cell>
          <cell r="E43">
            <v>2314</v>
          </cell>
          <cell r="F43">
            <v>35201.22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2314</v>
          </cell>
          <cell r="T43">
            <v>35201.22</v>
          </cell>
        </row>
        <row r="44">
          <cell r="A44" t="str">
            <v>200928</v>
          </cell>
          <cell r="B44" t="str">
            <v>BOTTLE M2 VODKA 750 ML PNTD GRE/AP.STK.T</v>
          </cell>
          <cell r="C44" t="str">
            <v>PMNEWBTL</v>
          </cell>
          <cell r="D44">
            <v>0</v>
          </cell>
          <cell r="E44">
            <v>18</v>
          </cell>
          <cell r="F44">
            <v>252.36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18</v>
          </cell>
          <cell r="T44">
            <v>252.36</v>
          </cell>
        </row>
        <row r="45">
          <cell r="A45" t="str">
            <v>200929</v>
          </cell>
          <cell r="B45" t="str">
            <v>BOTTLE M2 VODKA 375 ML PRTD GRE/AP STK.T</v>
          </cell>
          <cell r="C45" t="str">
            <v>PMNEWBTL</v>
          </cell>
          <cell r="D45">
            <v>0</v>
          </cell>
          <cell r="E45">
            <v>156</v>
          </cell>
          <cell r="F45">
            <v>1683.42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156</v>
          </cell>
          <cell r="T45">
            <v>1683.42</v>
          </cell>
        </row>
        <row r="46">
          <cell r="A46" t="str">
            <v>200937</v>
          </cell>
          <cell r="B46" t="str">
            <v>BOTTLE M2 V 750 ML PNTD GRS/GNGR.STK.TRF</v>
          </cell>
          <cell r="C46" t="str">
            <v>PMNEWBTL</v>
          </cell>
          <cell r="D46">
            <v>0</v>
          </cell>
          <cell r="E46">
            <v>1489</v>
          </cell>
          <cell r="F46">
            <v>20875.78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1489</v>
          </cell>
          <cell r="T46">
            <v>20875.78</v>
          </cell>
        </row>
        <row r="47">
          <cell r="A47" t="str">
            <v>200938</v>
          </cell>
          <cell r="B47" t="str">
            <v>BOTTLE M2 V 750 MLPRINTED LEMON STK. TRF</v>
          </cell>
          <cell r="C47" t="str">
            <v>PMNEWBTL</v>
          </cell>
          <cell r="D47">
            <v>0</v>
          </cell>
          <cell r="E47">
            <v>4306</v>
          </cell>
          <cell r="F47">
            <v>60370.12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4306</v>
          </cell>
          <cell r="T47">
            <v>60370.12</v>
          </cell>
        </row>
        <row r="48">
          <cell r="A48" t="str">
            <v>200944</v>
          </cell>
          <cell r="B48" t="str">
            <v>BOTTLE M2 V180 MLPNTDGRS/GRS/GIN STK TR</v>
          </cell>
          <cell r="C48" t="str">
            <v>PMNEWBTL</v>
          </cell>
          <cell r="D48">
            <v>0</v>
          </cell>
          <cell r="E48">
            <v>23683</v>
          </cell>
          <cell r="F48">
            <v>144080.46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23683</v>
          </cell>
          <cell r="T48">
            <v>144080.46</v>
          </cell>
        </row>
        <row r="49">
          <cell r="A49" t="str">
            <v>200949</v>
          </cell>
          <cell r="B49" t="str">
            <v>BOTTLE M2 V 375 ML PRINTED LEMON STK.TRF</v>
          </cell>
          <cell r="C49" t="str">
            <v>PMNEWBTL</v>
          </cell>
          <cell r="D49">
            <v>0</v>
          </cell>
          <cell r="E49">
            <v>1313</v>
          </cell>
          <cell r="F49">
            <v>12604.8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1313</v>
          </cell>
          <cell r="T49">
            <v>12604.8</v>
          </cell>
        </row>
        <row r="50">
          <cell r="A50" t="str">
            <v>200950</v>
          </cell>
          <cell r="B50" t="str">
            <v>BOTTLE M2 V 375 ML PRND GRASS/GIN STK.TR</v>
          </cell>
          <cell r="C50" t="str">
            <v>PMNEWBTL</v>
          </cell>
          <cell r="D50">
            <v>0</v>
          </cell>
          <cell r="E50">
            <v>1811</v>
          </cell>
          <cell r="F50">
            <v>17508.55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1811</v>
          </cell>
          <cell r="T50">
            <v>17508.55</v>
          </cell>
        </row>
        <row r="51">
          <cell r="A51" t="str">
            <v>200998</v>
          </cell>
          <cell r="B51" t="str">
            <v>Pet Bottle750 ML KSW Poly Bag ST Reengus</v>
          </cell>
          <cell r="C51" t="str">
            <v>PPBTL</v>
          </cell>
          <cell r="D51">
            <v>0</v>
          </cell>
          <cell r="E51">
            <v>62038</v>
          </cell>
          <cell r="F51">
            <v>274356.55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62038</v>
          </cell>
          <cell r="T51">
            <v>274356.55</v>
          </cell>
        </row>
        <row r="52">
          <cell r="A52" t="str">
            <v>201025</v>
          </cell>
          <cell r="B52" t="str">
            <v>BLEND MAGIC MOMENT VODKA ORANGE</v>
          </cell>
          <cell r="C52" t="str">
            <v>SEM01</v>
          </cell>
          <cell r="D52" t="str">
            <v>MMV</v>
          </cell>
          <cell r="E52">
            <v>652.875</v>
          </cell>
          <cell r="F52">
            <v>12770.24</v>
          </cell>
          <cell r="G52">
            <v>652.875</v>
          </cell>
          <cell r="H52">
            <v>12770.24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 t="str">
            <v>201026</v>
          </cell>
          <cell r="B53" t="str">
            <v>BLEND MAGIC MOMENT VODKA GREEN APPLE</v>
          </cell>
          <cell r="C53" t="str">
            <v>SEM01</v>
          </cell>
          <cell r="D53" t="str">
            <v>MMV</v>
          </cell>
          <cell r="E53">
            <v>793.62199999999996</v>
          </cell>
          <cell r="F53">
            <v>15047.07</v>
          </cell>
          <cell r="G53">
            <v>793.62199999999996</v>
          </cell>
          <cell r="H53">
            <v>15047.07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 t="str">
            <v>201027</v>
          </cell>
          <cell r="B54" t="str">
            <v>BOTTLE M2 VOD. 750 ML CSD PTD. STK. TFR.</v>
          </cell>
          <cell r="C54" t="str">
            <v>PMNEWBTL</v>
          </cell>
          <cell r="D54">
            <v>0</v>
          </cell>
          <cell r="E54">
            <v>2104</v>
          </cell>
          <cell r="F54">
            <v>31385.87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2104</v>
          </cell>
          <cell r="T54">
            <v>31385.87</v>
          </cell>
        </row>
        <row r="55">
          <cell r="A55" t="str">
            <v>300123</v>
          </cell>
          <cell r="B55" t="str">
            <v>CARAMEL (BUSH)</v>
          </cell>
          <cell r="C55" t="str">
            <v>RM001</v>
          </cell>
          <cell r="D55">
            <v>0</v>
          </cell>
          <cell r="E55">
            <v>886.03499999999997</v>
          </cell>
          <cell r="F55">
            <v>37054.559999999998</v>
          </cell>
          <cell r="G55">
            <v>886.03499999999997</v>
          </cell>
          <cell r="H55">
            <v>37054.559999999998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 t="str">
            <v>300129</v>
          </cell>
          <cell r="B56" t="str">
            <v>ESSENCE WFW</v>
          </cell>
          <cell r="C56" t="str">
            <v>RM001</v>
          </cell>
          <cell r="D56">
            <v>0</v>
          </cell>
          <cell r="E56">
            <v>8.6129999999999995</v>
          </cell>
          <cell r="F56">
            <v>15726.13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8.6129999999999995</v>
          </cell>
          <cell r="T56">
            <v>15726.13</v>
          </cell>
        </row>
        <row r="57">
          <cell r="A57" t="str">
            <v>300132</v>
          </cell>
          <cell r="B57" t="str">
            <v>ENA GRAIN</v>
          </cell>
          <cell r="C57" t="str">
            <v>RM001</v>
          </cell>
          <cell r="D57">
            <v>0</v>
          </cell>
          <cell r="E57">
            <v>294412.59999999998</v>
          </cell>
          <cell r="F57">
            <v>11163097.210000001</v>
          </cell>
          <cell r="G57">
            <v>294412.59999999998</v>
          </cell>
          <cell r="H57">
            <v>11163097.210000001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 t="str">
            <v>300207</v>
          </cell>
          <cell r="B58" t="str">
            <v>ESSENCE GF GIN</v>
          </cell>
          <cell r="C58" t="str">
            <v>RM001</v>
          </cell>
          <cell r="D58" t="str">
            <v>GOLD FINGER</v>
          </cell>
          <cell r="E58">
            <v>9.25</v>
          </cell>
          <cell r="F58">
            <v>6590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9.25</v>
          </cell>
          <cell r="T58">
            <v>6590</v>
          </cell>
        </row>
        <row r="59">
          <cell r="A59" t="str">
            <v>300398</v>
          </cell>
          <cell r="B59" t="str">
            <v>Vatted Malt Spirit (Scotch Whisky) BL</v>
          </cell>
          <cell r="C59" t="str">
            <v>RM001</v>
          </cell>
          <cell r="D59">
            <v>0</v>
          </cell>
          <cell r="E59">
            <v>12.6</v>
          </cell>
          <cell r="F59">
            <v>5815.68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12.6</v>
          </cell>
          <cell r="T59">
            <v>5815.68</v>
          </cell>
        </row>
        <row r="60">
          <cell r="A60" t="str">
            <v>300602</v>
          </cell>
          <cell r="B60" t="str">
            <v>ESSENCE GFR</v>
          </cell>
          <cell r="C60" t="str">
            <v>RM001</v>
          </cell>
          <cell r="D60">
            <v>0</v>
          </cell>
          <cell r="E60">
            <v>31.2</v>
          </cell>
          <cell r="F60">
            <v>44564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31.2</v>
          </cell>
          <cell r="T60">
            <v>44564</v>
          </cell>
        </row>
        <row r="61">
          <cell r="A61" t="str">
            <v>300620</v>
          </cell>
          <cell r="B61" t="str">
            <v>ESSENCE GFW</v>
          </cell>
          <cell r="C61" t="str">
            <v>RM001</v>
          </cell>
          <cell r="D61">
            <v>0</v>
          </cell>
          <cell r="E61">
            <v>4.84</v>
          </cell>
          <cell r="F61">
            <v>8637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4.84</v>
          </cell>
          <cell r="T61">
            <v>8637</v>
          </cell>
        </row>
        <row r="62">
          <cell r="A62" t="str">
            <v>300672</v>
          </cell>
          <cell r="B62" t="str">
            <v>ESSENCE WHYTEHALL CLASSIC</v>
          </cell>
          <cell r="C62" t="str">
            <v>RM001</v>
          </cell>
          <cell r="D62" t="str">
            <v>WHYTEHALL</v>
          </cell>
          <cell r="E62">
            <v>0.7</v>
          </cell>
          <cell r="F62">
            <v>732.17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0.7</v>
          </cell>
          <cell r="T62">
            <v>732.17</v>
          </cell>
        </row>
        <row r="63">
          <cell r="A63" t="str">
            <v>300672</v>
          </cell>
          <cell r="B63" t="str">
            <v>ESSENCE WHYTEHALL CLASSIC</v>
          </cell>
          <cell r="C63" t="str">
            <v>RM001</v>
          </cell>
          <cell r="D63" t="str">
            <v>WHYTEHALL</v>
          </cell>
          <cell r="E63">
            <v>0.25700000000000001</v>
          </cell>
          <cell r="F63">
            <v>268.81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0.25700000000000001</v>
          </cell>
          <cell r="T63">
            <v>268.81</v>
          </cell>
        </row>
        <row r="64">
          <cell r="A64" t="str">
            <v>300692</v>
          </cell>
          <cell r="B64" t="str">
            <v>ESSENCE ROYAL PEG WHISKY(WHYTEHALL)</v>
          </cell>
          <cell r="C64" t="str">
            <v>RM001</v>
          </cell>
          <cell r="D64">
            <v>0</v>
          </cell>
          <cell r="E64">
            <v>5</v>
          </cell>
          <cell r="F64">
            <v>5302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5</v>
          </cell>
          <cell r="T64">
            <v>5302</v>
          </cell>
        </row>
        <row r="65">
          <cell r="A65" t="str">
            <v>300695</v>
          </cell>
          <cell r="B65" t="str">
            <v>CAB WHYTEHALL</v>
          </cell>
          <cell r="C65" t="str">
            <v>RM001</v>
          </cell>
          <cell r="D65">
            <v>0</v>
          </cell>
          <cell r="E65">
            <v>345.62099999999998</v>
          </cell>
          <cell r="F65">
            <v>199660.23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345.62099999999998</v>
          </cell>
          <cell r="T65">
            <v>199660.23</v>
          </cell>
        </row>
        <row r="66">
          <cell r="A66" t="str">
            <v>300740</v>
          </cell>
          <cell r="B66" t="str">
            <v>IXU-CHEMICAL GILBEYS ESSENCE</v>
          </cell>
          <cell r="C66" t="str">
            <v>RM001</v>
          </cell>
          <cell r="D66">
            <v>0</v>
          </cell>
          <cell r="E66">
            <v>1</v>
          </cell>
          <cell r="F66">
            <v>30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30</v>
          </cell>
        </row>
        <row r="67">
          <cell r="A67" t="str">
            <v>300833</v>
          </cell>
          <cell r="B67" t="str">
            <v>ESSENCE LNR</v>
          </cell>
          <cell r="C67" t="str">
            <v>RM001</v>
          </cell>
          <cell r="D67">
            <v>0</v>
          </cell>
          <cell r="E67">
            <v>0.496</v>
          </cell>
          <cell r="F67">
            <v>274.33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0.496</v>
          </cell>
          <cell r="T67">
            <v>274.33</v>
          </cell>
        </row>
        <row r="68">
          <cell r="A68" t="str">
            <v>300870</v>
          </cell>
          <cell r="B68" t="str">
            <v>ESSENCE RED RUSSIAN VODKA</v>
          </cell>
          <cell r="C68" t="str">
            <v>RM001</v>
          </cell>
          <cell r="D68">
            <v>0</v>
          </cell>
          <cell r="E68">
            <v>4</v>
          </cell>
          <cell r="F68">
            <v>3813.88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4</v>
          </cell>
          <cell r="T68">
            <v>3813.88</v>
          </cell>
        </row>
        <row r="69">
          <cell r="A69" t="str">
            <v>300918</v>
          </cell>
          <cell r="B69" t="str">
            <v>ESSENCE LNR OLD</v>
          </cell>
          <cell r="C69" t="str">
            <v>RM001</v>
          </cell>
          <cell r="D69">
            <v>0</v>
          </cell>
          <cell r="E69">
            <v>1</v>
          </cell>
          <cell r="F69">
            <v>180.73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180.73</v>
          </cell>
        </row>
        <row r="70">
          <cell r="A70" t="str">
            <v>300919</v>
          </cell>
          <cell r="B70" t="str">
            <v>ESSENCE BRIHANS PREMIUM WHISKY</v>
          </cell>
          <cell r="C70" t="str">
            <v>RM001</v>
          </cell>
          <cell r="D70">
            <v>0</v>
          </cell>
          <cell r="E70">
            <v>50</v>
          </cell>
          <cell r="F70">
            <v>4992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50</v>
          </cell>
          <cell r="T70">
            <v>4992</v>
          </cell>
        </row>
        <row r="71">
          <cell r="A71" t="str">
            <v>301040</v>
          </cell>
          <cell r="B71" t="str">
            <v>SUGAR SYRUP</v>
          </cell>
          <cell r="C71" t="str">
            <v>RM001</v>
          </cell>
          <cell r="D71">
            <v>0</v>
          </cell>
          <cell r="E71">
            <v>3458.9259999999999</v>
          </cell>
          <cell r="F71">
            <v>107712.61</v>
          </cell>
          <cell r="G71">
            <v>3458.9259999999999</v>
          </cell>
          <cell r="H71">
            <v>107712.61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 t="str">
            <v>301066</v>
          </cell>
          <cell r="B72" t="str">
            <v>CITRIC ACID</v>
          </cell>
          <cell r="C72" t="str">
            <v>RM001</v>
          </cell>
          <cell r="D72">
            <v>0</v>
          </cell>
          <cell r="E72">
            <v>5.71</v>
          </cell>
          <cell r="F72">
            <v>463.19</v>
          </cell>
          <cell r="G72">
            <v>0</v>
          </cell>
          <cell r="H72">
            <v>0</v>
          </cell>
          <cell r="I72">
            <v>5.71</v>
          </cell>
          <cell r="J72">
            <v>463.19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 t="str">
            <v>401008</v>
          </cell>
          <cell r="B73" t="str">
            <v>PP SEAL 30/44MM(0.23) MAGIC MOMENT BLUE</v>
          </cell>
          <cell r="C73" t="str">
            <v>PPSEX</v>
          </cell>
          <cell r="D73" t="str">
            <v>MAGIC MOMENT</v>
          </cell>
          <cell r="E73">
            <v>49552</v>
          </cell>
          <cell r="F73">
            <v>66437.740000000005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49552</v>
          </cell>
          <cell r="T73">
            <v>66437.740000000005</v>
          </cell>
        </row>
        <row r="74">
          <cell r="A74" t="str">
            <v>401009</v>
          </cell>
          <cell r="B74" t="str">
            <v>PP SEAL 30MM MAGIC MOMENT BLUE</v>
          </cell>
          <cell r="C74" t="str">
            <v>PPSEX</v>
          </cell>
          <cell r="D74" t="str">
            <v>MAGIC MOMENT</v>
          </cell>
          <cell r="E74">
            <v>42848</v>
          </cell>
          <cell r="F74">
            <v>36988.980000000003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42848</v>
          </cell>
          <cell r="R74">
            <v>36988.980000000003</v>
          </cell>
          <cell r="S74">
            <v>0</v>
          </cell>
          <cell r="T74">
            <v>0</v>
          </cell>
        </row>
        <row r="75">
          <cell r="A75" t="str">
            <v>401010</v>
          </cell>
          <cell r="B75" t="str">
            <v>PP SEAL 25MM(0.20MM) M M GIN(BLUE) PLAIN</v>
          </cell>
          <cell r="C75" t="str">
            <v>PPSPL</v>
          </cell>
          <cell r="D75" t="str">
            <v>MAGIC MOMENT</v>
          </cell>
          <cell r="E75">
            <v>80969</v>
          </cell>
          <cell r="F75">
            <v>27671.29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80969</v>
          </cell>
          <cell r="T75">
            <v>27671.29</v>
          </cell>
        </row>
        <row r="76">
          <cell r="A76" t="str">
            <v>401011</v>
          </cell>
          <cell r="B76" t="str">
            <v>PP SEAL 30/44MM(0.23)MAGIC MOMENT ORANGE</v>
          </cell>
          <cell r="C76" t="str">
            <v>PPSEX</v>
          </cell>
          <cell r="D76" t="str">
            <v>MAGIC MOMENT</v>
          </cell>
          <cell r="E76">
            <v>19000</v>
          </cell>
          <cell r="F76">
            <v>25684.84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19000</v>
          </cell>
          <cell r="T76">
            <v>25684.84</v>
          </cell>
        </row>
        <row r="77">
          <cell r="A77" t="str">
            <v>401012</v>
          </cell>
          <cell r="B77" t="str">
            <v>PP SEAL 30MM MAGIC MOMENT ORANGE</v>
          </cell>
          <cell r="C77" t="str">
            <v>PPSEX</v>
          </cell>
          <cell r="D77" t="str">
            <v>MAGIC MOMENT</v>
          </cell>
          <cell r="E77">
            <v>67491</v>
          </cell>
          <cell r="F77">
            <v>48843.17</v>
          </cell>
          <cell r="G77">
            <v>67491</v>
          </cell>
          <cell r="H77">
            <v>48843.17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 t="str">
            <v>401013</v>
          </cell>
          <cell r="B78" t="str">
            <v>PP SEAL 25MM(0.20MM) MAGIC MOMENT ORANGE</v>
          </cell>
          <cell r="C78" t="str">
            <v>PPSEX</v>
          </cell>
          <cell r="D78" t="str">
            <v>MAGIC MOMENT</v>
          </cell>
          <cell r="E78">
            <v>83702</v>
          </cell>
          <cell r="F78">
            <v>24919.29</v>
          </cell>
          <cell r="G78">
            <v>75100</v>
          </cell>
          <cell r="H78">
            <v>22358.35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8602</v>
          </cell>
          <cell r="T78">
            <v>2560.94</v>
          </cell>
        </row>
        <row r="79">
          <cell r="A79" t="str">
            <v>401014</v>
          </cell>
          <cell r="B79" t="str">
            <v>PP SEAL 30/44MM(0.23) MAGIC MOMENT GREEN</v>
          </cell>
          <cell r="C79" t="str">
            <v>PPSEX</v>
          </cell>
          <cell r="D79" t="str">
            <v>MAGIC MOMENT</v>
          </cell>
          <cell r="E79">
            <v>14</v>
          </cell>
          <cell r="F79">
            <v>14.78</v>
          </cell>
          <cell r="G79">
            <v>14</v>
          </cell>
          <cell r="H79">
            <v>14.78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 t="str">
            <v>401015</v>
          </cell>
          <cell r="B80" t="str">
            <v>PP SEAL 30MM MAGIC MOMENT GREEN</v>
          </cell>
          <cell r="C80" t="str">
            <v>PPSEX</v>
          </cell>
          <cell r="D80" t="str">
            <v>MAGIC MOMENT</v>
          </cell>
          <cell r="E80">
            <v>71044</v>
          </cell>
          <cell r="F80">
            <v>49034.73</v>
          </cell>
          <cell r="G80">
            <v>71044</v>
          </cell>
          <cell r="H80">
            <v>49034.73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 t="str">
            <v>401016</v>
          </cell>
          <cell r="B81" t="str">
            <v>PP SEAL 25MM(0.20MM) MAGIC MOMENT GREEN</v>
          </cell>
          <cell r="C81" t="str">
            <v>PPSEX</v>
          </cell>
          <cell r="D81" t="str">
            <v>MAGIC MOMENT</v>
          </cell>
          <cell r="E81">
            <v>122725</v>
          </cell>
          <cell r="F81">
            <v>35976.379999999997</v>
          </cell>
          <cell r="G81">
            <v>71300</v>
          </cell>
          <cell r="H81">
            <v>20901.330000000002</v>
          </cell>
          <cell r="I81">
            <v>51425</v>
          </cell>
          <cell r="J81">
            <v>15075.05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403893</v>
          </cell>
          <cell r="B82" t="str">
            <v>BTL NEW SAW 750ML</v>
          </cell>
          <cell r="C82" t="str">
            <v>PMNEWBTL</v>
          </cell>
          <cell r="D82" t="str">
            <v>SP.APPOINT.</v>
          </cell>
          <cell r="E82">
            <v>400</v>
          </cell>
          <cell r="F82">
            <v>3309.02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400</v>
          </cell>
          <cell r="T82">
            <v>3309.02</v>
          </cell>
        </row>
        <row r="83">
          <cell r="A83" t="str">
            <v>403895</v>
          </cell>
          <cell r="B83" t="str">
            <v>MONOCARTON SAW 750ML</v>
          </cell>
          <cell r="C83" t="str">
            <v>PMMONO</v>
          </cell>
          <cell r="D83" t="str">
            <v>SP.APPOINT.</v>
          </cell>
          <cell r="E83">
            <v>213</v>
          </cell>
          <cell r="F83">
            <v>1606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213</v>
          </cell>
          <cell r="T83">
            <v>1606</v>
          </cell>
        </row>
        <row r="84">
          <cell r="A84" t="str">
            <v>403896</v>
          </cell>
          <cell r="B84" t="str">
            <v>LBL SAW FRONT 750ML</v>
          </cell>
          <cell r="C84" t="str">
            <v>PMLBLFR</v>
          </cell>
          <cell r="D84" t="str">
            <v>SP.APPOINT.</v>
          </cell>
          <cell r="E84">
            <v>20400</v>
          </cell>
          <cell r="F84">
            <v>18458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20400</v>
          </cell>
          <cell r="T84">
            <v>18458</v>
          </cell>
        </row>
        <row r="85">
          <cell r="A85" t="str">
            <v>403898</v>
          </cell>
          <cell r="B85" t="str">
            <v>LBL SAW NECK 750ML</v>
          </cell>
          <cell r="C85" t="str">
            <v>PMLBLNK</v>
          </cell>
          <cell r="D85" t="str">
            <v>SP.APPOINT.</v>
          </cell>
          <cell r="E85">
            <v>23990</v>
          </cell>
          <cell r="F85">
            <v>5488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23990</v>
          </cell>
          <cell r="T85">
            <v>5488</v>
          </cell>
        </row>
        <row r="86">
          <cell r="A86" t="str">
            <v>403901</v>
          </cell>
          <cell r="B86" t="str">
            <v>MONOCARTON PLOYBAG SLEEVE 750ML</v>
          </cell>
          <cell r="C86" t="str">
            <v>PMMONO</v>
          </cell>
          <cell r="D86">
            <v>0</v>
          </cell>
          <cell r="E86">
            <v>1820</v>
          </cell>
          <cell r="F86">
            <v>472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1820</v>
          </cell>
          <cell r="T86">
            <v>472</v>
          </cell>
        </row>
        <row r="87">
          <cell r="A87" t="str">
            <v>403902</v>
          </cell>
          <cell r="B87" t="str">
            <v>BTL NEW SAW 375ML</v>
          </cell>
          <cell r="C87" t="str">
            <v>PMNEWBTL</v>
          </cell>
          <cell r="D87" t="str">
            <v>SP.APPOINT.</v>
          </cell>
          <cell r="E87">
            <v>41050</v>
          </cell>
          <cell r="F87">
            <v>206203.57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41050</v>
          </cell>
          <cell r="T87">
            <v>206203.57</v>
          </cell>
        </row>
        <row r="88">
          <cell r="A88" t="str">
            <v>403904</v>
          </cell>
          <cell r="B88" t="str">
            <v>LBL SAW FRONT 375ML</v>
          </cell>
          <cell r="C88" t="str">
            <v>PMLBLFR</v>
          </cell>
          <cell r="D88" t="str">
            <v>SP.APPOINT.</v>
          </cell>
          <cell r="E88">
            <v>25680</v>
          </cell>
          <cell r="F88">
            <v>14154.65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25680</v>
          </cell>
          <cell r="T88">
            <v>14154.65</v>
          </cell>
        </row>
        <row r="89">
          <cell r="A89" t="str">
            <v>403906</v>
          </cell>
          <cell r="B89" t="str">
            <v>CC BOX SAW 375ML</v>
          </cell>
          <cell r="C89" t="str">
            <v>PMCCBOX</v>
          </cell>
          <cell r="D89" t="str">
            <v>SP.APPOINT.</v>
          </cell>
          <cell r="E89">
            <v>565</v>
          </cell>
          <cell r="F89">
            <v>11063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565</v>
          </cell>
          <cell r="T89">
            <v>11063</v>
          </cell>
        </row>
        <row r="90">
          <cell r="A90" t="str">
            <v>403908</v>
          </cell>
          <cell r="B90" t="str">
            <v>PP SEAL SAW 28/38MM(0.23MM)</v>
          </cell>
          <cell r="C90" t="str">
            <v>PMPPSEAL</v>
          </cell>
          <cell r="D90" t="str">
            <v>SP.APPOINT.</v>
          </cell>
          <cell r="E90">
            <v>26400</v>
          </cell>
          <cell r="F90">
            <v>41755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26400</v>
          </cell>
          <cell r="T90">
            <v>41755</v>
          </cell>
        </row>
        <row r="91">
          <cell r="A91" t="str">
            <v>403909</v>
          </cell>
          <cell r="B91" t="str">
            <v>LBL SAW FRONT 180ML</v>
          </cell>
          <cell r="C91" t="str">
            <v>PMLBLFR</v>
          </cell>
          <cell r="D91" t="str">
            <v>SP.APPOINT.</v>
          </cell>
          <cell r="E91">
            <v>27140</v>
          </cell>
          <cell r="F91">
            <v>10443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27140</v>
          </cell>
          <cell r="T91">
            <v>10443</v>
          </cell>
        </row>
        <row r="92">
          <cell r="A92" t="str">
            <v>403911</v>
          </cell>
          <cell r="B92" t="str">
            <v>CC BOX SAW 180ML</v>
          </cell>
          <cell r="C92" t="str">
            <v>PMCCBOX</v>
          </cell>
          <cell r="D92" t="str">
            <v>SP.APPOINT.</v>
          </cell>
          <cell r="E92">
            <v>590</v>
          </cell>
          <cell r="F92">
            <v>12836.89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590</v>
          </cell>
          <cell r="T92">
            <v>12836.89</v>
          </cell>
        </row>
        <row r="93">
          <cell r="A93" t="str">
            <v>403912</v>
          </cell>
          <cell r="B93" t="str">
            <v>BTL NEW RGS 750ML</v>
          </cell>
          <cell r="C93" t="str">
            <v>PMNEWBTL</v>
          </cell>
          <cell r="D93" t="str">
            <v>RADICO GOLD</v>
          </cell>
          <cell r="E93">
            <v>36207</v>
          </cell>
          <cell r="F93">
            <v>351916.26</v>
          </cell>
          <cell r="G93">
            <v>10033</v>
          </cell>
          <cell r="H93">
            <v>97516.39</v>
          </cell>
          <cell r="I93">
            <v>18628</v>
          </cell>
          <cell r="J93">
            <v>181056.04</v>
          </cell>
          <cell r="K93">
            <v>0</v>
          </cell>
          <cell r="L93">
            <v>0</v>
          </cell>
          <cell r="M93">
            <v>7546</v>
          </cell>
          <cell r="N93">
            <v>73343.83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 t="str">
            <v>403913</v>
          </cell>
          <cell r="B94" t="str">
            <v>PP SEAL SIDE WFW 30/44MM(0.23MM)</v>
          </cell>
          <cell r="C94" t="str">
            <v>PMPPSEAL</v>
          </cell>
          <cell r="D94" t="str">
            <v>WHITEFIELD</v>
          </cell>
          <cell r="E94">
            <v>5940</v>
          </cell>
          <cell r="F94">
            <v>7601.81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5940</v>
          </cell>
          <cell r="T94">
            <v>7601.81</v>
          </cell>
        </row>
        <row r="95">
          <cell r="A95" t="str">
            <v>403914</v>
          </cell>
          <cell r="B95" t="str">
            <v>LBL WFB 750ML DEFENCE PT</v>
          </cell>
          <cell r="C95" t="str">
            <v>PMLBLFR</v>
          </cell>
          <cell r="D95" t="str">
            <v>WHITEFIELD DEFENCE</v>
          </cell>
          <cell r="E95">
            <v>22498</v>
          </cell>
          <cell r="F95">
            <v>13191.56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22498</v>
          </cell>
          <cell r="T95">
            <v>13191.56</v>
          </cell>
        </row>
        <row r="96">
          <cell r="A96" t="str">
            <v>403917</v>
          </cell>
          <cell r="B96" t="str">
            <v>BTL OLD MCD STD 375ML</v>
          </cell>
          <cell r="C96" t="str">
            <v>PMOLDBTL</v>
          </cell>
          <cell r="D96">
            <v>0</v>
          </cell>
          <cell r="E96">
            <v>3393</v>
          </cell>
          <cell r="F96">
            <v>8312.85</v>
          </cell>
          <cell r="G96">
            <v>3393</v>
          </cell>
          <cell r="H96">
            <v>8312.85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 t="str">
            <v>403921</v>
          </cell>
          <cell r="B97" t="str">
            <v>BTL OLD MCD STD 180ML</v>
          </cell>
          <cell r="C97" t="str">
            <v>PMOLDBTL</v>
          </cell>
          <cell r="D97">
            <v>0</v>
          </cell>
          <cell r="E97">
            <v>7492</v>
          </cell>
          <cell r="F97">
            <v>12736.41</v>
          </cell>
          <cell r="G97">
            <v>7492</v>
          </cell>
          <cell r="H97">
            <v>12736.41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 t="str">
            <v>403925</v>
          </cell>
          <cell r="B98" t="str">
            <v>LBL WFW 750ML</v>
          </cell>
          <cell r="C98" t="str">
            <v>PMLBLFR</v>
          </cell>
          <cell r="D98" t="str">
            <v>WHITEFIELD</v>
          </cell>
          <cell r="E98">
            <v>23000</v>
          </cell>
          <cell r="F98">
            <v>12455.96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23000</v>
          </cell>
          <cell r="T98">
            <v>12455.96</v>
          </cell>
        </row>
        <row r="99">
          <cell r="A99" t="str">
            <v>403926</v>
          </cell>
          <cell r="B99" t="str">
            <v>LBL WFW 375ML</v>
          </cell>
          <cell r="C99" t="str">
            <v>PMLBLFR</v>
          </cell>
          <cell r="D99" t="str">
            <v>WHITEFIELD</v>
          </cell>
          <cell r="E99">
            <v>10770</v>
          </cell>
          <cell r="F99">
            <v>3808.15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10770</v>
          </cell>
          <cell r="T99">
            <v>3808.15</v>
          </cell>
        </row>
        <row r="100">
          <cell r="A100" t="str">
            <v>403927</v>
          </cell>
          <cell r="B100" t="str">
            <v>LBL WFW 180ML</v>
          </cell>
          <cell r="C100" t="str">
            <v>PMLBLFR</v>
          </cell>
          <cell r="D100" t="str">
            <v>WHITEFIELD</v>
          </cell>
          <cell r="E100">
            <v>23190</v>
          </cell>
          <cell r="F100">
            <v>6511.52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23190</v>
          </cell>
          <cell r="T100">
            <v>6511.52</v>
          </cell>
        </row>
        <row r="101">
          <cell r="A101" t="str">
            <v>403930</v>
          </cell>
          <cell r="B101" t="str">
            <v>GUALA CAP 8PM WHY</v>
          </cell>
          <cell r="C101" t="str">
            <v>PMGUALA</v>
          </cell>
          <cell r="D101" t="str">
            <v>8PM</v>
          </cell>
          <cell r="E101">
            <v>16965</v>
          </cell>
          <cell r="F101">
            <v>70943.58</v>
          </cell>
          <cell r="G101">
            <v>16965</v>
          </cell>
          <cell r="H101">
            <v>70943.58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 t="str">
            <v>403936</v>
          </cell>
          <cell r="B102" t="str">
            <v>BTL NEW 8PM WHY 375ML</v>
          </cell>
          <cell r="C102" t="str">
            <v>PMNEWBTL</v>
          </cell>
          <cell r="D102" t="str">
            <v>8PM</v>
          </cell>
          <cell r="E102">
            <v>4746</v>
          </cell>
          <cell r="F102">
            <v>27539.96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4746</v>
          </cell>
          <cell r="L102">
            <v>27539.96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403938</v>
          </cell>
          <cell r="B103" t="str">
            <v>PP SEAL SIDE BLK 30MM(0.23MM)</v>
          </cell>
          <cell r="C103" t="str">
            <v>PMPPSEAL</v>
          </cell>
          <cell r="D103">
            <v>0</v>
          </cell>
          <cell r="E103">
            <v>33162</v>
          </cell>
          <cell r="F103">
            <v>27795.38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33162</v>
          </cell>
          <cell r="L103">
            <v>27795.38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 t="str">
            <v>403947</v>
          </cell>
          <cell r="B104" t="str">
            <v>PP SEAL SIDE BLK 30MM(0.20MM)</v>
          </cell>
          <cell r="C104" t="str">
            <v>PMPPSEAL</v>
          </cell>
          <cell r="D104">
            <v>0</v>
          </cell>
          <cell r="E104">
            <v>30157</v>
          </cell>
          <cell r="F104">
            <v>27901.02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30157</v>
          </cell>
          <cell r="T104">
            <v>27901.02</v>
          </cell>
        </row>
        <row r="105">
          <cell r="A105" t="str">
            <v>403948</v>
          </cell>
          <cell r="B105" t="str">
            <v>LBL CR FRONT 750ML</v>
          </cell>
          <cell r="C105" t="str">
            <v>PMLBLFR</v>
          </cell>
          <cell r="D105" t="str">
            <v>CONTESSA</v>
          </cell>
          <cell r="E105">
            <v>4360</v>
          </cell>
          <cell r="F105">
            <v>875.86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4360</v>
          </cell>
          <cell r="T105">
            <v>875.86</v>
          </cell>
        </row>
        <row r="106">
          <cell r="A106" t="str">
            <v>403949</v>
          </cell>
          <cell r="B106" t="str">
            <v>LBL CR BACK 750ML</v>
          </cell>
          <cell r="C106" t="str">
            <v>PMLBLBK</v>
          </cell>
          <cell r="D106" t="str">
            <v>CONTESSA</v>
          </cell>
          <cell r="E106">
            <v>2288</v>
          </cell>
          <cell r="F106">
            <v>313.08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2288</v>
          </cell>
          <cell r="T106">
            <v>313.08</v>
          </cell>
        </row>
        <row r="107">
          <cell r="A107" t="str">
            <v>403953</v>
          </cell>
          <cell r="B107" t="str">
            <v>CC BOX MCD 375ML</v>
          </cell>
          <cell r="C107" t="str">
            <v>PMCCBOX</v>
          </cell>
          <cell r="D107">
            <v>0</v>
          </cell>
          <cell r="E107">
            <v>1618</v>
          </cell>
          <cell r="F107">
            <v>26815.42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1618</v>
          </cell>
          <cell r="L107">
            <v>26815.42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 t="str">
            <v>403954</v>
          </cell>
          <cell r="B108" t="str">
            <v>PP SEAL SIDE BLK 25MM(0.20MM)</v>
          </cell>
          <cell r="C108" t="str">
            <v>PMPPSEAL</v>
          </cell>
          <cell r="D108">
            <v>0</v>
          </cell>
          <cell r="E108">
            <v>34743</v>
          </cell>
          <cell r="F108">
            <v>12805.91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6000</v>
          </cell>
          <cell r="R108">
            <v>2211.54</v>
          </cell>
          <cell r="S108">
            <v>28743</v>
          </cell>
          <cell r="T108">
            <v>10594.37</v>
          </cell>
        </row>
        <row r="109">
          <cell r="A109" t="str">
            <v>403958</v>
          </cell>
          <cell r="B109" t="str">
            <v>LBL CGIN 750ML</v>
          </cell>
          <cell r="C109" t="str">
            <v>PMLBLFR</v>
          </cell>
          <cell r="D109" t="str">
            <v>CONTESSA</v>
          </cell>
          <cell r="E109">
            <v>72421</v>
          </cell>
          <cell r="F109">
            <v>10607.41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72421</v>
          </cell>
          <cell r="T109">
            <v>10607.41</v>
          </cell>
        </row>
        <row r="110">
          <cell r="A110" t="str">
            <v>403959</v>
          </cell>
          <cell r="B110" t="str">
            <v>PP SEAL SIDE BLUE 28MM(0.20MM)</v>
          </cell>
          <cell r="C110" t="str">
            <v>PMPPSEAL</v>
          </cell>
          <cell r="D110">
            <v>0</v>
          </cell>
          <cell r="E110">
            <v>18971</v>
          </cell>
          <cell r="F110">
            <v>8298.35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18971</v>
          </cell>
          <cell r="T110">
            <v>8298.35</v>
          </cell>
        </row>
        <row r="111">
          <cell r="A111" t="str">
            <v>403960</v>
          </cell>
          <cell r="B111" t="str">
            <v>LBL CGIN 375ML</v>
          </cell>
          <cell r="C111" t="str">
            <v>PMLBLFR</v>
          </cell>
          <cell r="D111" t="str">
            <v>CONTESSA</v>
          </cell>
          <cell r="E111">
            <v>47801</v>
          </cell>
          <cell r="F111">
            <v>4846.01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47801</v>
          </cell>
          <cell r="T111">
            <v>4846.01</v>
          </cell>
        </row>
        <row r="112">
          <cell r="A112" t="str">
            <v>403961</v>
          </cell>
          <cell r="B112" t="str">
            <v>PP SEAL SIDE BLUE 25MM(0.20MM)</v>
          </cell>
          <cell r="C112" t="str">
            <v>PMPPSEAL</v>
          </cell>
          <cell r="D112">
            <v>0</v>
          </cell>
          <cell r="E112">
            <v>468606</v>
          </cell>
          <cell r="F112">
            <v>169133.82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468606</v>
          </cell>
          <cell r="T112">
            <v>169133.82</v>
          </cell>
        </row>
        <row r="113">
          <cell r="A113" t="str">
            <v>403962</v>
          </cell>
          <cell r="B113" t="str">
            <v>LBL CGIN 180ML</v>
          </cell>
          <cell r="C113" t="str">
            <v>PMLBLFR</v>
          </cell>
          <cell r="D113" t="str">
            <v>CONTESSA</v>
          </cell>
          <cell r="E113">
            <v>87688</v>
          </cell>
          <cell r="F113">
            <v>4947.1400000000003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87688</v>
          </cell>
          <cell r="T113">
            <v>4947.1400000000003</v>
          </cell>
        </row>
        <row r="114">
          <cell r="A114" t="str">
            <v>404119</v>
          </cell>
          <cell r="B114" t="str">
            <v>MMV SHRINK SLEEVES 180ML</v>
          </cell>
          <cell r="C114" t="str">
            <v>PMMISC</v>
          </cell>
          <cell r="D114" t="str">
            <v>MMV</v>
          </cell>
          <cell r="E114">
            <v>10377</v>
          </cell>
          <cell r="F114">
            <v>1207.29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10377</v>
          </cell>
          <cell r="T114">
            <v>1207.29</v>
          </cell>
        </row>
        <row r="115">
          <cell r="A115" t="str">
            <v>404134</v>
          </cell>
          <cell r="B115" t="str">
            <v>LBL MMV BLUE FRONT 750ML (SA)</v>
          </cell>
          <cell r="C115" t="str">
            <v>PMLBLFR</v>
          </cell>
          <cell r="D115" t="str">
            <v>MMV</v>
          </cell>
          <cell r="E115">
            <v>17631</v>
          </cell>
          <cell r="F115">
            <v>6224.9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17631</v>
          </cell>
          <cell r="T115">
            <v>6224.9</v>
          </cell>
        </row>
        <row r="116">
          <cell r="A116" t="str">
            <v>404137</v>
          </cell>
          <cell r="B116" t="str">
            <v>LBL MMV BLUE BACK 750ML (SA)</v>
          </cell>
          <cell r="C116" t="str">
            <v>PMLBLBK</v>
          </cell>
          <cell r="D116" t="str">
            <v>MMV</v>
          </cell>
          <cell r="E116">
            <v>16895</v>
          </cell>
          <cell r="F116">
            <v>11157.6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16895</v>
          </cell>
          <cell r="T116">
            <v>11157.6</v>
          </cell>
        </row>
        <row r="117">
          <cell r="A117" t="str">
            <v>404139</v>
          </cell>
          <cell r="B117" t="str">
            <v>LBL MMV BLUE NECK 750ML (SA)</v>
          </cell>
          <cell r="C117" t="str">
            <v>PMLBLNK</v>
          </cell>
          <cell r="D117" t="str">
            <v>MMV</v>
          </cell>
          <cell r="E117">
            <v>17522</v>
          </cell>
          <cell r="F117">
            <v>2759.71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17522</v>
          </cell>
          <cell r="T117">
            <v>2759.71</v>
          </cell>
        </row>
        <row r="118">
          <cell r="A118" t="str">
            <v>404140</v>
          </cell>
          <cell r="B118" t="str">
            <v>LBL MMV BLUE FRONT 375ML (SA)</v>
          </cell>
          <cell r="C118" t="str">
            <v>PMLBLFR</v>
          </cell>
          <cell r="D118" t="str">
            <v>MMV</v>
          </cell>
          <cell r="E118">
            <v>25720</v>
          </cell>
          <cell r="F118">
            <v>5468.86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25720</v>
          </cell>
          <cell r="T118">
            <v>5468.86</v>
          </cell>
        </row>
        <row r="119">
          <cell r="A119" t="str">
            <v>404141</v>
          </cell>
          <cell r="B119" t="str">
            <v>LBL MMV BLUE BACK 375ML (SA)</v>
          </cell>
          <cell r="C119" t="str">
            <v>PMLBLBK</v>
          </cell>
          <cell r="D119" t="str">
            <v>MMV</v>
          </cell>
          <cell r="E119">
            <v>29250</v>
          </cell>
          <cell r="F119">
            <v>10915.28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29250</v>
          </cell>
          <cell r="T119">
            <v>10915.28</v>
          </cell>
        </row>
        <row r="120">
          <cell r="A120" t="str">
            <v>404142</v>
          </cell>
          <cell r="B120" t="str">
            <v>LBL MMV BLUE NECK 375ML (SA)</v>
          </cell>
          <cell r="C120" t="str">
            <v>PMLBLNK</v>
          </cell>
          <cell r="D120" t="str">
            <v>MMV</v>
          </cell>
          <cell r="E120">
            <v>27810</v>
          </cell>
          <cell r="F120">
            <v>2542.34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27810</v>
          </cell>
          <cell r="T120">
            <v>2542.34</v>
          </cell>
        </row>
        <row r="121">
          <cell r="A121" t="str">
            <v>404146</v>
          </cell>
          <cell r="B121" t="str">
            <v>LBL MMV BLUE FRONT 180ML (SA)</v>
          </cell>
          <cell r="C121" t="str">
            <v>PMLBLFR</v>
          </cell>
          <cell r="D121" t="str">
            <v>MMV</v>
          </cell>
          <cell r="E121">
            <v>857</v>
          </cell>
          <cell r="F121">
            <v>152.87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857</v>
          </cell>
          <cell r="T121">
            <v>152.87</v>
          </cell>
        </row>
        <row r="122">
          <cell r="A122" t="str">
            <v>404148</v>
          </cell>
          <cell r="B122" t="str">
            <v>LBL MMV BLUE BACK 180ML (SA)</v>
          </cell>
          <cell r="C122" t="str">
            <v>PMLBLBK</v>
          </cell>
          <cell r="D122" t="str">
            <v>MMV</v>
          </cell>
          <cell r="E122">
            <v>1013</v>
          </cell>
          <cell r="F122">
            <v>282.3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1013</v>
          </cell>
          <cell r="T122">
            <v>282.3</v>
          </cell>
        </row>
        <row r="123">
          <cell r="A123" t="str">
            <v>404149</v>
          </cell>
          <cell r="B123" t="str">
            <v>LBL MMV BLUE NECK 180ML (SA)</v>
          </cell>
          <cell r="C123" t="str">
            <v>PMLBLNK</v>
          </cell>
          <cell r="D123" t="str">
            <v>MMV</v>
          </cell>
          <cell r="E123">
            <v>961</v>
          </cell>
          <cell r="F123">
            <v>48.4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961</v>
          </cell>
          <cell r="T123">
            <v>48.4</v>
          </cell>
        </row>
        <row r="124">
          <cell r="A124" t="str">
            <v>404244</v>
          </cell>
          <cell r="B124" t="str">
            <v>PP SEAL 8BR 30MM(0.20MM)</v>
          </cell>
          <cell r="C124" t="str">
            <v>PMPPSEAL</v>
          </cell>
          <cell r="D124" t="str">
            <v>8PM BERMUDA</v>
          </cell>
          <cell r="E124">
            <v>19994</v>
          </cell>
          <cell r="F124">
            <v>14139.26</v>
          </cell>
          <cell r="G124">
            <v>19994</v>
          </cell>
          <cell r="H124">
            <v>14139.26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 t="str">
            <v>404518</v>
          </cell>
          <cell r="B125" t="str">
            <v>LBL RGW 750ML</v>
          </cell>
          <cell r="C125" t="str">
            <v>PMLBLFR</v>
          </cell>
          <cell r="D125" t="str">
            <v>RADICO GOLD</v>
          </cell>
          <cell r="E125">
            <v>75499</v>
          </cell>
          <cell r="F125">
            <v>32888.94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75499</v>
          </cell>
          <cell r="T125">
            <v>32888.94</v>
          </cell>
        </row>
        <row r="126">
          <cell r="A126" t="str">
            <v>404523</v>
          </cell>
          <cell r="B126" t="str">
            <v>LBL RGW 375ML</v>
          </cell>
          <cell r="C126" t="str">
            <v>PMLBLFR</v>
          </cell>
          <cell r="D126" t="str">
            <v>RADICO GOLD</v>
          </cell>
          <cell r="E126">
            <v>20091</v>
          </cell>
          <cell r="F126">
            <v>6268.8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20091</v>
          </cell>
          <cell r="T126">
            <v>6268.8</v>
          </cell>
        </row>
        <row r="127">
          <cell r="A127" t="str">
            <v>404526</v>
          </cell>
          <cell r="B127" t="str">
            <v>LBL RGW 180ML</v>
          </cell>
          <cell r="C127" t="str">
            <v>PMLBLFR</v>
          </cell>
          <cell r="D127" t="str">
            <v>RADICO GOLD</v>
          </cell>
          <cell r="E127">
            <v>31367</v>
          </cell>
          <cell r="F127">
            <v>6361.02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31367</v>
          </cell>
          <cell r="T127">
            <v>6361.02</v>
          </cell>
        </row>
        <row r="128">
          <cell r="A128" t="str">
            <v>404545</v>
          </cell>
          <cell r="B128" t="str">
            <v>LBL 8RW SCOTCH BACK 750ML</v>
          </cell>
          <cell r="C128" t="str">
            <v>PMLBLBK</v>
          </cell>
          <cell r="D128" t="str">
            <v>8PM ROYALE</v>
          </cell>
          <cell r="E128">
            <v>26000</v>
          </cell>
          <cell r="F128">
            <v>10224.58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26000</v>
          </cell>
          <cell r="T128">
            <v>10224.58</v>
          </cell>
        </row>
        <row r="129">
          <cell r="A129" t="str">
            <v>404635</v>
          </cell>
          <cell r="B129" t="str">
            <v>LBL ROYAL CAMBRIDGE 750ML</v>
          </cell>
          <cell r="C129" t="str">
            <v>PMLBLFR</v>
          </cell>
          <cell r="D129" t="str">
            <v>ROYAL CAMBRIDGE</v>
          </cell>
          <cell r="E129">
            <v>14738</v>
          </cell>
          <cell r="F129">
            <v>10024.719999999999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14738</v>
          </cell>
          <cell r="T129">
            <v>10024.719999999999</v>
          </cell>
        </row>
        <row r="130">
          <cell r="A130" t="str">
            <v>404637</v>
          </cell>
          <cell r="B130" t="str">
            <v>LBL ROYAL CAMBRIDGE 375ML</v>
          </cell>
          <cell r="C130" t="str">
            <v>PMLBLFR</v>
          </cell>
          <cell r="D130" t="str">
            <v>ROYAL CAMBRIDGE</v>
          </cell>
          <cell r="E130">
            <v>35234</v>
          </cell>
          <cell r="F130">
            <v>15666.82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35234</v>
          </cell>
          <cell r="T130">
            <v>15666.82</v>
          </cell>
        </row>
        <row r="131">
          <cell r="A131" t="str">
            <v>404707</v>
          </cell>
          <cell r="B131" t="str">
            <v>LBL CDW 750ML</v>
          </cell>
          <cell r="C131" t="str">
            <v>PMLBLFR</v>
          </cell>
          <cell r="D131" t="str">
            <v>CONTESSA</v>
          </cell>
          <cell r="E131">
            <v>15769</v>
          </cell>
          <cell r="F131">
            <v>2565.11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15769</v>
          </cell>
          <cell r="T131">
            <v>2565.11</v>
          </cell>
        </row>
        <row r="132">
          <cell r="A132" t="str">
            <v>404709</v>
          </cell>
          <cell r="B132" t="str">
            <v>LBL CDW 375ML</v>
          </cell>
          <cell r="C132" t="str">
            <v>PMLBLFR</v>
          </cell>
          <cell r="D132" t="str">
            <v>CONTESSA</v>
          </cell>
          <cell r="E132">
            <v>97523</v>
          </cell>
          <cell r="F132">
            <v>10611.68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97523</v>
          </cell>
          <cell r="T132">
            <v>10611.68</v>
          </cell>
        </row>
        <row r="133">
          <cell r="A133" t="str">
            <v>404711</v>
          </cell>
          <cell r="B133" t="str">
            <v>LBL CDW 180ML</v>
          </cell>
          <cell r="C133" t="str">
            <v>PMLBLFR</v>
          </cell>
          <cell r="D133" t="str">
            <v>CONTESSA</v>
          </cell>
          <cell r="E133">
            <v>62934</v>
          </cell>
          <cell r="F133">
            <v>5783.29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62934</v>
          </cell>
          <cell r="R133">
            <v>5783.29</v>
          </cell>
          <cell r="S133">
            <v>0</v>
          </cell>
          <cell r="T133">
            <v>0</v>
          </cell>
        </row>
        <row r="134">
          <cell r="A134" t="str">
            <v>404750</v>
          </cell>
          <cell r="B134" t="str">
            <v>BTL NEW CR 750ML LT WEIGHT</v>
          </cell>
          <cell r="C134" t="str">
            <v>PMNEWBTL</v>
          </cell>
          <cell r="D134" t="str">
            <v>CONTESSA</v>
          </cell>
          <cell r="E134">
            <v>6878</v>
          </cell>
          <cell r="F134">
            <v>58841.39</v>
          </cell>
          <cell r="G134">
            <v>0</v>
          </cell>
          <cell r="H134">
            <v>0</v>
          </cell>
          <cell r="I134">
            <v>6878</v>
          </cell>
          <cell r="J134">
            <v>58841.39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 t="str">
            <v>404752</v>
          </cell>
          <cell r="B135" t="str">
            <v>CC BOX BCR/WFW-B 750ML 5PLY GL</v>
          </cell>
          <cell r="C135" t="str">
            <v>PMCCBOX</v>
          </cell>
          <cell r="D135">
            <v>0</v>
          </cell>
          <cell r="E135">
            <v>553</v>
          </cell>
          <cell r="F135">
            <v>5855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553</v>
          </cell>
          <cell r="T135">
            <v>5855</v>
          </cell>
        </row>
        <row r="136">
          <cell r="A136" t="str">
            <v>404806</v>
          </cell>
          <cell r="B136" t="str">
            <v>LBL 8PM WHY FRONT 750ML DEFENCE</v>
          </cell>
          <cell r="C136" t="str">
            <v>PMLBLFR</v>
          </cell>
          <cell r="D136" t="str">
            <v>8PM DEFENCE</v>
          </cell>
          <cell r="E136">
            <v>11089</v>
          </cell>
          <cell r="F136">
            <v>3994.26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11089</v>
          </cell>
          <cell r="T136">
            <v>3994.26</v>
          </cell>
        </row>
        <row r="137">
          <cell r="A137" t="str">
            <v>404835</v>
          </cell>
          <cell r="B137" t="str">
            <v>PP SEAL SIDE GOLD 30MM(0.20MM)</v>
          </cell>
          <cell r="C137" t="str">
            <v>PMPPSEAL</v>
          </cell>
          <cell r="D137">
            <v>0</v>
          </cell>
          <cell r="E137">
            <v>51436</v>
          </cell>
          <cell r="F137">
            <v>30448.67</v>
          </cell>
          <cell r="G137">
            <v>51436</v>
          </cell>
          <cell r="H137">
            <v>30448.67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 t="str">
            <v>404886</v>
          </cell>
          <cell r="B138" t="str">
            <v>PP SEAL SIDE BLUE 30MM(0.20MM)</v>
          </cell>
          <cell r="C138" t="str">
            <v>PMPPSEAL</v>
          </cell>
          <cell r="D138">
            <v>0</v>
          </cell>
          <cell r="E138">
            <v>156073</v>
          </cell>
          <cell r="F138">
            <v>132712.53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156073</v>
          </cell>
          <cell r="T138">
            <v>132712.53</v>
          </cell>
        </row>
        <row r="139">
          <cell r="A139" t="str">
            <v>405003</v>
          </cell>
          <cell r="B139" t="str">
            <v>BOTTLE NEW ROYALE OAK 750ML PLAIN</v>
          </cell>
          <cell r="C139" t="str">
            <v>PMNEWBTL</v>
          </cell>
          <cell r="D139">
            <v>0</v>
          </cell>
          <cell r="E139">
            <v>9147</v>
          </cell>
          <cell r="F139">
            <v>76319.61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9147</v>
          </cell>
          <cell r="T139">
            <v>76319.61</v>
          </cell>
        </row>
        <row r="140">
          <cell r="A140" t="str">
            <v>405004</v>
          </cell>
          <cell r="B140" t="str">
            <v>BOTTLE NEW ROYALE OAK 375ML PLAIN</v>
          </cell>
          <cell r="C140" t="str">
            <v>PMNEWBTL</v>
          </cell>
          <cell r="D140">
            <v>0</v>
          </cell>
          <cell r="E140">
            <v>16888</v>
          </cell>
          <cell r="F140">
            <v>100021.8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16888</v>
          </cell>
          <cell r="R140">
            <v>100021.8</v>
          </cell>
          <cell r="S140">
            <v>0</v>
          </cell>
          <cell r="T140">
            <v>0</v>
          </cell>
        </row>
        <row r="141">
          <cell r="A141" t="str">
            <v>405071</v>
          </cell>
          <cell r="B141" t="str">
            <v>LBL ROYAL CAMBRIDGE 180ML</v>
          </cell>
          <cell r="C141" t="str">
            <v>PMLBLFR</v>
          </cell>
          <cell r="D141" t="str">
            <v>ROYAL CAMBRIDGE</v>
          </cell>
          <cell r="E141">
            <v>35768</v>
          </cell>
          <cell r="F141">
            <v>11079.11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35768</v>
          </cell>
          <cell r="T141">
            <v>11079.11</v>
          </cell>
        </row>
        <row r="142">
          <cell r="A142" t="str">
            <v>405242</v>
          </cell>
          <cell r="B142" t="str">
            <v>LBL WFW 750ML DEFENCE</v>
          </cell>
          <cell r="C142" t="str">
            <v>PMLBLFR</v>
          </cell>
          <cell r="D142" t="str">
            <v>WHITEFIELD DEFENCE</v>
          </cell>
          <cell r="E142">
            <v>20900</v>
          </cell>
          <cell r="F142">
            <v>11236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20900</v>
          </cell>
          <cell r="T142">
            <v>11236</v>
          </cell>
        </row>
        <row r="143">
          <cell r="A143" t="str">
            <v>405254</v>
          </cell>
          <cell r="B143" t="str">
            <v>PP SEAL SIDE BLK 28MM(0.20MM)</v>
          </cell>
          <cell r="C143" t="str">
            <v>PMPPSEAL</v>
          </cell>
          <cell r="D143">
            <v>0</v>
          </cell>
          <cell r="E143">
            <v>102182</v>
          </cell>
          <cell r="F143">
            <v>36764.199999999997</v>
          </cell>
          <cell r="G143">
            <v>102182</v>
          </cell>
          <cell r="H143">
            <v>36764.199999999997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 t="str">
            <v>405272</v>
          </cell>
          <cell r="B144" t="str">
            <v>CC BOX 8PM WHY 750ML DEFENCE</v>
          </cell>
          <cell r="C144" t="str">
            <v>PMCCBOX</v>
          </cell>
          <cell r="D144" t="str">
            <v>8PM DEFENCE</v>
          </cell>
          <cell r="E144">
            <v>3</v>
          </cell>
          <cell r="F144">
            <v>37.130000000000003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3</v>
          </cell>
          <cell r="T144">
            <v>37.130000000000003</v>
          </cell>
        </row>
        <row r="145">
          <cell r="A145" t="str">
            <v>405298</v>
          </cell>
          <cell r="B145" t="str">
            <v>LBL 8PM WHY BACK 750ML DEFENCE</v>
          </cell>
          <cell r="C145" t="str">
            <v>PMLBLBK</v>
          </cell>
          <cell r="D145" t="str">
            <v>8PM DEFENCE</v>
          </cell>
          <cell r="E145">
            <v>11088</v>
          </cell>
          <cell r="F145">
            <v>3993.9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11088</v>
          </cell>
          <cell r="T145">
            <v>3993.9</v>
          </cell>
        </row>
        <row r="146">
          <cell r="A146" t="str">
            <v>405334</v>
          </cell>
          <cell r="B146" t="str">
            <v>PP SEAL TOP BURGANDY 30MM(0.20MM)</v>
          </cell>
          <cell r="C146" t="str">
            <v>PMPPSEAL</v>
          </cell>
          <cell r="D146" t="str">
            <v>WHITEFIELD</v>
          </cell>
          <cell r="E146">
            <v>5183</v>
          </cell>
          <cell r="F146">
            <v>3820.57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5183</v>
          </cell>
          <cell r="T146">
            <v>3820.57</v>
          </cell>
        </row>
        <row r="147">
          <cell r="A147" t="str">
            <v>405353</v>
          </cell>
          <cell r="B147" t="str">
            <v>LBL BCR 750ML DEFENCE PT</v>
          </cell>
          <cell r="C147" t="str">
            <v>PMLBLFR</v>
          </cell>
          <cell r="D147" t="str">
            <v>BLACK CAT DEFENCE</v>
          </cell>
          <cell r="E147">
            <v>4058</v>
          </cell>
          <cell r="F147">
            <v>1567.97</v>
          </cell>
          <cell r="G147">
            <v>4058</v>
          </cell>
          <cell r="H147">
            <v>1567.97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 t="str">
            <v>405402</v>
          </cell>
          <cell r="B148" t="str">
            <v>BTL NEW MCD STD 180ML LIGHT WEIGHT</v>
          </cell>
          <cell r="C148" t="str">
            <v>PMNEWBTL</v>
          </cell>
          <cell r="D148">
            <v>0</v>
          </cell>
          <cell r="E148">
            <v>1883</v>
          </cell>
          <cell r="F148">
            <v>4871.4799999999996</v>
          </cell>
          <cell r="G148">
            <v>1883</v>
          </cell>
          <cell r="H148">
            <v>4871.4799999999996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 t="str">
            <v>405428</v>
          </cell>
          <cell r="B149" t="str">
            <v>BTL NEW MCD 180ML FROSTED</v>
          </cell>
          <cell r="C149" t="str">
            <v>PMNEWBTL</v>
          </cell>
          <cell r="D149">
            <v>0</v>
          </cell>
          <cell r="E149">
            <v>135780</v>
          </cell>
          <cell r="F149">
            <v>432421.58</v>
          </cell>
          <cell r="G149">
            <v>135780</v>
          </cell>
          <cell r="H149">
            <v>432421.58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 t="str">
            <v>405499</v>
          </cell>
          <cell r="B150" t="str">
            <v>LBL NAGINA 40UP 180ML</v>
          </cell>
          <cell r="C150" t="str">
            <v>PLBLFL</v>
          </cell>
          <cell r="D150" t="str">
            <v>NAGINA</v>
          </cell>
          <cell r="E150">
            <v>168460</v>
          </cell>
          <cell r="F150">
            <v>7270.63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168460</v>
          </cell>
          <cell r="T150">
            <v>7270.63</v>
          </cell>
        </row>
        <row r="151">
          <cell r="A151" t="str">
            <v>405655</v>
          </cell>
          <cell r="B151" t="str">
            <v>LABEL MISS JALWA 25% 180ML YR-2004-05</v>
          </cell>
          <cell r="C151" t="str">
            <v>PLBLCL</v>
          </cell>
          <cell r="D151" t="str">
            <v>MISS JALWA</v>
          </cell>
          <cell r="E151">
            <v>321500</v>
          </cell>
          <cell r="F151">
            <v>13876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321500</v>
          </cell>
          <cell r="T151">
            <v>13876</v>
          </cell>
        </row>
        <row r="152">
          <cell r="A152" t="str">
            <v>405700</v>
          </cell>
          <cell r="B152" t="str">
            <v>LABEL MMG PLAIN 750ML UP</v>
          </cell>
          <cell r="C152" t="str">
            <v>PLBLFL</v>
          </cell>
          <cell r="D152" t="str">
            <v>MAGIC MOMENT</v>
          </cell>
          <cell r="E152">
            <v>12770</v>
          </cell>
          <cell r="F152">
            <v>12611.09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12770</v>
          </cell>
          <cell r="T152">
            <v>12611.09</v>
          </cell>
        </row>
        <row r="153">
          <cell r="A153" t="str">
            <v>405701</v>
          </cell>
          <cell r="B153" t="str">
            <v>LABEL MMG PLAIN 375ML UP</v>
          </cell>
          <cell r="C153" t="str">
            <v>PLBLFL</v>
          </cell>
          <cell r="D153" t="str">
            <v>MAGIC MOMENT</v>
          </cell>
          <cell r="E153">
            <v>7350</v>
          </cell>
          <cell r="F153">
            <v>4389.42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7350</v>
          </cell>
          <cell r="T153">
            <v>4389.42</v>
          </cell>
        </row>
        <row r="154">
          <cell r="A154" t="str">
            <v>405702</v>
          </cell>
          <cell r="B154" t="str">
            <v>LABEL MMG PLAIN 180ML UP</v>
          </cell>
          <cell r="C154" t="str">
            <v>PLBLFL</v>
          </cell>
          <cell r="D154" t="str">
            <v>MAGIC MOMENT</v>
          </cell>
          <cell r="E154">
            <v>14681</v>
          </cell>
          <cell r="F154">
            <v>7124.69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14681</v>
          </cell>
          <cell r="T154">
            <v>7124.69</v>
          </cell>
        </row>
        <row r="155">
          <cell r="A155" t="str">
            <v>405782</v>
          </cell>
          <cell r="B155" t="str">
            <v>LABEL MMG PLAIN 750ML HARYANA</v>
          </cell>
          <cell r="C155" t="str">
            <v>PLBLEX</v>
          </cell>
          <cell r="D155" t="str">
            <v>MAGIC MOMENT</v>
          </cell>
          <cell r="E155">
            <v>27590</v>
          </cell>
          <cell r="F155">
            <v>18869.77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27590</v>
          </cell>
          <cell r="T155">
            <v>18869.77</v>
          </cell>
        </row>
        <row r="156">
          <cell r="A156" t="str">
            <v>405783</v>
          </cell>
          <cell r="B156" t="str">
            <v>LABEL MMG PLAIN 375ML HARYANA</v>
          </cell>
          <cell r="C156" t="str">
            <v>PLBLEX</v>
          </cell>
          <cell r="D156" t="str">
            <v>MAGIC MOMENT</v>
          </cell>
          <cell r="E156">
            <v>30903</v>
          </cell>
          <cell r="F156">
            <v>10870.4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30903</v>
          </cell>
          <cell r="T156">
            <v>10870.4</v>
          </cell>
        </row>
        <row r="157">
          <cell r="A157" t="str">
            <v>405784</v>
          </cell>
          <cell r="B157" t="str">
            <v>LABEL MMG PLAIN 180ML HARYANA</v>
          </cell>
          <cell r="C157" t="str">
            <v>PLBLEX</v>
          </cell>
          <cell r="D157" t="str">
            <v>MAGIC MOMENT</v>
          </cell>
          <cell r="E157">
            <v>66792</v>
          </cell>
          <cell r="F157">
            <v>18206.57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66792</v>
          </cell>
          <cell r="T157">
            <v>18206.57</v>
          </cell>
        </row>
        <row r="158">
          <cell r="A158" t="str">
            <v>405785</v>
          </cell>
          <cell r="B158" t="str">
            <v>LABEL MMG LEMON 750ML HARYANA</v>
          </cell>
          <cell r="C158" t="str">
            <v>PLBLEX</v>
          </cell>
          <cell r="D158" t="str">
            <v>MAGIC MOMENT</v>
          </cell>
          <cell r="E158">
            <v>23413</v>
          </cell>
          <cell r="F158">
            <v>15120.08</v>
          </cell>
          <cell r="G158">
            <v>22500</v>
          </cell>
          <cell r="H158">
            <v>14530.47</v>
          </cell>
          <cell r="I158">
            <v>913</v>
          </cell>
          <cell r="J158">
            <v>589.61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A159" t="str">
            <v>405786</v>
          </cell>
          <cell r="B159" t="str">
            <v>LABEL MMG LEMON 375ML HARYANA</v>
          </cell>
          <cell r="C159" t="str">
            <v>PLBLEX</v>
          </cell>
          <cell r="D159" t="str">
            <v>MAGIC MOMENT</v>
          </cell>
          <cell r="E159">
            <v>88904</v>
          </cell>
          <cell r="F159">
            <v>29693.59</v>
          </cell>
          <cell r="G159">
            <v>52500</v>
          </cell>
          <cell r="H159">
            <v>17534.8</v>
          </cell>
          <cell r="I159">
            <v>36404</v>
          </cell>
          <cell r="J159">
            <v>12158.79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A160" t="str">
            <v>405787</v>
          </cell>
          <cell r="B160" t="str">
            <v>LABEL MMG LEMON 180ML HARYANA</v>
          </cell>
          <cell r="C160" t="str">
            <v>PLBLEX</v>
          </cell>
          <cell r="D160" t="str">
            <v>MAGIC MOMENT</v>
          </cell>
          <cell r="E160">
            <v>153262</v>
          </cell>
          <cell r="F160">
            <v>40359.230000000003</v>
          </cell>
          <cell r="G160">
            <v>78000</v>
          </cell>
          <cell r="H160">
            <v>20540.12</v>
          </cell>
          <cell r="I160">
            <v>75262</v>
          </cell>
          <cell r="J160">
            <v>19819.11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A161" t="str">
            <v>405788</v>
          </cell>
          <cell r="B161" t="str">
            <v>LABEL MMG ORANGE 750ML HARYANA</v>
          </cell>
          <cell r="C161" t="str">
            <v>PLBLEX</v>
          </cell>
          <cell r="D161" t="str">
            <v>MAGIC MOMENT</v>
          </cell>
          <cell r="E161">
            <v>30912</v>
          </cell>
          <cell r="F161">
            <v>20241.64</v>
          </cell>
          <cell r="G161">
            <v>21500</v>
          </cell>
          <cell r="H161">
            <v>14078.52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9412</v>
          </cell>
          <cell r="T161">
            <v>6163.12</v>
          </cell>
        </row>
        <row r="162">
          <cell r="A162" t="str">
            <v>405789</v>
          </cell>
          <cell r="B162" t="str">
            <v>LABEL MMG ORANGE 375ML HARYANA</v>
          </cell>
          <cell r="C162" t="str">
            <v>PLBLEX</v>
          </cell>
          <cell r="D162" t="str">
            <v>MAGIC MOMENT</v>
          </cell>
          <cell r="E162">
            <v>47316</v>
          </cell>
          <cell r="F162">
            <v>15837.32</v>
          </cell>
          <cell r="G162">
            <v>42500</v>
          </cell>
          <cell r="H162">
            <v>14225.34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4816</v>
          </cell>
          <cell r="T162">
            <v>1611.98</v>
          </cell>
        </row>
        <row r="163">
          <cell r="A163" t="str">
            <v>405790</v>
          </cell>
          <cell r="B163" t="str">
            <v>LABEL MMG ORANGE 180ML HARYANA</v>
          </cell>
          <cell r="C163" t="str">
            <v>PLBLEX</v>
          </cell>
          <cell r="D163" t="str">
            <v>MAGIC MOMENT</v>
          </cell>
          <cell r="E163">
            <v>109261</v>
          </cell>
          <cell r="F163">
            <v>29049.55</v>
          </cell>
          <cell r="G163">
            <v>78000</v>
          </cell>
          <cell r="H163">
            <v>20738.09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31261</v>
          </cell>
          <cell r="T163">
            <v>8311.4599999999991</v>
          </cell>
        </row>
        <row r="164">
          <cell r="A164" t="str">
            <v>405821</v>
          </cell>
          <cell r="B164" t="str">
            <v>BTL OLD RRW 750ML</v>
          </cell>
          <cell r="C164" t="str">
            <v>PMOLDBTL</v>
          </cell>
          <cell r="D164">
            <v>0</v>
          </cell>
          <cell r="E164">
            <v>3120</v>
          </cell>
          <cell r="F164">
            <v>10869.69</v>
          </cell>
          <cell r="G164">
            <v>0</v>
          </cell>
          <cell r="H164">
            <v>0</v>
          </cell>
          <cell r="I164">
            <v>384</v>
          </cell>
          <cell r="J164">
            <v>1337.81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1968</v>
          </cell>
          <cell r="R164">
            <v>6856.27</v>
          </cell>
          <cell r="S164">
            <v>768</v>
          </cell>
          <cell r="T164">
            <v>2675.62</v>
          </cell>
        </row>
        <row r="165">
          <cell r="A165" t="str">
            <v>406042</v>
          </cell>
          <cell r="B165" t="str">
            <v>PP SEAL 8BR 30/44MM(0.23MM)</v>
          </cell>
          <cell r="C165" t="str">
            <v>PMPPSEAL</v>
          </cell>
          <cell r="D165" t="str">
            <v>8PM BERMUDA</v>
          </cell>
          <cell r="E165">
            <v>5208</v>
          </cell>
          <cell r="F165">
            <v>7488.87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5208</v>
          </cell>
          <cell r="T165">
            <v>7488.87</v>
          </cell>
        </row>
        <row r="166">
          <cell r="A166" t="str">
            <v>406043</v>
          </cell>
          <cell r="B166" t="str">
            <v>PP SEAL 8BR 28MM(0.20MM)</v>
          </cell>
          <cell r="C166" t="str">
            <v>PMPPSEAL</v>
          </cell>
          <cell r="D166" t="str">
            <v>8PM BERMUDA</v>
          </cell>
          <cell r="E166">
            <v>37795</v>
          </cell>
          <cell r="F166">
            <v>13728.59</v>
          </cell>
          <cell r="G166">
            <v>27800</v>
          </cell>
          <cell r="H166">
            <v>10098.02</v>
          </cell>
          <cell r="I166">
            <v>0</v>
          </cell>
          <cell r="J166">
            <v>0</v>
          </cell>
          <cell r="K166">
            <v>9995</v>
          </cell>
          <cell r="L166">
            <v>3630.57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 t="str">
            <v>406044</v>
          </cell>
          <cell r="B167" t="str">
            <v>PP SEAL 8BR 25/19MM(0.20MM)</v>
          </cell>
          <cell r="C167" t="str">
            <v>PMPPSEAL</v>
          </cell>
          <cell r="D167" t="str">
            <v>8PM BERMUDA</v>
          </cell>
          <cell r="E167">
            <v>263592</v>
          </cell>
          <cell r="F167">
            <v>93258.04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263592</v>
          </cell>
          <cell r="L167">
            <v>93258.04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A168" t="str">
            <v>406045</v>
          </cell>
          <cell r="B168" t="str">
            <v>CC BOX 8BR 750ML</v>
          </cell>
          <cell r="C168" t="str">
            <v>PMCCBOX</v>
          </cell>
          <cell r="D168" t="str">
            <v>8PM BERMUDA</v>
          </cell>
          <cell r="E168">
            <v>1019</v>
          </cell>
          <cell r="F168">
            <v>21490.5</v>
          </cell>
          <cell r="G168">
            <v>0</v>
          </cell>
          <cell r="H168">
            <v>0</v>
          </cell>
          <cell r="I168">
            <v>1019</v>
          </cell>
          <cell r="J168">
            <v>21490.5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A169" t="str">
            <v>406046</v>
          </cell>
          <cell r="B169" t="str">
            <v>CC BOX 8BR 375ML</v>
          </cell>
          <cell r="C169" t="str">
            <v>PMCCBOX</v>
          </cell>
          <cell r="D169" t="str">
            <v>8PM BERMUDA</v>
          </cell>
          <cell r="E169">
            <v>697</v>
          </cell>
          <cell r="F169">
            <v>14080.72</v>
          </cell>
          <cell r="G169">
            <v>0</v>
          </cell>
          <cell r="H169">
            <v>0</v>
          </cell>
          <cell r="I169">
            <v>600</v>
          </cell>
          <cell r="J169">
            <v>12121.14</v>
          </cell>
          <cell r="K169">
            <v>0</v>
          </cell>
          <cell r="L169">
            <v>0</v>
          </cell>
          <cell r="M169">
            <v>97</v>
          </cell>
          <cell r="N169">
            <v>1959.58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A170" t="str">
            <v>406047</v>
          </cell>
          <cell r="B170" t="str">
            <v>CC BOX 8BR 180ML</v>
          </cell>
          <cell r="C170" t="str">
            <v>PMCCBOX</v>
          </cell>
          <cell r="D170" t="str">
            <v>8PM BERMUDA</v>
          </cell>
          <cell r="E170">
            <v>2643</v>
          </cell>
          <cell r="F170">
            <v>61789.14</v>
          </cell>
          <cell r="G170">
            <v>1800</v>
          </cell>
          <cell r="H170">
            <v>42081.14</v>
          </cell>
          <cell r="I170">
            <v>843</v>
          </cell>
          <cell r="J170">
            <v>19708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A171" t="str">
            <v>406048</v>
          </cell>
          <cell r="B171" t="str">
            <v>LBL 8BR FRONT 750ML</v>
          </cell>
          <cell r="C171" t="str">
            <v>PMLBLFR</v>
          </cell>
          <cell r="D171" t="str">
            <v>8PM BERMUDA</v>
          </cell>
          <cell r="E171">
            <v>6843</v>
          </cell>
          <cell r="F171">
            <v>3470.3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6843</v>
          </cell>
          <cell r="T171">
            <v>3470.3</v>
          </cell>
        </row>
        <row r="172">
          <cell r="A172" t="str">
            <v>406049</v>
          </cell>
          <cell r="B172" t="str">
            <v>LBL 8BR BACK 750ML</v>
          </cell>
          <cell r="C172" t="str">
            <v>PMLBLBK</v>
          </cell>
          <cell r="D172" t="str">
            <v>8PM BERMUDA</v>
          </cell>
          <cell r="E172">
            <v>56960</v>
          </cell>
          <cell r="F172">
            <v>11255.3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56960</v>
          </cell>
          <cell r="T172">
            <v>11255.3</v>
          </cell>
        </row>
        <row r="173">
          <cell r="A173" t="str">
            <v>406051</v>
          </cell>
          <cell r="B173" t="str">
            <v>LBL 8BR BACK 375ML</v>
          </cell>
          <cell r="C173" t="str">
            <v>PMLBLBK</v>
          </cell>
          <cell r="D173" t="str">
            <v>8PM BERMUDA</v>
          </cell>
          <cell r="E173">
            <v>59667</v>
          </cell>
          <cell r="F173">
            <v>9457.58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59667</v>
          </cell>
          <cell r="T173">
            <v>9457.58</v>
          </cell>
        </row>
        <row r="174">
          <cell r="A174" t="str">
            <v>406052</v>
          </cell>
          <cell r="B174" t="str">
            <v>LBL 8BR FRONT 180ML</v>
          </cell>
          <cell r="C174" t="str">
            <v>PMLBLFR</v>
          </cell>
          <cell r="D174" t="str">
            <v>8PM BERMUDA</v>
          </cell>
          <cell r="E174">
            <v>193637</v>
          </cell>
          <cell r="F174">
            <v>58863.06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193637</v>
          </cell>
          <cell r="T174">
            <v>58863.06</v>
          </cell>
        </row>
        <row r="175">
          <cell r="A175" t="str">
            <v>406053</v>
          </cell>
          <cell r="B175" t="str">
            <v>LBL 8BR BACK 180ML</v>
          </cell>
          <cell r="C175" t="str">
            <v>PMLBLBK</v>
          </cell>
          <cell r="D175" t="str">
            <v>8PM BERMUDA</v>
          </cell>
          <cell r="E175">
            <v>239792</v>
          </cell>
          <cell r="F175">
            <v>33727.980000000003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239792</v>
          </cell>
          <cell r="T175">
            <v>33727.980000000003</v>
          </cell>
        </row>
        <row r="176">
          <cell r="A176" t="str">
            <v>406088</v>
          </cell>
          <cell r="B176" t="str">
            <v>LBL 8PM SCOTCH(ORANGE) FRONT 750ML</v>
          </cell>
          <cell r="C176" t="str">
            <v>PMLBLFR</v>
          </cell>
          <cell r="D176" t="str">
            <v>8PM ROYALE</v>
          </cell>
          <cell r="E176">
            <v>81180</v>
          </cell>
          <cell r="F176">
            <v>43420.89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81180</v>
          </cell>
          <cell r="T176">
            <v>43420.89</v>
          </cell>
        </row>
        <row r="177">
          <cell r="A177" t="str">
            <v>406089</v>
          </cell>
          <cell r="B177" t="str">
            <v>LBL 8PM SCOTCH(ORANGE) BACK 750ML</v>
          </cell>
          <cell r="C177" t="str">
            <v>PMLBLBK</v>
          </cell>
          <cell r="D177" t="str">
            <v>8PM ROYALE</v>
          </cell>
          <cell r="E177">
            <v>16478</v>
          </cell>
          <cell r="F177">
            <v>7477.7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16478</v>
          </cell>
          <cell r="T177">
            <v>7477.7</v>
          </cell>
        </row>
        <row r="178">
          <cell r="A178" t="str">
            <v>406090</v>
          </cell>
          <cell r="B178" t="str">
            <v>LBL 8PM SCOTCH(ORANGE) NECK 750ML</v>
          </cell>
          <cell r="C178" t="str">
            <v>PMLBLNK</v>
          </cell>
          <cell r="D178" t="str">
            <v>8PM ROYALE</v>
          </cell>
          <cell r="E178">
            <v>76950</v>
          </cell>
          <cell r="F178">
            <v>21339.37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76950</v>
          </cell>
          <cell r="T178">
            <v>21339.37</v>
          </cell>
        </row>
        <row r="179">
          <cell r="A179" t="str">
            <v>406091</v>
          </cell>
          <cell r="B179" t="str">
            <v>LBL 8PM SCOTCH(ORANGE) FRONT 375ML</v>
          </cell>
          <cell r="C179" t="str">
            <v>PMLBLFR</v>
          </cell>
          <cell r="D179" t="str">
            <v>8PM ROYALE</v>
          </cell>
          <cell r="E179">
            <v>76450</v>
          </cell>
          <cell r="F179">
            <v>33967.86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76450</v>
          </cell>
          <cell r="T179">
            <v>33967.86</v>
          </cell>
        </row>
        <row r="180">
          <cell r="A180" t="str">
            <v>406092</v>
          </cell>
          <cell r="B180" t="str">
            <v>LBL 8PM SCOTCH(ORANGE) BACK 375ML</v>
          </cell>
          <cell r="C180" t="str">
            <v>PMLBLBK</v>
          </cell>
          <cell r="D180" t="str">
            <v>8PM ROYALE</v>
          </cell>
          <cell r="E180">
            <v>7850</v>
          </cell>
          <cell r="F180">
            <v>3183.65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7850</v>
          </cell>
          <cell r="T180">
            <v>3183.65</v>
          </cell>
        </row>
        <row r="181">
          <cell r="A181" t="str">
            <v>406093</v>
          </cell>
          <cell r="B181" t="str">
            <v>LBL 8PM SCOTCH(ORANGE) FRONT 180ML</v>
          </cell>
          <cell r="C181" t="str">
            <v>PMLBLFR</v>
          </cell>
          <cell r="D181" t="str">
            <v>8PM ROYALE</v>
          </cell>
          <cell r="E181">
            <v>136210</v>
          </cell>
          <cell r="F181">
            <v>46986.81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136210</v>
          </cell>
          <cell r="T181">
            <v>46986.81</v>
          </cell>
        </row>
        <row r="182">
          <cell r="A182" t="str">
            <v>406094</v>
          </cell>
          <cell r="B182" t="str">
            <v>LBL 8PM SCOTCH(ORANGE) BACK 180ML</v>
          </cell>
          <cell r="C182" t="str">
            <v>PMLBLBK</v>
          </cell>
          <cell r="D182" t="str">
            <v>8PM ROYALE</v>
          </cell>
          <cell r="E182">
            <v>8677</v>
          </cell>
          <cell r="F182">
            <v>2391.38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8677</v>
          </cell>
          <cell r="T182">
            <v>2391.38</v>
          </cell>
        </row>
        <row r="183">
          <cell r="A183" t="str">
            <v>406139</v>
          </cell>
          <cell r="B183" t="str">
            <v>PP SEAL 8BR 25MM(0.20MM)</v>
          </cell>
          <cell r="C183" t="str">
            <v>PMPPSEAL</v>
          </cell>
          <cell r="D183" t="str">
            <v>8PM BERMUDA</v>
          </cell>
          <cell r="E183">
            <v>104703</v>
          </cell>
          <cell r="F183">
            <v>32149.97</v>
          </cell>
          <cell r="G183">
            <v>0</v>
          </cell>
          <cell r="H183">
            <v>0</v>
          </cell>
          <cell r="I183">
            <v>103500</v>
          </cell>
          <cell r="J183">
            <v>31780.58</v>
          </cell>
          <cell r="K183">
            <v>1203</v>
          </cell>
          <cell r="L183">
            <v>369.39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A184" t="str">
            <v>406152</v>
          </cell>
          <cell r="B184" t="str">
            <v>LBL CDW 750ML PT</v>
          </cell>
          <cell r="C184" t="str">
            <v>PMLBLFR</v>
          </cell>
          <cell r="D184" t="str">
            <v>CONTESSA</v>
          </cell>
          <cell r="E184">
            <v>45082</v>
          </cell>
          <cell r="F184">
            <v>10563.71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45082</v>
          </cell>
          <cell r="T184">
            <v>10563.71</v>
          </cell>
        </row>
        <row r="185">
          <cell r="A185" t="str">
            <v>406155</v>
          </cell>
          <cell r="B185" t="str">
            <v>LBL GFW 180ML</v>
          </cell>
          <cell r="C185" t="str">
            <v>PMLBLFR</v>
          </cell>
          <cell r="D185" t="str">
            <v>GOLD FINGER</v>
          </cell>
          <cell r="E185">
            <v>320000</v>
          </cell>
          <cell r="F185">
            <v>37780.47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320000</v>
          </cell>
          <cell r="T185">
            <v>37780.47</v>
          </cell>
        </row>
        <row r="186">
          <cell r="A186" t="str">
            <v>406158</v>
          </cell>
          <cell r="B186" t="str">
            <v>MONOCARTON PLOYBAG SLEEVE 375ML</v>
          </cell>
          <cell r="C186" t="str">
            <v>PMMONO</v>
          </cell>
          <cell r="D186">
            <v>0</v>
          </cell>
          <cell r="E186">
            <v>13720</v>
          </cell>
          <cell r="F186">
            <v>2032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13720</v>
          </cell>
          <cell r="T186">
            <v>2032</v>
          </cell>
        </row>
        <row r="187">
          <cell r="A187" t="str">
            <v>406159</v>
          </cell>
          <cell r="B187" t="str">
            <v>MONOCARTON PLOYBAG SLEEVE 180ML</v>
          </cell>
          <cell r="C187" t="str">
            <v>PMMONO</v>
          </cell>
          <cell r="D187">
            <v>0</v>
          </cell>
          <cell r="E187">
            <v>15600</v>
          </cell>
          <cell r="F187">
            <v>1743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15600</v>
          </cell>
          <cell r="T187">
            <v>1743</v>
          </cell>
        </row>
        <row r="188">
          <cell r="A188" t="str">
            <v>406160</v>
          </cell>
          <cell r="B188" t="str">
            <v>LBL GFW 750ML PT</v>
          </cell>
          <cell r="C188" t="str">
            <v>PMLBLFR</v>
          </cell>
          <cell r="D188" t="str">
            <v>GOLD FINGER</v>
          </cell>
          <cell r="E188">
            <v>41300</v>
          </cell>
          <cell r="F188">
            <v>12340.07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41300</v>
          </cell>
          <cell r="T188">
            <v>12340.07</v>
          </cell>
        </row>
        <row r="189">
          <cell r="A189" t="str">
            <v>406173</v>
          </cell>
          <cell r="B189" t="str">
            <v>BOTTLE NEW ROYALE OAK 750ML FROSTED</v>
          </cell>
          <cell r="C189" t="str">
            <v>PMNEWBTL</v>
          </cell>
          <cell r="D189">
            <v>0</v>
          </cell>
          <cell r="E189">
            <v>3008</v>
          </cell>
          <cell r="F189">
            <v>36204.01</v>
          </cell>
          <cell r="G189">
            <v>0</v>
          </cell>
          <cell r="H189">
            <v>0</v>
          </cell>
          <cell r="I189">
            <v>3008</v>
          </cell>
          <cell r="J189">
            <v>36204.01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 t="str">
            <v>406174</v>
          </cell>
          <cell r="B190" t="str">
            <v>BOTTLE NEW ROYALE OAK 375ML FROSTED</v>
          </cell>
          <cell r="C190" t="str">
            <v>PMNEWBTL</v>
          </cell>
          <cell r="D190">
            <v>0</v>
          </cell>
          <cell r="E190">
            <v>21089</v>
          </cell>
          <cell r="F190">
            <v>120902</v>
          </cell>
          <cell r="G190">
            <v>21089</v>
          </cell>
          <cell r="H190">
            <v>120902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A191" t="str">
            <v>406195</v>
          </cell>
          <cell r="B191" t="str">
            <v>LBL GFR 750ML PT</v>
          </cell>
          <cell r="C191" t="str">
            <v>PMLBLFR</v>
          </cell>
          <cell r="D191" t="str">
            <v>GOLD FINGER</v>
          </cell>
          <cell r="E191">
            <v>24710</v>
          </cell>
          <cell r="F191">
            <v>7377.31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24710</v>
          </cell>
          <cell r="T191">
            <v>7377.31</v>
          </cell>
        </row>
        <row r="192">
          <cell r="A192" t="str">
            <v>406255</v>
          </cell>
          <cell r="B192" t="str">
            <v>BTL NEW MCD STD 375ML</v>
          </cell>
          <cell r="C192" t="str">
            <v>PMNEWBTL</v>
          </cell>
          <cell r="D192">
            <v>0</v>
          </cell>
          <cell r="E192">
            <v>6841</v>
          </cell>
          <cell r="F192">
            <v>28644.41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6841</v>
          </cell>
          <cell r="T192">
            <v>28644.41</v>
          </cell>
        </row>
        <row r="193">
          <cell r="A193" t="str">
            <v>406283</v>
          </cell>
          <cell r="B193" t="str">
            <v>PP SEAL SIDE GOLD 25MM(0.18MM)</v>
          </cell>
          <cell r="C193" t="str">
            <v>PMPPSEAL</v>
          </cell>
          <cell r="D193">
            <v>0</v>
          </cell>
          <cell r="E193">
            <v>2565</v>
          </cell>
          <cell r="F193">
            <v>684.67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2565</v>
          </cell>
          <cell r="T193">
            <v>684.67</v>
          </cell>
        </row>
        <row r="194">
          <cell r="A194" t="str">
            <v>406284</v>
          </cell>
          <cell r="B194" t="str">
            <v>LBL MASTIH 40UP 750ML</v>
          </cell>
          <cell r="C194" t="str">
            <v>PMLBLFR</v>
          </cell>
          <cell r="D194" t="str">
            <v>MASTIH</v>
          </cell>
          <cell r="E194">
            <v>86000</v>
          </cell>
          <cell r="F194">
            <v>11627.2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86000</v>
          </cell>
          <cell r="T194">
            <v>11627.2</v>
          </cell>
        </row>
        <row r="195">
          <cell r="A195" t="str">
            <v>406286</v>
          </cell>
          <cell r="B195" t="str">
            <v>LBL MASTIH 40UP 375ML</v>
          </cell>
          <cell r="C195" t="str">
            <v>PMLBLFR</v>
          </cell>
          <cell r="D195" t="str">
            <v>MASTIH</v>
          </cell>
          <cell r="E195">
            <v>147500</v>
          </cell>
          <cell r="F195">
            <v>12272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147500</v>
          </cell>
          <cell r="T195">
            <v>12272</v>
          </cell>
        </row>
        <row r="196">
          <cell r="A196" t="str">
            <v>406287</v>
          </cell>
          <cell r="B196" t="str">
            <v>LBL MASTIH 40UP 180ML</v>
          </cell>
          <cell r="C196" t="str">
            <v>PMLBLFR</v>
          </cell>
          <cell r="D196" t="str">
            <v>MASTIH</v>
          </cell>
          <cell r="E196">
            <v>297618</v>
          </cell>
          <cell r="F196">
            <v>11495.37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297618</v>
          </cell>
          <cell r="T196">
            <v>11495.37</v>
          </cell>
        </row>
        <row r="197">
          <cell r="A197" t="str">
            <v>406288</v>
          </cell>
          <cell r="B197" t="str">
            <v>LBL RAJPOOT 40UP 750ML</v>
          </cell>
          <cell r="C197" t="str">
            <v>PMLBLFR</v>
          </cell>
          <cell r="D197">
            <v>0</v>
          </cell>
          <cell r="E197">
            <v>87000</v>
          </cell>
          <cell r="F197">
            <v>11762.02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87000</v>
          </cell>
          <cell r="T197">
            <v>11762.02</v>
          </cell>
        </row>
        <row r="198">
          <cell r="A198" t="str">
            <v>406289</v>
          </cell>
          <cell r="B198" t="str">
            <v>LBL RAJPOOT 40UP 375ML</v>
          </cell>
          <cell r="C198" t="str">
            <v>PMLBLFR</v>
          </cell>
          <cell r="D198">
            <v>0</v>
          </cell>
          <cell r="E198">
            <v>148500</v>
          </cell>
          <cell r="F198">
            <v>12355.2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148500</v>
          </cell>
          <cell r="T198">
            <v>12355.2</v>
          </cell>
        </row>
        <row r="199">
          <cell r="A199" t="str">
            <v>406290</v>
          </cell>
          <cell r="B199" t="str">
            <v>LBL RAJPOOT 40UP 180ML</v>
          </cell>
          <cell r="C199" t="str">
            <v>PMLBLFR</v>
          </cell>
          <cell r="D199">
            <v>0</v>
          </cell>
          <cell r="E199">
            <v>389000</v>
          </cell>
          <cell r="F199">
            <v>16789.400000000001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389000</v>
          </cell>
          <cell r="T199">
            <v>16789.400000000001</v>
          </cell>
        </row>
        <row r="200">
          <cell r="A200" t="str">
            <v>406313</v>
          </cell>
          <cell r="B200" t="str">
            <v>LBL JHOOM 40UP 180ML</v>
          </cell>
          <cell r="C200" t="str">
            <v>PMLBLFR</v>
          </cell>
          <cell r="D200" t="str">
            <v>JHOOM</v>
          </cell>
          <cell r="E200">
            <v>710000</v>
          </cell>
          <cell r="F200">
            <v>27895.57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710000</v>
          </cell>
          <cell r="T200">
            <v>27895.57</v>
          </cell>
        </row>
        <row r="201">
          <cell r="A201" t="str">
            <v>406342</v>
          </cell>
          <cell r="B201" t="str">
            <v>LBL 8PM NEW SPL RARE FRONT 750ML</v>
          </cell>
          <cell r="C201" t="str">
            <v>PMLBLFR</v>
          </cell>
          <cell r="D201" t="str">
            <v>8PM</v>
          </cell>
          <cell r="E201">
            <v>10770</v>
          </cell>
          <cell r="F201">
            <v>4441.05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10770</v>
          </cell>
          <cell r="T201">
            <v>4441.05</v>
          </cell>
        </row>
        <row r="202">
          <cell r="A202" t="str">
            <v>406343</v>
          </cell>
          <cell r="B202" t="str">
            <v>LBL 8PM NEW SPL RARE BACK 750ML</v>
          </cell>
          <cell r="C202" t="str">
            <v>PMLBLBK</v>
          </cell>
          <cell r="D202" t="str">
            <v>8PM</v>
          </cell>
          <cell r="E202">
            <v>6283</v>
          </cell>
          <cell r="F202">
            <v>1815.05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6283</v>
          </cell>
          <cell r="T202">
            <v>1815.05</v>
          </cell>
        </row>
        <row r="203">
          <cell r="A203" t="str">
            <v>406344</v>
          </cell>
          <cell r="B203" t="str">
            <v>LBL 8PM NEW SPL RARE NECK 750ML</v>
          </cell>
          <cell r="C203" t="str">
            <v>PMLBLNK</v>
          </cell>
          <cell r="D203" t="str">
            <v>8PM</v>
          </cell>
          <cell r="E203">
            <v>22404</v>
          </cell>
          <cell r="F203">
            <v>4949.8999999999996</v>
          </cell>
          <cell r="G203">
            <v>20000</v>
          </cell>
          <cell r="H203">
            <v>4418.76</v>
          </cell>
          <cell r="I203">
            <v>0</v>
          </cell>
          <cell r="J203">
            <v>0</v>
          </cell>
          <cell r="K203">
            <v>2404</v>
          </cell>
          <cell r="L203">
            <v>531.14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 t="str">
            <v>406395</v>
          </cell>
          <cell r="B204" t="str">
            <v>FILTER PAPER 2589D</v>
          </cell>
          <cell r="C204" t="str">
            <v>PMMISC</v>
          </cell>
          <cell r="D204">
            <v>0</v>
          </cell>
          <cell r="E204">
            <v>170</v>
          </cell>
          <cell r="F204">
            <v>9016.7999999999993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170</v>
          </cell>
          <cell r="T204">
            <v>9016.7999999999993</v>
          </cell>
        </row>
        <row r="205">
          <cell r="A205" t="str">
            <v>406400</v>
          </cell>
          <cell r="B205" t="str">
            <v>LBL MAGIC MOMENT GIN LIME NECK 750ML</v>
          </cell>
          <cell r="C205" t="str">
            <v>PMLBLNK</v>
          </cell>
          <cell r="D205" t="str">
            <v>MAGIC MOMENT</v>
          </cell>
          <cell r="E205">
            <v>8034</v>
          </cell>
          <cell r="F205">
            <v>1715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8034</v>
          </cell>
          <cell r="T205">
            <v>1715</v>
          </cell>
        </row>
        <row r="206">
          <cell r="A206" t="str">
            <v>406472</v>
          </cell>
          <cell r="B206" t="str">
            <v>LBL WHYTEHALL CLASSIC FRONT 180ML</v>
          </cell>
          <cell r="C206" t="str">
            <v>PMLBLFR</v>
          </cell>
          <cell r="D206" t="str">
            <v>WHYTEHALL</v>
          </cell>
          <cell r="E206">
            <v>27500</v>
          </cell>
          <cell r="F206">
            <v>8481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27500</v>
          </cell>
          <cell r="T206">
            <v>8481</v>
          </cell>
        </row>
        <row r="207">
          <cell r="A207" t="str">
            <v>406473</v>
          </cell>
          <cell r="B207" t="str">
            <v>LBL WHYTEHALL CLASSIC BACK 375ML</v>
          </cell>
          <cell r="C207" t="str">
            <v>PMLBLBK</v>
          </cell>
          <cell r="D207" t="str">
            <v>WHYTEHALL</v>
          </cell>
          <cell r="E207">
            <v>29000</v>
          </cell>
          <cell r="F207">
            <v>6183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29000</v>
          </cell>
          <cell r="T207">
            <v>6183</v>
          </cell>
        </row>
        <row r="208">
          <cell r="A208" t="str">
            <v>406474</v>
          </cell>
          <cell r="B208" t="str">
            <v>LBL WHYTEHALL CLASSIC FRONT 375ML</v>
          </cell>
          <cell r="C208" t="str">
            <v>PMLBLFR</v>
          </cell>
          <cell r="D208" t="str">
            <v>WHYTEHALL</v>
          </cell>
          <cell r="E208">
            <v>29000</v>
          </cell>
          <cell r="F208">
            <v>12637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29000</v>
          </cell>
          <cell r="T208">
            <v>12637</v>
          </cell>
        </row>
        <row r="209">
          <cell r="A209" t="str">
            <v>406475</v>
          </cell>
          <cell r="B209" t="str">
            <v>LBL WHYTEHALL CLASSIC BACK 750ML</v>
          </cell>
          <cell r="C209" t="str">
            <v>PMLBLBK</v>
          </cell>
          <cell r="D209" t="str">
            <v>WHYTEHALL</v>
          </cell>
          <cell r="E209">
            <v>98414</v>
          </cell>
          <cell r="F209">
            <v>25178.37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98414</v>
          </cell>
          <cell r="T209">
            <v>25178.37</v>
          </cell>
        </row>
        <row r="210">
          <cell r="A210" t="str">
            <v>406476</v>
          </cell>
          <cell r="B210" t="str">
            <v>LBL WHYTEHALL CLASSIC FRONT 750ML</v>
          </cell>
          <cell r="C210" t="str">
            <v>PMLBLFR</v>
          </cell>
          <cell r="D210" t="str">
            <v>WHYTEHALL</v>
          </cell>
          <cell r="E210">
            <v>98962</v>
          </cell>
          <cell r="F210">
            <v>43389.31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98962</v>
          </cell>
          <cell r="T210">
            <v>43389.31</v>
          </cell>
        </row>
        <row r="211">
          <cell r="A211" t="str">
            <v>406479</v>
          </cell>
          <cell r="B211" t="str">
            <v>PP SEAL WHYTEHALL CLASSIC 30MM(0.23MM)</v>
          </cell>
          <cell r="C211" t="str">
            <v>PMPPSEAL</v>
          </cell>
          <cell r="D211" t="str">
            <v>WHYTEHALL</v>
          </cell>
          <cell r="E211">
            <v>3280</v>
          </cell>
          <cell r="F211">
            <v>2954.05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3280</v>
          </cell>
          <cell r="T211">
            <v>2954.05</v>
          </cell>
        </row>
        <row r="212">
          <cell r="A212" t="str">
            <v>406489</v>
          </cell>
          <cell r="B212" t="str">
            <v>BTL NEW WHYTEHALL 750ML(570GMS)</v>
          </cell>
          <cell r="C212" t="str">
            <v>PMNEWBTL</v>
          </cell>
          <cell r="D212" t="str">
            <v>WHYTEHALL</v>
          </cell>
          <cell r="E212">
            <v>28558</v>
          </cell>
          <cell r="F212">
            <v>234175.6</v>
          </cell>
          <cell r="G212">
            <v>28558</v>
          </cell>
          <cell r="H212">
            <v>234175.6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 t="str">
            <v>406536</v>
          </cell>
          <cell r="B213" t="str">
            <v>LBL ELECTRA VODKA 750ML</v>
          </cell>
          <cell r="C213" t="str">
            <v>PMLBLFR</v>
          </cell>
          <cell r="D213">
            <v>0</v>
          </cell>
          <cell r="E213">
            <v>15000</v>
          </cell>
          <cell r="F213">
            <v>4700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15000</v>
          </cell>
          <cell r="T213">
            <v>4700</v>
          </cell>
        </row>
        <row r="214">
          <cell r="A214" t="str">
            <v>406537</v>
          </cell>
          <cell r="B214" t="str">
            <v>PP SEAL ELECTRA VODKA 30/44MM(0.23MM)</v>
          </cell>
          <cell r="C214" t="str">
            <v>PMPPSEAL</v>
          </cell>
          <cell r="D214">
            <v>0</v>
          </cell>
          <cell r="E214">
            <v>5100</v>
          </cell>
          <cell r="F214">
            <v>6169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5100</v>
          </cell>
          <cell r="T214">
            <v>6169</v>
          </cell>
        </row>
        <row r="215">
          <cell r="A215" t="str">
            <v>406595</v>
          </cell>
          <cell r="B215" t="str">
            <v>HOLOGRAM-GILBEYS</v>
          </cell>
          <cell r="C215" t="str">
            <v>PMMISC</v>
          </cell>
          <cell r="D215">
            <v>0</v>
          </cell>
          <cell r="E215">
            <v>153540</v>
          </cell>
          <cell r="F215">
            <v>9727.27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153540</v>
          </cell>
          <cell r="T215">
            <v>9727.27</v>
          </cell>
        </row>
        <row r="216">
          <cell r="A216" t="str">
            <v>406596</v>
          </cell>
          <cell r="B216" t="str">
            <v>PP SEAL GILBEYS GIN 30MM(0.23MM)</v>
          </cell>
          <cell r="C216" t="str">
            <v>PMPPSEAL</v>
          </cell>
          <cell r="D216">
            <v>0</v>
          </cell>
          <cell r="E216">
            <v>25308</v>
          </cell>
          <cell r="F216">
            <v>25552.37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25308</v>
          </cell>
          <cell r="T216">
            <v>25552.37</v>
          </cell>
        </row>
        <row r="217">
          <cell r="A217" t="str">
            <v>406597</v>
          </cell>
          <cell r="B217" t="str">
            <v>BTL NEW GILBEYS 750ML</v>
          </cell>
          <cell r="C217" t="str">
            <v>PMNEWBTL</v>
          </cell>
          <cell r="D217">
            <v>0</v>
          </cell>
          <cell r="E217">
            <v>10066</v>
          </cell>
          <cell r="F217">
            <v>81002.399999999994</v>
          </cell>
          <cell r="G217">
            <v>6618</v>
          </cell>
          <cell r="H217">
            <v>53255.9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3448</v>
          </cell>
          <cell r="T217">
            <v>27746.5</v>
          </cell>
        </row>
        <row r="218">
          <cell r="A218" t="str">
            <v>406598</v>
          </cell>
          <cell r="B218" t="str">
            <v>CC BOX GILBEYS 750ML</v>
          </cell>
          <cell r="C218" t="str">
            <v>PMCCBOX</v>
          </cell>
          <cell r="D218">
            <v>0</v>
          </cell>
          <cell r="E218">
            <v>1471</v>
          </cell>
          <cell r="F218">
            <v>24400.78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1471</v>
          </cell>
          <cell r="T218">
            <v>24400.78</v>
          </cell>
        </row>
        <row r="219">
          <cell r="A219" t="str">
            <v>406599</v>
          </cell>
          <cell r="B219" t="str">
            <v>CC BOX GILBEYS 375ML</v>
          </cell>
          <cell r="C219" t="str">
            <v>PMCCBOX</v>
          </cell>
          <cell r="D219">
            <v>0</v>
          </cell>
          <cell r="E219">
            <v>288</v>
          </cell>
          <cell r="F219">
            <v>5601.06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288</v>
          </cell>
          <cell r="T219">
            <v>5601.06</v>
          </cell>
        </row>
        <row r="220">
          <cell r="A220" t="str">
            <v>406600</v>
          </cell>
          <cell r="B220" t="str">
            <v>CC BOX GILBEYS 180ML</v>
          </cell>
          <cell r="C220" t="str">
            <v>PMCCBOX</v>
          </cell>
          <cell r="D220">
            <v>0</v>
          </cell>
          <cell r="E220">
            <v>218</v>
          </cell>
          <cell r="F220">
            <v>4817.8100000000004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218</v>
          </cell>
          <cell r="T220">
            <v>4817.8100000000004</v>
          </cell>
        </row>
        <row r="221">
          <cell r="A221" t="str">
            <v>406601</v>
          </cell>
          <cell r="B221" t="str">
            <v>LBL GILBEYS FRONT 750ML</v>
          </cell>
          <cell r="C221" t="str">
            <v>PMLBLFR</v>
          </cell>
          <cell r="D221">
            <v>0</v>
          </cell>
          <cell r="E221">
            <v>1571</v>
          </cell>
          <cell r="F221">
            <v>1485.42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1571</v>
          </cell>
          <cell r="T221">
            <v>1485.42</v>
          </cell>
        </row>
        <row r="222">
          <cell r="A222" t="str">
            <v>406602</v>
          </cell>
          <cell r="B222" t="str">
            <v>LBL GILBEYS BACK 750ML</v>
          </cell>
          <cell r="C222" t="str">
            <v>PMLBLBK</v>
          </cell>
          <cell r="D222">
            <v>0</v>
          </cell>
          <cell r="E222">
            <v>796</v>
          </cell>
          <cell r="F222">
            <v>156.59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796</v>
          </cell>
          <cell r="T222">
            <v>156.59</v>
          </cell>
        </row>
        <row r="223">
          <cell r="A223" t="str">
            <v>406603</v>
          </cell>
          <cell r="B223" t="str">
            <v>LBL GILBEYS FRONT 375ML</v>
          </cell>
          <cell r="C223" t="str">
            <v>PMLBLFR</v>
          </cell>
          <cell r="D223">
            <v>0</v>
          </cell>
          <cell r="E223">
            <v>24</v>
          </cell>
          <cell r="F223">
            <v>18.45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24</v>
          </cell>
          <cell r="T223">
            <v>18.45</v>
          </cell>
        </row>
        <row r="224">
          <cell r="A224" t="str">
            <v>406604</v>
          </cell>
          <cell r="B224" t="str">
            <v>LBL GILBEYS BACK 375ML</v>
          </cell>
          <cell r="C224" t="str">
            <v>PMLBLBK</v>
          </cell>
          <cell r="D224">
            <v>0</v>
          </cell>
          <cell r="E224">
            <v>58</v>
          </cell>
          <cell r="F224">
            <v>9.9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58</v>
          </cell>
          <cell r="T224">
            <v>9.9</v>
          </cell>
        </row>
        <row r="225">
          <cell r="A225" t="str">
            <v>406605</v>
          </cell>
          <cell r="B225" t="str">
            <v>LBL GILBEYS FRONT 180ML</v>
          </cell>
          <cell r="C225" t="str">
            <v>PMLBLFR</v>
          </cell>
          <cell r="D225">
            <v>0</v>
          </cell>
          <cell r="E225">
            <v>828</v>
          </cell>
          <cell r="F225">
            <v>413.19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828</v>
          </cell>
          <cell r="T225">
            <v>413.19</v>
          </cell>
        </row>
        <row r="226">
          <cell r="A226" t="str">
            <v>406607</v>
          </cell>
          <cell r="B226" t="str">
            <v>BTL NEW GILBEYS 375ML(IDV)</v>
          </cell>
          <cell r="C226" t="str">
            <v>PMNEWBTL</v>
          </cell>
          <cell r="D226">
            <v>0</v>
          </cell>
          <cell r="E226">
            <v>9964</v>
          </cell>
          <cell r="F226">
            <v>41611.120000000003</v>
          </cell>
          <cell r="G226">
            <v>9240</v>
          </cell>
          <cell r="H226">
            <v>38587.589999999997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724</v>
          </cell>
          <cell r="T226">
            <v>3023.53</v>
          </cell>
        </row>
        <row r="227">
          <cell r="A227" t="str">
            <v>406608</v>
          </cell>
          <cell r="B227" t="str">
            <v>BTL NEW GILBEYS 180ML(IDV)</v>
          </cell>
          <cell r="C227" t="str">
            <v>PMNEWBTL</v>
          </cell>
          <cell r="D227">
            <v>0</v>
          </cell>
          <cell r="E227">
            <v>446</v>
          </cell>
          <cell r="F227">
            <v>1445.04</v>
          </cell>
          <cell r="G227">
            <v>446</v>
          </cell>
          <cell r="H227">
            <v>1445.04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A228" t="str">
            <v>406610</v>
          </cell>
          <cell r="B228" t="str">
            <v>LBL CGW 750ML</v>
          </cell>
          <cell r="C228" t="str">
            <v>PMLBLFR</v>
          </cell>
          <cell r="D228" t="str">
            <v>CONTESSA</v>
          </cell>
          <cell r="E228">
            <v>16000</v>
          </cell>
          <cell r="F228">
            <v>2490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16000</v>
          </cell>
          <cell r="T228">
            <v>2490</v>
          </cell>
        </row>
        <row r="229">
          <cell r="A229" t="str">
            <v>406611</v>
          </cell>
          <cell r="B229" t="str">
            <v>LBL 8PM ROYALE SMOOTH 180ML</v>
          </cell>
          <cell r="C229" t="str">
            <v>PMLBLFR</v>
          </cell>
          <cell r="D229" t="str">
            <v>8PM ROYALE</v>
          </cell>
          <cell r="E229">
            <v>321786</v>
          </cell>
          <cell r="F229">
            <v>65370.17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321786</v>
          </cell>
          <cell r="T229">
            <v>65370.17</v>
          </cell>
        </row>
        <row r="230">
          <cell r="A230" t="str">
            <v>406612</v>
          </cell>
          <cell r="B230" t="str">
            <v>LBL CGW 375ML</v>
          </cell>
          <cell r="C230" t="str">
            <v>PMLBLFR</v>
          </cell>
          <cell r="D230" t="str">
            <v>CONTESSA</v>
          </cell>
          <cell r="E230">
            <v>27500</v>
          </cell>
          <cell r="F230">
            <v>2725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27500</v>
          </cell>
          <cell r="T230">
            <v>2725</v>
          </cell>
        </row>
        <row r="231">
          <cell r="A231" t="str">
            <v>406613</v>
          </cell>
          <cell r="B231" t="str">
            <v>LBL 8PM ROYALE SMOOTH 375ML</v>
          </cell>
          <cell r="C231" t="str">
            <v>PMLBLFR</v>
          </cell>
          <cell r="D231" t="str">
            <v>8PM ROYALE</v>
          </cell>
          <cell r="E231">
            <v>34046</v>
          </cell>
          <cell r="F231">
            <v>10499.64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34046</v>
          </cell>
          <cell r="T231">
            <v>10499.64</v>
          </cell>
        </row>
        <row r="232">
          <cell r="A232" t="str">
            <v>406614</v>
          </cell>
          <cell r="B232" t="str">
            <v>LBL 8PM ROYALE SMOOTH BACK 750ML</v>
          </cell>
          <cell r="C232" t="str">
            <v>PMLBLBK</v>
          </cell>
          <cell r="D232" t="str">
            <v>8PM ROYALE</v>
          </cell>
          <cell r="E232">
            <v>21583</v>
          </cell>
          <cell r="F232">
            <v>7395.12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21583</v>
          </cell>
          <cell r="T232">
            <v>7395.12</v>
          </cell>
        </row>
        <row r="233">
          <cell r="A233" t="str">
            <v>406615</v>
          </cell>
          <cell r="B233" t="str">
            <v>LBL 8PM ROYALE SMOOTH FRONT 750ML</v>
          </cell>
          <cell r="C233" t="str">
            <v>PMLBLFR</v>
          </cell>
          <cell r="D233" t="str">
            <v>8PM ROYALE</v>
          </cell>
          <cell r="E233">
            <v>21953</v>
          </cell>
          <cell r="F233">
            <v>7522.92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21953</v>
          </cell>
          <cell r="T233">
            <v>7522.92</v>
          </cell>
        </row>
        <row r="234">
          <cell r="A234" t="str">
            <v>406616</v>
          </cell>
          <cell r="B234" t="str">
            <v>LBL CGIN 35UP 180ML</v>
          </cell>
          <cell r="C234" t="str">
            <v>PMLBLFR</v>
          </cell>
          <cell r="D234" t="str">
            <v>CONTESSA</v>
          </cell>
          <cell r="E234">
            <v>733203</v>
          </cell>
          <cell r="F234">
            <v>63109.56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733203</v>
          </cell>
          <cell r="T234">
            <v>63109.56</v>
          </cell>
        </row>
        <row r="235">
          <cell r="A235" t="str">
            <v>406617</v>
          </cell>
          <cell r="B235" t="str">
            <v>LBL CGIN 35UP 375ML</v>
          </cell>
          <cell r="C235" t="str">
            <v>PMLBLFR</v>
          </cell>
          <cell r="D235" t="str">
            <v>CONTESSA</v>
          </cell>
          <cell r="E235">
            <v>123713</v>
          </cell>
          <cell r="F235">
            <v>12414.89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123713</v>
          </cell>
          <cell r="T235">
            <v>12414.89</v>
          </cell>
        </row>
        <row r="236">
          <cell r="A236" t="str">
            <v>406618</v>
          </cell>
          <cell r="B236" t="str">
            <v>LBL CGIN 35UP 750ML</v>
          </cell>
          <cell r="C236" t="str">
            <v>PMLBLFR</v>
          </cell>
          <cell r="D236" t="str">
            <v>CONTESSA</v>
          </cell>
          <cell r="E236">
            <v>69659</v>
          </cell>
          <cell r="F236">
            <v>11130.85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69659</v>
          </cell>
          <cell r="T236">
            <v>11130.85</v>
          </cell>
        </row>
        <row r="237">
          <cell r="A237" t="str">
            <v>406619</v>
          </cell>
          <cell r="B237" t="str">
            <v>MONOCARTON 8PM ROYALE SMOOTH 750ML</v>
          </cell>
          <cell r="C237" t="str">
            <v>PMMONO</v>
          </cell>
          <cell r="D237" t="str">
            <v>8PM ROYALE</v>
          </cell>
          <cell r="E237">
            <v>9339</v>
          </cell>
          <cell r="F237">
            <v>44185.14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9339</v>
          </cell>
          <cell r="T237">
            <v>44185.14</v>
          </cell>
        </row>
        <row r="238">
          <cell r="A238" t="str">
            <v>406620</v>
          </cell>
          <cell r="B238" t="str">
            <v>LBL CGW 180ML</v>
          </cell>
          <cell r="C238" t="str">
            <v>PMLBLFR</v>
          </cell>
          <cell r="D238" t="str">
            <v>CONTESSA</v>
          </cell>
          <cell r="E238">
            <v>55000</v>
          </cell>
          <cell r="F238">
            <v>2836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55000</v>
          </cell>
          <cell r="T238">
            <v>2836</v>
          </cell>
        </row>
        <row r="239">
          <cell r="A239" t="str">
            <v>406643</v>
          </cell>
          <cell r="B239" t="str">
            <v>HOLOGRAM-GENERAL</v>
          </cell>
          <cell r="C239" t="str">
            <v>PMMISC</v>
          </cell>
          <cell r="D239">
            <v>0</v>
          </cell>
          <cell r="E239">
            <v>189882</v>
          </cell>
          <cell r="F239">
            <v>11392.92</v>
          </cell>
          <cell r="G239">
            <v>189882</v>
          </cell>
          <cell r="H239">
            <v>11392.92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A240" t="str">
            <v>406644</v>
          </cell>
          <cell r="B240" t="str">
            <v>PP SEAL SIDE GOLD 30MM(0.23MM)</v>
          </cell>
          <cell r="C240" t="str">
            <v>PMPPSEAL</v>
          </cell>
          <cell r="D240">
            <v>0</v>
          </cell>
          <cell r="E240">
            <v>28045</v>
          </cell>
          <cell r="F240">
            <v>27425.62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28045</v>
          </cell>
          <cell r="T240">
            <v>27425.62</v>
          </cell>
        </row>
        <row r="241">
          <cell r="A241" t="str">
            <v>406648</v>
          </cell>
          <cell r="B241" t="str">
            <v>BTL NEW WHYTEHALL-5 375ML</v>
          </cell>
          <cell r="C241" t="str">
            <v>PMNEWBTL</v>
          </cell>
          <cell r="D241" t="str">
            <v>WHYTEHALL</v>
          </cell>
          <cell r="E241">
            <v>4687</v>
          </cell>
          <cell r="F241">
            <v>24606.75</v>
          </cell>
          <cell r="G241">
            <v>4687</v>
          </cell>
          <cell r="H241">
            <v>24606.75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 t="str">
            <v>406681</v>
          </cell>
          <cell r="B242" t="str">
            <v>BOPP TAPE 48MM*65MTR PLAIN</v>
          </cell>
          <cell r="C242" t="str">
            <v>PMMISC</v>
          </cell>
          <cell r="D242">
            <v>0</v>
          </cell>
          <cell r="E242">
            <v>920</v>
          </cell>
          <cell r="F242">
            <v>20550.29</v>
          </cell>
          <cell r="G242">
            <v>720</v>
          </cell>
          <cell r="H242">
            <v>16082.84</v>
          </cell>
          <cell r="I242">
            <v>0</v>
          </cell>
          <cell r="J242">
            <v>0</v>
          </cell>
          <cell r="K242">
            <v>200</v>
          </cell>
          <cell r="L242">
            <v>4467.45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 t="str">
            <v>406690</v>
          </cell>
          <cell r="B243" t="str">
            <v>LBL 8PM NEW (B&amp;G) 180ML</v>
          </cell>
          <cell r="C243" t="str">
            <v>PMLBLFR</v>
          </cell>
          <cell r="D243" t="str">
            <v>8PM</v>
          </cell>
          <cell r="E243">
            <v>483500</v>
          </cell>
          <cell r="F243">
            <v>124892.51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483500</v>
          </cell>
          <cell r="T243">
            <v>124892.51</v>
          </cell>
        </row>
        <row r="244">
          <cell r="A244" t="str">
            <v>406691</v>
          </cell>
          <cell r="B244" t="str">
            <v>LBL 8PM NEW (B&amp;G) 375ML</v>
          </cell>
          <cell r="C244" t="str">
            <v>PMLBLFR</v>
          </cell>
          <cell r="D244" t="str">
            <v>8PM</v>
          </cell>
          <cell r="E244">
            <v>241400</v>
          </cell>
          <cell r="F244">
            <v>83348.399999999994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241400</v>
          </cell>
          <cell r="T244">
            <v>83348.399999999994</v>
          </cell>
        </row>
        <row r="245">
          <cell r="A245" t="str">
            <v>406692</v>
          </cell>
          <cell r="B245" t="str">
            <v>LBL 8PM NEW (B&amp;G) BACK 750ML</v>
          </cell>
          <cell r="C245" t="str">
            <v>PMLBLBK</v>
          </cell>
          <cell r="D245" t="str">
            <v>8PM</v>
          </cell>
          <cell r="E245">
            <v>196000</v>
          </cell>
          <cell r="F245">
            <v>59313.56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196000</v>
          </cell>
          <cell r="T245">
            <v>59313.56</v>
          </cell>
        </row>
        <row r="246">
          <cell r="A246" t="str">
            <v>406745</v>
          </cell>
          <cell r="B246" t="str">
            <v>LBL WHYTEHALL CLASSIC NEW FRONT 180ML</v>
          </cell>
          <cell r="C246" t="str">
            <v>PMLBLFR</v>
          </cell>
          <cell r="D246" t="str">
            <v>WHYTEHALL</v>
          </cell>
          <cell r="E246">
            <v>11422</v>
          </cell>
          <cell r="F246">
            <v>2727.95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11422</v>
          </cell>
          <cell r="T246">
            <v>2727.95</v>
          </cell>
        </row>
        <row r="247">
          <cell r="A247" t="str">
            <v>406746</v>
          </cell>
          <cell r="B247" t="str">
            <v>LBL WHYTEHALL CLASSIC NEW FRONT 375ML</v>
          </cell>
          <cell r="C247" t="str">
            <v>PMLBLFR</v>
          </cell>
          <cell r="D247" t="str">
            <v>WHYTEHALL</v>
          </cell>
          <cell r="E247">
            <v>7892</v>
          </cell>
          <cell r="F247">
            <v>2894.67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7892</v>
          </cell>
          <cell r="T247">
            <v>2894.67</v>
          </cell>
        </row>
        <row r="248">
          <cell r="A248" t="str">
            <v>406747</v>
          </cell>
          <cell r="B248" t="str">
            <v>LBL WHYTEHALL CLASSIC NEW FRONT 750ML</v>
          </cell>
          <cell r="C248" t="str">
            <v>PMLBLFR</v>
          </cell>
          <cell r="D248" t="str">
            <v>WHYTEHALL</v>
          </cell>
          <cell r="E248">
            <v>32500</v>
          </cell>
          <cell r="F248">
            <v>12697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32500</v>
          </cell>
          <cell r="T248">
            <v>12697</v>
          </cell>
        </row>
        <row r="249">
          <cell r="A249" t="str">
            <v>406748</v>
          </cell>
          <cell r="B249" t="str">
            <v>LBL WHYTEHALL CLASSIC NEW BACK 375ML</v>
          </cell>
          <cell r="C249" t="str">
            <v>PMLBLBK</v>
          </cell>
          <cell r="D249" t="str">
            <v>WHYTEHALL</v>
          </cell>
          <cell r="E249">
            <v>7890</v>
          </cell>
          <cell r="F249">
            <v>1260.71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7890</v>
          </cell>
          <cell r="T249">
            <v>1260.71</v>
          </cell>
        </row>
        <row r="250">
          <cell r="A250" t="str">
            <v>406749</v>
          </cell>
          <cell r="B250" t="str">
            <v>LBL WHYTEHALL CLASSIC NEW BACK 750ML</v>
          </cell>
          <cell r="C250" t="str">
            <v>PMLBLBK</v>
          </cell>
          <cell r="D250" t="str">
            <v>WHYTEHALL</v>
          </cell>
          <cell r="E250">
            <v>32500</v>
          </cell>
          <cell r="F250">
            <v>6444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32500</v>
          </cell>
          <cell r="T250">
            <v>6444</v>
          </cell>
        </row>
        <row r="251">
          <cell r="A251" t="str">
            <v>406750</v>
          </cell>
          <cell r="B251" t="str">
            <v>LBL WHYTEHALL CLASSIC NEW NECK 750ML</v>
          </cell>
          <cell r="C251" t="str">
            <v>PMLBLNK</v>
          </cell>
          <cell r="D251" t="str">
            <v>WHYTEHALL</v>
          </cell>
          <cell r="E251">
            <v>32550</v>
          </cell>
          <cell r="F251">
            <v>5607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32550</v>
          </cell>
          <cell r="T251">
            <v>5607</v>
          </cell>
        </row>
        <row r="252">
          <cell r="A252" t="str">
            <v>406751</v>
          </cell>
          <cell r="B252" t="str">
            <v>LBL WHYTEHALL CLASSIC NEW NECK COMMON</v>
          </cell>
          <cell r="C252" t="str">
            <v>PMLBLNK</v>
          </cell>
          <cell r="D252" t="str">
            <v>WHYTEHALL</v>
          </cell>
          <cell r="E252">
            <v>278</v>
          </cell>
          <cell r="F252">
            <v>35.5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278</v>
          </cell>
          <cell r="T252">
            <v>35.5</v>
          </cell>
        </row>
        <row r="253">
          <cell r="A253" t="str">
            <v>406757</v>
          </cell>
          <cell r="B253" t="str">
            <v>CC BOX CR 750ML-3PLY</v>
          </cell>
          <cell r="C253" t="str">
            <v>PMCCBOX</v>
          </cell>
          <cell r="D253" t="str">
            <v>CONTESSA</v>
          </cell>
          <cell r="E253">
            <v>828</v>
          </cell>
          <cell r="F253">
            <v>11274.88</v>
          </cell>
          <cell r="G253">
            <v>0</v>
          </cell>
          <cell r="H253">
            <v>0</v>
          </cell>
          <cell r="I253">
            <v>828</v>
          </cell>
          <cell r="J253">
            <v>11274.88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</row>
        <row r="254">
          <cell r="A254" t="str">
            <v>406838</v>
          </cell>
          <cell r="B254" t="str">
            <v>BTL NEW 8PM WHY 750ML (480 GMS) GUALA</v>
          </cell>
          <cell r="C254" t="str">
            <v>PMNEWBTL</v>
          </cell>
          <cell r="D254" t="str">
            <v>8PM</v>
          </cell>
          <cell r="E254">
            <v>6510</v>
          </cell>
          <cell r="F254">
            <v>62605.22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6510</v>
          </cell>
          <cell r="L254">
            <v>62605.22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 t="str">
            <v>406848</v>
          </cell>
          <cell r="B255" t="str">
            <v>8PM SHRINK SLEEVES 375ML (B&amp;G)</v>
          </cell>
          <cell r="C255" t="str">
            <v>PMMISC</v>
          </cell>
          <cell r="D255" t="str">
            <v>8PM</v>
          </cell>
          <cell r="E255">
            <v>157143</v>
          </cell>
          <cell r="F255">
            <v>16516.689999999999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157143</v>
          </cell>
          <cell r="T255">
            <v>16516.689999999999</v>
          </cell>
        </row>
        <row r="256">
          <cell r="A256" t="str">
            <v>406849</v>
          </cell>
          <cell r="B256" t="str">
            <v>8PM SHRINK SLEEVES 180ML (B&amp;G)</v>
          </cell>
          <cell r="C256" t="str">
            <v>PMMISC</v>
          </cell>
          <cell r="D256" t="str">
            <v>8PM</v>
          </cell>
          <cell r="E256">
            <v>208787</v>
          </cell>
          <cell r="F256">
            <v>18517.740000000002</v>
          </cell>
          <cell r="G256">
            <v>200000</v>
          </cell>
          <cell r="H256">
            <v>17738.400000000001</v>
          </cell>
          <cell r="I256">
            <v>8787</v>
          </cell>
          <cell r="J256">
            <v>779.34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 t="str">
            <v>406900</v>
          </cell>
          <cell r="B257" t="str">
            <v>BTL NEW WHYTEHALL-5 180ML(30MM) 210GMS</v>
          </cell>
          <cell r="C257" t="str">
            <v>PMNEWBTL</v>
          </cell>
          <cell r="D257" t="str">
            <v>WHYTEHALL</v>
          </cell>
          <cell r="E257">
            <v>8660</v>
          </cell>
          <cell r="F257">
            <v>27365.599999999999</v>
          </cell>
          <cell r="G257">
            <v>8660</v>
          </cell>
          <cell r="H257">
            <v>27365.599999999999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</row>
        <row r="258">
          <cell r="A258" t="str">
            <v>406964</v>
          </cell>
          <cell r="B258" t="str">
            <v>LBL 8BR BACK 750ML DEFENCE</v>
          </cell>
          <cell r="C258" t="str">
            <v>PMLBLBK</v>
          </cell>
          <cell r="D258" t="str">
            <v>8PM BERMUDA</v>
          </cell>
          <cell r="E258">
            <v>16628</v>
          </cell>
          <cell r="F258">
            <v>3740.89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16628</v>
          </cell>
          <cell r="T258">
            <v>3740.89</v>
          </cell>
        </row>
        <row r="259">
          <cell r="A259" t="str">
            <v>407040</v>
          </cell>
          <cell r="B259" t="str">
            <v>LBL CR FRONT 750ML (NEW DESIGN)</v>
          </cell>
          <cell r="C259" t="str">
            <v>PMLBLFR</v>
          </cell>
          <cell r="D259" t="str">
            <v>CONTESSA</v>
          </cell>
          <cell r="E259">
            <v>13800</v>
          </cell>
          <cell r="F259">
            <v>6528.73</v>
          </cell>
          <cell r="G259">
            <v>0</v>
          </cell>
          <cell r="H259">
            <v>0</v>
          </cell>
          <cell r="I259">
            <v>13000</v>
          </cell>
          <cell r="J259">
            <v>6150.25</v>
          </cell>
          <cell r="K259">
            <v>800</v>
          </cell>
          <cell r="L259">
            <v>378.48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 t="str">
            <v>407041</v>
          </cell>
          <cell r="B260" t="str">
            <v>LBL CR NECK 750ML (NEW DESIGN)</v>
          </cell>
          <cell r="C260" t="str">
            <v>PMLBLNK</v>
          </cell>
          <cell r="D260" t="str">
            <v>CONTESSA</v>
          </cell>
          <cell r="E260">
            <v>47097</v>
          </cell>
          <cell r="F260">
            <v>12976.81</v>
          </cell>
          <cell r="G260">
            <v>0</v>
          </cell>
          <cell r="H260">
            <v>0</v>
          </cell>
          <cell r="I260">
            <v>13000</v>
          </cell>
          <cell r="J260">
            <v>3581.94</v>
          </cell>
          <cell r="K260">
            <v>16000</v>
          </cell>
          <cell r="L260">
            <v>4408.54</v>
          </cell>
          <cell r="M260">
            <v>17000</v>
          </cell>
          <cell r="N260">
            <v>4684.07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1097</v>
          </cell>
          <cell r="T260">
            <v>302.26</v>
          </cell>
        </row>
        <row r="261">
          <cell r="A261" t="str">
            <v>407042</v>
          </cell>
          <cell r="B261" t="str">
            <v>LBL CR 375ML (NEW DESIGN)</v>
          </cell>
          <cell r="C261" t="str">
            <v>PMLBLFR</v>
          </cell>
          <cell r="D261" t="str">
            <v>CONTESSA</v>
          </cell>
          <cell r="E261">
            <v>35853</v>
          </cell>
          <cell r="F261">
            <v>7588.6</v>
          </cell>
          <cell r="G261">
            <v>0</v>
          </cell>
          <cell r="H261">
            <v>0</v>
          </cell>
          <cell r="I261">
            <v>28500</v>
          </cell>
          <cell r="J261">
            <v>6032.27</v>
          </cell>
          <cell r="K261">
            <v>0</v>
          </cell>
          <cell r="L261">
            <v>0</v>
          </cell>
          <cell r="M261">
            <v>7353</v>
          </cell>
          <cell r="N261">
            <v>1556.33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</row>
        <row r="262">
          <cell r="A262" t="str">
            <v>407043</v>
          </cell>
          <cell r="B262" t="str">
            <v>LBL CR 180ML (NEW DESIGN)</v>
          </cell>
          <cell r="C262" t="str">
            <v>PMLBLFR</v>
          </cell>
          <cell r="D262" t="str">
            <v>CONTESSA</v>
          </cell>
          <cell r="E262">
            <v>44767</v>
          </cell>
          <cell r="F262">
            <v>7499.58</v>
          </cell>
          <cell r="G262">
            <v>0</v>
          </cell>
          <cell r="H262">
            <v>0</v>
          </cell>
          <cell r="I262">
            <v>44767</v>
          </cell>
          <cell r="J262">
            <v>7499.58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 t="str">
            <v>407047</v>
          </cell>
          <cell r="B263" t="str">
            <v>PP SEAL CR NEW 28MM(0.20MM)</v>
          </cell>
          <cell r="C263" t="str">
            <v>PMPPSEAL</v>
          </cell>
          <cell r="D263" t="str">
            <v>CONTESSA</v>
          </cell>
          <cell r="E263">
            <v>108481</v>
          </cell>
          <cell r="F263">
            <v>46316.51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108481</v>
          </cell>
          <cell r="T263">
            <v>46316.51</v>
          </cell>
        </row>
        <row r="264">
          <cell r="A264" t="str">
            <v>407048</v>
          </cell>
          <cell r="B264" t="str">
            <v>PP SEAL CR NEW 25MM(0.20MM)</v>
          </cell>
          <cell r="C264" t="str">
            <v>PMPPSEAL</v>
          </cell>
          <cell r="D264" t="str">
            <v>CONTESSA</v>
          </cell>
          <cell r="E264">
            <v>106145</v>
          </cell>
          <cell r="F264">
            <v>31462.47</v>
          </cell>
          <cell r="G264">
            <v>0</v>
          </cell>
          <cell r="H264">
            <v>0</v>
          </cell>
          <cell r="I264">
            <v>106145</v>
          </cell>
          <cell r="J264">
            <v>31462.47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 t="str">
            <v>407197</v>
          </cell>
          <cell r="B265" t="str">
            <v>PP SEAL CR NEW 30MM(0.20MM)</v>
          </cell>
          <cell r="C265" t="str">
            <v>PMPPSEAL</v>
          </cell>
          <cell r="D265" t="str">
            <v>CONTESSA</v>
          </cell>
          <cell r="E265">
            <v>5854</v>
          </cell>
          <cell r="F265">
            <v>4057.5</v>
          </cell>
          <cell r="G265">
            <v>5854</v>
          </cell>
          <cell r="H265">
            <v>4057.5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 t="str">
            <v>407250</v>
          </cell>
          <cell r="B266" t="str">
            <v>CC BOX RRW 750ML 5PLY</v>
          </cell>
          <cell r="C266" t="str">
            <v>PMCCBOX</v>
          </cell>
          <cell r="D266">
            <v>0</v>
          </cell>
          <cell r="E266">
            <v>194</v>
          </cell>
          <cell r="F266">
            <v>2443.27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194</v>
          </cell>
          <cell r="T266">
            <v>2443.27</v>
          </cell>
        </row>
        <row r="267">
          <cell r="A267" t="str">
            <v>407273</v>
          </cell>
          <cell r="B267" t="str">
            <v>BTL SQUARE 750ML PT (30MM)</v>
          </cell>
          <cell r="C267" t="str">
            <v>PMPTBTL</v>
          </cell>
          <cell r="D267">
            <v>0</v>
          </cell>
          <cell r="E267">
            <v>16216</v>
          </cell>
          <cell r="F267">
            <v>90863.98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16216</v>
          </cell>
          <cell r="T267">
            <v>90863.98</v>
          </cell>
        </row>
        <row r="268">
          <cell r="A268" t="str">
            <v>407430</v>
          </cell>
          <cell r="B268" t="str">
            <v>CC BOX ROYALE CAMBRIDGE WHISKY 750ML IB</v>
          </cell>
          <cell r="C268" t="str">
            <v>PCCBFL</v>
          </cell>
          <cell r="D268" t="str">
            <v>ROYAL CAMBRIDGE</v>
          </cell>
          <cell r="E268">
            <v>349</v>
          </cell>
          <cell r="F268">
            <v>7508.04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349</v>
          </cell>
          <cell r="L268">
            <v>7508.04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 t="str">
            <v>407431</v>
          </cell>
          <cell r="B269" t="str">
            <v>CC BOX ROYALE CAMBRIDGE WHISKY 375ML</v>
          </cell>
          <cell r="C269" t="str">
            <v>PCCBFL</v>
          </cell>
          <cell r="D269" t="str">
            <v>ROYAL CAMBRIDGE</v>
          </cell>
          <cell r="E269">
            <v>170</v>
          </cell>
          <cell r="F269">
            <v>2819.92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170</v>
          </cell>
          <cell r="T269">
            <v>2819.92</v>
          </cell>
        </row>
        <row r="270">
          <cell r="A270" t="str">
            <v>407432</v>
          </cell>
          <cell r="B270" t="str">
            <v>CC BOX ROYALE CAMBRIDGE WHISKY 180ML</v>
          </cell>
          <cell r="C270" t="str">
            <v>PCCBFL</v>
          </cell>
          <cell r="D270" t="str">
            <v>ROYAL CAMBRIDGE</v>
          </cell>
          <cell r="E270">
            <v>1373</v>
          </cell>
          <cell r="F270">
            <v>29378.44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600</v>
          </cell>
          <cell r="L270">
            <v>12838.36</v>
          </cell>
          <cell r="M270">
            <v>0</v>
          </cell>
          <cell r="N270">
            <v>0</v>
          </cell>
          <cell r="O270">
            <v>600</v>
          </cell>
          <cell r="P270">
            <v>12838.36</v>
          </cell>
          <cell r="Q270">
            <v>173</v>
          </cell>
          <cell r="R270">
            <v>3701.73</v>
          </cell>
          <cell r="S270">
            <v>0</v>
          </cell>
          <cell r="T270">
            <v>0</v>
          </cell>
        </row>
        <row r="271">
          <cell r="A271" t="str">
            <v>407444</v>
          </cell>
          <cell r="B271" t="str">
            <v>PP SEAL ROYAL CAMBRIDGE WHY 25MM(0.20MM)</v>
          </cell>
          <cell r="C271" t="str">
            <v>PMPPSEAL</v>
          </cell>
          <cell r="D271" t="str">
            <v>ROYAL CAMBRIDGE</v>
          </cell>
          <cell r="E271">
            <v>42671</v>
          </cell>
          <cell r="F271">
            <v>17529.939999999999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42671</v>
          </cell>
          <cell r="R271">
            <v>17529.939999999999</v>
          </cell>
          <cell r="S271">
            <v>0</v>
          </cell>
          <cell r="T271">
            <v>0</v>
          </cell>
        </row>
        <row r="272">
          <cell r="A272" t="str">
            <v>407445</v>
          </cell>
          <cell r="B272" t="str">
            <v>PP SEAL ROYAL CAMBRIDGE WHY 28MM(0.20MM)</v>
          </cell>
          <cell r="C272" t="str">
            <v>PMPPSEAL</v>
          </cell>
          <cell r="D272" t="str">
            <v>ROYAL CAMBRIDGE</v>
          </cell>
          <cell r="E272">
            <v>14822</v>
          </cell>
          <cell r="F272">
            <v>6709.64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14822</v>
          </cell>
          <cell r="T272">
            <v>6709.64</v>
          </cell>
        </row>
        <row r="273">
          <cell r="A273" t="str">
            <v>407446</v>
          </cell>
          <cell r="B273" t="str">
            <v>PP SEAL ROYAL CAMBRIDGE WH 30/44(0.23MM)</v>
          </cell>
          <cell r="C273" t="str">
            <v>PMPPSEAL</v>
          </cell>
          <cell r="D273" t="str">
            <v>ROYAL CAMBRIDGE</v>
          </cell>
          <cell r="E273">
            <v>12768</v>
          </cell>
          <cell r="F273">
            <v>19380.560000000001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12768</v>
          </cell>
          <cell r="R273">
            <v>19380.560000000001</v>
          </cell>
          <cell r="S273">
            <v>0</v>
          </cell>
          <cell r="T273">
            <v>0</v>
          </cell>
        </row>
        <row r="274">
          <cell r="A274" t="str">
            <v>407476</v>
          </cell>
          <cell r="B274" t="str">
            <v>POUCH ROYAL CAMBRIDGE 750ML</v>
          </cell>
          <cell r="C274" t="str">
            <v>POTHR</v>
          </cell>
          <cell r="D274" t="str">
            <v>ROYAL CAMBRIDGE</v>
          </cell>
          <cell r="E274">
            <v>28</v>
          </cell>
          <cell r="F274">
            <v>121.52</v>
          </cell>
          <cell r="G274">
            <v>28</v>
          </cell>
          <cell r="H274">
            <v>121.52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</row>
        <row r="275">
          <cell r="A275" t="str">
            <v>407503</v>
          </cell>
          <cell r="B275" t="str">
            <v>LBL 8BR 750ML DEFENCE PT</v>
          </cell>
          <cell r="C275" t="str">
            <v>PMLBLFR</v>
          </cell>
          <cell r="D275" t="str">
            <v>8PM BERMUDARUM CSD</v>
          </cell>
          <cell r="E275">
            <v>2314</v>
          </cell>
          <cell r="F275">
            <v>2160.4299999999998</v>
          </cell>
          <cell r="G275">
            <v>2314</v>
          </cell>
          <cell r="H275">
            <v>2160.4299999999998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</row>
        <row r="276">
          <cell r="A276" t="str">
            <v>407504</v>
          </cell>
          <cell r="B276" t="str">
            <v>LBL MMV BLUE FRONT 90ML (SA)</v>
          </cell>
          <cell r="C276" t="str">
            <v>PMLBLFR</v>
          </cell>
          <cell r="D276" t="str">
            <v>MMV</v>
          </cell>
          <cell r="E276">
            <v>51895</v>
          </cell>
          <cell r="F276">
            <v>4200.33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51895</v>
          </cell>
          <cell r="T276">
            <v>4200.33</v>
          </cell>
        </row>
        <row r="277">
          <cell r="A277" t="str">
            <v>407505</v>
          </cell>
          <cell r="B277" t="str">
            <v>LBL MMV BLUE BACK 90ML (SA)</v>
          </cell>
          <cell r="C277" t="str">
            <v>PMLBLBK</v>
          </cell>
          <cell r="D277" t="str">
            <v>MMV</v>
          </cell>
          <cell r="E277">
            <v>51875</v>
          </cell>
          <cell r="F277">
            <v>7408.22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51875</v>
          </cell>
          <cell r="T277">
            <v>7408.22</v>
          </cell>
        </row>
        <row r="278">
          <cell r="A278" t="str">
            <v>407506</v>
          </cell>
          <cell r="B278" t="str">
            <v>LBL MMV BLUE NECK 90ML (SA)</v>
          </cell>
          <cell r="C278" t="str">
            <v>PMLBLNK</v>
          </cell>
          <cell r="D278" t="str">
            <v>MMV</v>
          </cell>
          <cell r="E278">
            <v>51814</v>
          </cell>
          <cell r="F278">
            <v>1808.75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51814</v>
          </cell>
          <cell r="T278">
            <v>1808.75</v>
          </cell>
        </row>
        <row r="279">
          <cell r="A279" t="str">
            <v>407511</v>
          </cell>
          <cell r="B279" t="str">
            <v>GUM PC 537</v>
          </cell>
          <cell r="C279" t="str">
            <v>PMMISC</v>
          </cell>
          <cell r="D279">
            <v>0</v>
          </cell>
          <cell r="E279">
            <v>300</v>
          </cell>
          <cell r="F279">
            <v>11762.43</v>
          </cell>
          <cell r="G279">
            <v>300</v>
          </cell>
          <cell r="H279">
            <v>11762.43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 t="str">
            <v>407516</v>
          </cell>
          <cell r="B280" t="str">
            <v>ROYAL CAMBRIDGE INSERT  750ML</v>
          </cell>
          <cell r="C280" t="str">
            <v>PMCCBOX</v>
          </cell>
          <cell r="D280" t="str">
            <v>ROYAL CAMBRIDGE</v>
          </cell>
          <cell r="E280">
            <v>48302</v>
          </cell>
          <cell r="F280">
            <v>27064.21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7500</v>
          </cell>
          <cell r="L280">
            <v>4202.34</v>
          </cell>
          <cell r="M280">
            <v>0</v>
          </cell>
          <cell r="N280">
            <v>0</v>
          </cell>
          <cell r="O280">
            <v>7500</v>
          </cell>
          <cell r="P280">
            <v>4202.34</v>
          </cell>
          <cell r="Q280">
            <v>0</v>
          </cell>
          <cell r="R280">
            <v>0</v>
          </cell>
          <cell r="S280">
            <v>33302</v>
          </cell>
          <cell r="T280">
            <v>18659.52</v>
          </cell>
        </row>
        <row r="281">
          <cell r="A281" t="str">
            <v>407532</v>
          </cell>
          <cell r="B281" t="str">
            <v>LBL CR 750ML DEFENCE PT NEW DESIGN</v>
          </cell>
          <cell r="C281" t="str">
            <v>PMLBLFR</v>
          </cell>
          <cell r="D281" t="str">
            <v>CONTESSA DEFENCE</v>
          </cell>
          <cell r="E281">
            <v>480</v>
          </cell>
          <cell r="F281">
            <v>164.26</v>
          </cell>
          <cell r="G281">
            <v>480</v>
          </cell>
          <cell r="H281">
            <v>164.26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</row>
        <row r="282">
          <cell r="A282" t="str">
            <v>407590</v>
          </cell>
          <cell r="B282" t="str">
            <v>LBL 8BR FRONT 750ML CLASSIC</v>
          </cell>
          <cell r="C282" t="str">
            <v>PMLBLFR</v>
          </cell>
          <cell r="D282" t="str">
            <v>8PM BERMUDA</v>
          </cell>
          <cell r="E282">
            <v>7609</v>
          </cell>
          <cell r="F282">
            <v>3795.31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7609</v>
          </cell>
          <cell r="N282">
            <v>3795.31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A283" t="str">
            <v>407591</v>
          </cell>
          <cell r="B283" t="str">
            <v>LBL 8BR BACK 750ML CLASSIC</v>
          </cell>
          <cell r="C283" t="str">
            <v>PMLBLBK</v>
          </cell>
          <cell r="D283" t="str">
            <v>8PM BERMUDA</v>
          </cell>
          <cell r="E283">
            <v>5021</v>
          </cell>
          <cell r="F283">
            <v>1064.5999999999999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5021</v>
          </cell>
          <cell r="N283">
            <v>1064.5999999999999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 t="str">
            <v>407592</v>
          </cell>
          <cell r="B284" t="str">
            <v>LBL 8BR 375ML CLASSIC</v>
          </cell>
          <cell r="C284" t="str">
            <v>PMLBLFR</v>
          </cell>
          <cell r="D284" t="str">
            <v>8PM BERMUDA</v>
          </cell>
          <cell r="E284">
            <v>21857</v>
          </cell>
          <cell r="F284">
            <v>13205.33</v>
          </cell>
          <cell r="G284">
            <v>0</v>
          </cell>
          <cell r="H284">
            <v>0</v>
          </cell>
          <cell r="I284">
            <v>21857</v>
          </cell>
          <cell r="J284">
            <v>13205.33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A285" t="str">
            <v>407593</v>
          </cell>
          <cell r="B285" t="str">
            <v>LBL 8BR 180ML CLASSIC</v>
          </cell>
          <cell r="C285" t="str">
            <v>PMLBLFR</v>
          </cell>
          <cell r="D285" t="str">
            <v>8PM BERMUDA</v>
          </cell>
          <cell r="E285">
            <v>77772</v>
          </cell>
          <cell r="F285">
            <v>30389.84</v>
          </cell>
          <cell r="G285">
            <v>0</v>
          </cell>
          <cell r="H285">
            <v>0</v>
          </cell>
          <cell r="I285">
            <v>77772</v>
          </cell>
          <cell r="J285">
            <v>30389.84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6">
          <cell r="A286" t="str">
            <v>407600</v>
          </cell>
          <cell r="B286" t="str">
            <v>GUM P-108</v>
          </cell>
          <cell r="C286" t="str">
            <v>PMMISC</v>
          </cell>
          <cell r="D286">
            <v>0</v>
          </cell>
          <cell r="E286">
            <v>200</v>
          </cell>
          <cell r="F286">
            <v>13903.6</v>
          </cell>
          <cell r="G286">
            <v>200</v>
          </cell>
          <cell r="H286">
            <v>13903.6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</row>
        <row r="287">
          <cell r="A287" t="str">
            <v>407614</v>
          </cell>
          <cell r="B287" t="str">
            <v>LBL CR FRONT 90ML (NEW DESIGN)</v>
          </cell>
          <cell r="C287" t="str">
            <v>PMLBLFR</v>
          </cell>
          <cell r="D287" t="str">
            <v>CONTESSA</v>
          </cell>
          <cell r="E287">
            <v>32171</v>
          </cell>
          <cell r="F287">
            <v>2765.64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32171</v>
          </cell>
          <cell r="T287">
            <v>2765.64</v>
          </cell>
        </row>
        <row r="288">
          <cell r="A288" t="str">
            <v>407615</v>
          </cell>
          <cell r="B288" t="str">
            <v>LBL CR BACK 90ML (NEW DESIGN)</v>
          </cell>
          <cell r="C288" t="str">
            <v>PMLBLBK</v>
          </cell>
          <cell r="D288" t="str">
            <v>CONTESSA</v>
          </cell>
          <cell r="E288">
            <v>32162</v>
          </cell>
          <cell r="F288">
            <v>2548.31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32162</v>
          </cell>
          <cell r="T288">
            <v>2548.31</v>
          </cell>
        </row>
        <row r="289">
          <cell r="A289" t="str">
            <v>407627</v>
          </cell>
          <cell r="B289" t="str">
            <v>LBL CR FRONT 750ML DEFENCE(NEW DESIGN)</v>
          </cell>
          <cell r="C289" t="str">
            <v>PMLBLFR</v>
          </cell>
          <cell r="D289" t="str">
            <v>CONTESSA DEFENCE</v>
          </cell>
          <cell r="E289">
            <v>33917</v>
          </cell>
          <cell r="F289">
            <v>16641.87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33917</v>
          </cell>
          <cell r="T289">
            <v>16641.87</v>
          </cell>
        </row>
        <row r="290">
          <cell r="A290" t="str">
            <v>407644</v>
          </cell>
          <cell r="B290" t="str">
            <v>CC BOX 8PM WHY 750ML DEFENCE DUPLEX</v>
          </cell>
          <cell r="C290" t="str">
            <v>PMCCBOX</v>
          </cell>
          <cell r="D290" t="str">
            <v>8PM DEFENCE</v>
          </cell>
          <cell r="E290">
            <v>680</v>
          </cell>
          <cell r="F290">
            <v>14552.13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680</v>
          </cell>
          <cell r="T290">
            <v>14552.13</v>
          </cell>
        </row>
        <row r="291">
          <cell r="A291" t="str">
            <v>407648</v>
          </cell>
          <cell r="B291" t="str">
            <v>BTL NEW 8BR 750ML LIGHT WEIGHT</v>
          </cell>
          <cell r="C291" t="str">
            <v>PMNEWBTL</v>
          </cell>
          <cell r="D291" t="str">
            <v>8PM BERMUDA</v>
          </cell>
          <cell r="E291">
            <v>5311</v>
          </cell>
          <cell r="F291">
            <v>46788.800000000003</v>
          </cell>
          <cell r="G291">
            <v>0</v>
          </cell>
          <cell r="H291">
            <v>0</v>
          </cell>
          <cell r="I291">
            <v>5311</v>
          </cell>
          <cell r="J291">
            <v>46788.800000000003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 t="str">
            <v>407657</v>
          </cell>
          <cell r="B292" t="str">
            <v>LBL BRIHANS LNR 750ML PT DEFENCE</v>
          </cell>
          <cell r="C292" t="str">
            <v>PMLBLFR</v>
          </cell>
          <cell r="D292" t="str">
            <v>BRIHANS LNR</v>
          </cell>
          <cell r="E292">
            <v>39668</v>
          </cell>
          <cell r="F292">
            <v>20595.759999999998</v>
          </cell>
          <cell r="G292">
            <v>39668</v>
          </cell>
          <cell r="H292">
            <v>20595.759999999998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 t="str">
            <v>407662</v>
          </cell>
          <cell r="B293" t="str">
            <v>LBL 8BR 90ML CLASSIC</v>
          </cell>
          <cell r="C293" t="str">
            <v>PMLBLFR</v>
          </cell>
          <cell r="D293" t="str">
            <v>8PM BERMUDA</v>
          </cell>
          <cell r="E293">
            <v>150000</v>
          </cell>
          <cell r="F293">
            <v>28322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150000</v>
          </cell>
          <cell r="T293">
            <v>28322</v>
          </cell>
        </row>
        <row r="294">
          <cell r="A294" t="str">
            <v>407663</v>
          </cell>
          <cell r="B294" t="str">
            <v>LBL 8PM NEW SPL RARE 90ML</v>
          </cell>
          <cell r="C294" t="str">
            <v>PMLBLFR</v>
          </cell>
          <cell r="D294" t="str">
            <v>8PM</v>
          </cell>
          <cell r="E294">
            <v>63125</v>
          </cell>
          <cell r="F294">
            <v>11508.51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63125</v>
          </cell>
          <cell r="T294">
            <v>11508.51</v>
          </cell>
        </row>
        <row r="295">
          <cell r="A295" t="str">
            <v>407683</v>
          </cell>
          <cell r="B295" t="str">
            <v>LBL TWR 750ML PT DEFENCE</v>
          </cell>
          <cell r="C295" t="str">
            <v>PMLBLFR</v>
          </cell>
          <cell r="D295" t="str">
            <v>BRIHANS TWR</v>
          </cell>
          <cell r="E295">
            <v>40020</v>
          </cell>
          <cell r="F295">
            <v>20751.52</v>
          </cell>
          <cell r="G295">
            <v>40020</v>
          </cell>
          <cell r="H295">
            <v>20751.52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 t="str">
            <v>407815</v>
          </cell>
          <cell r="B296" t="str">
            <v>CC BOX LNR 750ML PT DEFENCE[SQUARE]</v>
          </cell>
          <cell r="C296" t="str">
            <v>PMCCBOX</v>
          </cell>
          <cell r="D296">
            <v>0</v>
          </cell>
          <cell r="E296">
            <v>2350</v>
          </cell>
          <cell r="F296">
            <v>23043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2350</v>
          </cell>
          <cell r="T296">
            <v>23043</v>
          </cell>
        </row>
        <row r="297">
          <cell r="A297" t="str">
            <v>407816</v>
          </cell>
          <cell r="B297" t="str">
            <v>PP SEAL BRIHANS PREMIUM WHY 30MM(0.23)GR</v>
          </cell>
          <cell r="C297" t="str">
            <v>PMPPSEAL</v>
          </cell>
          <cell r="D297">
            <v>0</v>
          </cell>
          <cell r="E297">
            <v>59760</v>
          </cell>
          <cell r="F297">
            <v>37267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59760</v>
          </cell>
          <cell r="T297">
            <v>37267</v>
          </cell>
        </row>
        <row r="298">
          <cell r="A298" t="str">
            <v>407850</v>
          </cell>
          <cell r="B298" t="str">
            <v>FILTER PAPER 47CMS DIA</v>
          </cell>
          <cell r="C298" t="str">
            <v>PMMISC</v>
          </cell>
          <cell r="D298">
            <v>0</v>
          </cell>
          <cell r="E298">
            <v>331</v>
          </cell>
          <cell r="F298">
            <v>3722.59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331</v>
          </cell>
          <cell r="T298">
            <v>3722.59</v>
          </cell>
        </row>
        <row r="299">
          <cell r="A299" t="str">
            <v>407967</v>
          </cell>
          <cell r="B299" t="str">
            <v>STICKERS FOR POUCH</v>
          </cell>
          <cell r="C299" t="str">
            <v>PMMISC</v>
          </cell>
          <cell r="D299">
            <v>0</v>
          </cell>
          <cell r="E299">
            <v>37286</v>
          </cell>
          <cell r="F299">
            <v>12604.81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37286</v>
          </cell>
          <cell r="T299">
            <v>12604.81</v>
          </cell>
        </row>
        <row r="300">
          <cell r="A300" t="str">
            <v>407999</v>
          </cell>
          <cell r="B300" t="str">
            <v>MMV SHRINK SLEEVES 180ML NEW PREFORM</v>
          </cell>
          <cell r="C300" t="str">
            <v>PMMISC</v>
          </cell>
          <cell r="D300" t="str">
            <v>MMV</v>
          </cell>
          <cell r="E300">
            <v>92322</v>
          </cell>
          <cell r="F300">
            <v>21328.36</v>
          </cell>
          <cell r="G300">
            <v>92322</v>
          </cell>
          <cell r="H300">
            <v>21328.36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</row>
        <row r="301">
          <cell r="A301" t="str">
            <v>408138</v>
          </cell>
          <cell r="B301" t="str">
            <v>CC BOX M2 VODKA 375ML</v>
          </cell>
          <cell r="C301" t="str">
            <v>PCCBFL</v>
          </cell>
          <cell r="D301" t="str">
            <v>M2V  PLAIN</v>
          </cell>
          <cell r="E301">
            <v>358</v>
          </cell>
          <cell r="F301">
            <v>8000.65</v>
          </cell>
          <cell r="G301">
            <v>358</v>
          </cell>
          <cell r="H301">
            <v>8000.65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2">
          <cell r="A302" t="str">
            <v>408139</v>
          </cell>
          <cell r="B302" t="str">
            <v>CC BOX M2 VODKA 180ML</v>
          </cell>
          <cell r="C302" t="str">
            <v>PCCBFL</v>
          </cell>
          <cell r="D302" t="str">
            <v>M2V  PLAIN</v>
          </cell>
          <cell r="E302">
            <v>428</v>
          </cell>
          <cell r="F302">
            <v>11615.22</v>
          </cell>
          <cell r="G302">
            <v>428</v>
          </cell>
          <cell r="H302">
            <v>11615.22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A303" t="str">
            <v>408313</v>
          </cell>
          <cell r="B303" t="str">
            <v>CC BOX MMV BLUE 750ML(WITH P&amp;P) NEW</v>
          </cell>
          <cell r="C303" t="str">
            <v>PMCCBOX</v>
          </cell>
          <cell r="D303" t="str">
            <v>MMV</v>
          </cell>
          <cell r="E303">
            <v>620</v>
          </cell>
          <cell r="F303">
            <v>12419.44</v>
          </cell>
          <cell r="G303">
            <v>600</v>
          </cell>
          <cell r="H303">
            <v>12018.81</v>
          </cell>
          <cell r="I303">
            <v>0</v>
          </cell>
          <cell r="J303">
            <v>0</v>
          </cell>
          <cell r="K303">
            <v>20</v>
          </cell>
          <cell r="L303">
            <v>400.63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 t="str">
            <v>408315</v>
          </cell>
          <cell r="B304" t="str">
            <v>CC BOX MMV BLUE 375ML(WITH P&amp;P) NEW</v>
          </cell>
          <cell r="C304" t="str">
            <v>PMCCBOX</v>
          </cell>
          <cell r="D304" t="str">
            <v>MMV</v>
          </cell>
          <cell r="E304">
            <v>290</v>
          </cell>
          <cell r="F304">
            <v>6584.15</v>
          </cell>
          <cell r="G304">
            <v>290</v>
          </cell>
          <cell r="H304">
            <v>6584.15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</row>
        <row r="305">
          <cell r="A305" t="str">
            <v>408317</v>
          </cell>
          <cell r="B305" t="str">
            <v>PP SEAL MMV BLUE 25MM(0.20MM) NEW</v>
          </cell>
          <cell r="C305" t="str">
            <v>PMPPSEAL</v>
          </cell>
          <cell r="D305" t="str">
            <v>MMV</v>
          </cell>
          <cell r="E305">
            <v>51907</v>
          </cell>
          <cell r="F305">
            <v>15376.84</v>
          </cell>
          <cell r="G305">
            <v>51907</v>
          </cell>
          <cell r="H305">
            <v>15376.84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A306" t="str">
            <v>408318</v>
          </cell>
          <cell r="B306" t="str">
            <v>GUALA CAP MMV BLUE 750ML NEW</v>
          </cell>
          <cell r="C306" t="str">
            <v>PMGUALA</v>
          </cell>
          <cell r="D306" t="str">
            <v>MMV</v>
          </cell>
          <cell r="E306">
            <v>5071</v>
          </cell>
          <cell r="F306">
            <v>22176.41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5071</v>
          </cell>
          <cell r="R306">
            <v>22176.41</v>
          </cell>
          <cell r="S306">
            <v>0</v>
          </cell>
          <cell r="T306">
            <v>0</v>
          </cell>
        </row>
        <row r="307">
          <cell r="A307" t="str">
            <v>408319</v>
          </cell>
          <cell r="B307" t="str">
            <v>GUALA CAP MMV BLUE 375ML NEW</v>
          </cell>
          <cell r="C307" t="str">
            <v>PMGUALA</v>
          </cell>
          <cell r="D307" t="str">
            <v>MMV</v>
          </cell>
          <cell r="E307">
            <v>2934</v>
          </cell>
          <cell r="F307">
            <v>4407.91</v>
          </cell>
          <cell r="G307">
            <v>2934</v>
          </cell>
          <cell r="H307">
            <v>4407.91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</row>
        <row r="308">
          <cell r="A308" t="str">
            <v>408390</v>
          </cell>
          <cell r="B308" t="str">
            <v>LBL MMV BLUE BACK 180ML (SA) NEW</v>
          </cell>
          <cell r="C308" t="str">
            <v>PMLBLBK</v>
          </cell>
          <cell r="D308" t="str">
            <v>MMV</v>
          </cell>
          <cell r="E308">
            <v>59940</v>
          </cell>
          <cell r="F308">
            <v>9574.75</v>
          </cell>
          <cell r="G308">
            <v>59940</v>
          </cell>
          <cell r="H308">
            <v>9574.75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 t="str">
            <v>408391</v>
          </cell>
          <cell r="B309" t="str">
            <v>LBL MMV BLUE BACK 375ML (SA) NEW</v>
          </cell>
          <cell r="C309" t="str">
            <v>PMLBLBK</v>
          </cell>
          <cell r="D309" t="str">
            <v>MMV</v>
          </cell>
          <cell r="E309">
            <v>78337</v>
          </cell>
          <cell r="F309">
            <v>16271.7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54200</v>
          </cell>
          <cell r="L309">
            <v>11258.1</v>
          </cell>
          <cell r="M309">
            <v>24137</v>
          </cell>
          <cell r="N309">
            <v>5013.6000000000004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</row>
        <row r="310">
          <cell r="A310" t="str">
            <v>408392</v>
          </cell>
          <cell r="B310" t="str">
            <v>LBL MMV BLUE BACK 750ML (SA) NEW</v>
          </cell>
          <cell r="C310" t="str">
            <v>PMLBLBK</v>
          </cell>
          <cell r="D310" t="str">
            <v>MMV</v>
          </cell>
          <cell r="E310">
            <v>16100</v>
          </cell>
          <cell r="F310">
            <v>3931.69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16100</v>
          </cell>
          <cell r="L310">
            <v>3931.69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</row>
        <row r="311">
          <cell r="A311" t="str">
            <v>408473</v>
          </cell>
          <cell r="B311" t="str">
            <v>LBL MMV BLUE BACK 750ML (SA) NEW DEFENCE</v>
          </cell>
          <cell r="C311" t="str">
            <v>PMLBLBK</v>
          </cell>
          <cell r="D311" t="str">
            <v>MMV</v>
          </cell>
          <cell r="E311">
            <v>9457</v>
          </cell>
          <cell r="F311">
            <v>2599.5100000000002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9457</v>
          </cell>
          <cell r="T311">
            <v>2599.5100000000002</v>
          </cell>
        </row>
        <row r="312">
          <cell r="A312" t="str">
            <v>408477</v>
          </cell>
          <cell r="B312" t="str">
            <v>MONOCARTON 8PM GRAIN DESIGN 750ML</v>
          </cell>
          <cell r="C312" t="str">
            <v>PMMONO</v>
          </cell>
          <cell r="D312" t="str">
            <v>8PM</v>
          </cell>
          <cell r="E312">
            <v>5122</v>
          </cell>
          <cell r="F312">
            <v>22942.83</v>
          </cell>
          <cell r="G312">
            <v>5122</v>
          </cell>
          <cell r="H312">
            <v>22942.83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 t="str">
            <v>408478</v>
          </cell>
          <cell r="B313" t="str">
            <v>LBL 8PM GRAIN DESIGN FRONT 750ML</v>
          </cell>
          <cell r="C313" t="str">
            <v>PMLBLFR</v>
          </cell>
          <cell r="D313" t="str">
            <v>8PM</v>
          </cell>
          <cell r="E313">
            <v>14851</v>
          </cell>
          <cell r="F313">
            <v>8447.6200000000008</v>
          </cell>
          <cell r="G313">
            <v>14851</v>
          </cell>
          <cell r="H313">
            <v>8447.6200000000008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 t="str">
            <v>408479</v>
          </cell>
          <cell r="B314" t="str">
            <v>LBL 8PM GRAIN DESIGN BACK 750ML</v>
          </cell>
          <cell r="C314" t="str">
            <v>PMLBLBK</v>
          </cell>
          <cell r="D314" t="str">
            <v>8PM</v>
          </cell>
          <cell r="E314">
            <v>14882</v>
          </cell>
          <cell r="F314">
            <v>3968.54</v>
          </cell>
          <cell r="G314">
            <v>14882</v>
          </cell>
          <cell r="H314">
            <v>3968.54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 t="str">
            <v>408480</v>
          </cell>
          <cell r="B315" t="str">
            <v>LBL 8PM GRAIN DESIGN 375ML</v>
          </cell>
          <cell r="C315" t="str">
            <v>PMLBLFR</v>
          </cell>
          <cell r="D315" t="str">
            <v>8PM</v>
          </cell>
          <cell r="E315">
            <v>22275</v>
          </cell>
          <cell r="F315">
            <v>8706.33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22275</v>
          </cell>
          <cell r="L315">
            <v>8706.33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 t="str">
            <v>408481</v>
          </cell>
          <cell r="B316" t="str">
            <v>LBL 8PM GRAIN DESIGN 180ML</v>
          </cell>
          <cell r="C316" t="str">
            <v>PMLBLFR</v>
          </cell>
          <cell r="D316" t="str">
            <v>8PM</v>
          </cell>
          <cell r="E316">
            <v>67655</v>
          </cell>
          <cell r="F316">
            <v>14692.62</v>
          </cell>
          <cell r="G316">
            <v>67655</v>
          </cell>
          <cell r="H316">
            <v>14692.62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 t="str">
            <v>408482</v>
          </cell>
          <cell r="B317" t="str">
            <v>CC BOX 8PM GRAIN DESIGN 750ML DUPLEX</v>
          </cell>
          <cell r="C317" t="str">
            <v>PMCCBOX</v>
          </cell>
          <cell r="D317" t="str">
            <v>8PM</v>
          </cell>
          <cell r="E317">
            <v>951</v>
          </cell>
          <cell r="F317">
            <v>15258.42</v>
          </cell>
          <cell r="G317">
            <v>951</v>
          </cell>
          <cell r="H317">
            <v>15258.42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 t="str">
            <v>408483</v>
          </cell>
          <cell r="B318" t="str">
            <v>CC BOX 8PM GRAIN DESIGN 375ML DUPLEX</v>
          </cell>
          <cell r="C318" t="str">
            <v>PMCCBOX</v>
          </cell>
          <cell r="D318" t="str">
            <v>8PM</v>
          </cell>
          <cell r="E318">
            <v>2093</v>
          </cell>
          <cell r="F318">
            <v>40102.410000000003</v>
          </cell>
          <cell r="G318">
            <v>2093</v>
          </cell>
          <cell r="H318">
            <v>40102.410000000003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 t="str">
            <v>408484</v>
          </cell>
          <cell r="B319" t="str">
            <v>CC BOX 8PM GRAIN DESIGN 180ML DUPLEX</v>
          </cell>
          <cell r="C319" t="str">
            <v>PMCCBOX</v>
          </cell>
          <cell r="D319" t="str">
            <v>8PM</v>
          </cell>
          <cell r="E319">
            <v>1244</v>
          </cell>
          <cell r="F319">
            <v>25882.41</v>
          </cell>
          <cell r="G319">
            <v>1244</v>
          </cell>
          <cell r="H319">
            <v>25882.41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 t="str">
            <v>408537</v>
          </cell>
          <cell r="B320" t="str">
            <v>CC BOX 8PM GRAIN DESIGN 750ML DUPL POUCH</v>
          </cell>
          <cell r="C320" t="str">
            <v>PMCCBOX</v>
          </cell>
          <cell r="D320" t="str">
            <v>8PM</v>
          </cell>
          <cell r="E320">
            <v>1597</v>
          </cell>
          <cell r="F320">
            <v>34296.629999999997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1597</v>
          </cell>
          <cell r="T320">
            <v>34296.629999999997</v>
          </cell>
        </row>
        <row r="321">
          <cell r="A321" t="str">
            <v>408547</v>
          </cell>
          <cell r="B321" t="str">
            <v>CC BOX M2 REMIX VODKA 180ML</v>
          </cell>
          <cell r="C321" t="str">
            <v>PCCBFL</v>
          </cell>
          <cell r="D321" t="str">
            <v>MAGIC MOMENT</v>
          </cell>
          <cell r="E321">
            <v>895</v>
          </cell>
          <cell r="F321">
            <v>22658.15</v>
          </cell>
          <cell r="G321">
            <v>895</v>
          </cell>
          <cell r="H321">
            <v>22658.15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 t="str">
            <v>408548</v>
          </cell>
          <cell r="B322" t="str">
            <v>CC BOX M2 REMIX VODKA 375ML</v>
          </cell>
          <cell r="C322" t="str">
            <v>PCCBFL</v>
          </cell>
          <cell r="D322" t="str">
            <v>MAGIC MOMENT</v>
          </cell>
          <cell r="E322">
            <v>417</v>
          </cell>
          <cell r="F322">
            <v>8642.91</v>
          </cell>
          <cell r="G322">
            <v>417</v>
          </cell>
          <cell r="H322">
            <v>8642.91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 t="str">
            <v>408711</v>
          </cell>
          <cell r="B323" t="str">
            <v>GUALA CAP MMV BLACK 750ML NEW</v>
          </cell>
          <cell r="C323" t="str">
            <v>PMGUALA</v>
          </cell>
          <cell r="D323" t="str">
            <v>MMV</v>
          </cell>
          <cell r="E323">
            <v>8091</v>
          </cell>
          <cell r="F323">
            <v>35865.56</v>
          </cell>
          <cell r="G323">
            <v>3650</v>
          </cell>
          <cell r="H323">
            <v>16179.62</v>
          </cell>
          <cell r="I323">
            <v>4441</v>
          </cell>
          <cell r="J323">
            <v>19685.939999999999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 t="str">
            <v>408713</v>
          </cell>
          <cell r="B324" t="str">
            <v>GUALA CAP MMV BLACK 375ML NEW</v>
          </cell>
          <cell r="C324" t="str">
            <v>PMGUALA</v>
          </cell>
          <cell r="D324" t="str">
            <v>MMV</v>
          </cell>
          <cell r="E324">
            <v>5424</v>
          </cell>
          <cell r="F324">
            <v>8047.37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5424</v>
          </cell>
          <cell r="T324">
            <v>8047.37</v>
          </cell>
        </row>
        <row r="325">
          <cell r="A325" t="str">
            <v>408715</v>
          </cell>
          <cell r="B325" t="str">
            <v>PP SEAL MMV BLACK 25MM(0.20MM) NEW</v>
          </cell>
          <cell r="C325" t="str">
            <v>PMPPSEAL</v>
          </cell>
          <cell r="D325" t="str">
            <v>MMV</v>
          </cell>
          <cell r="E325">
            <v>51523</v>
          </cell>
          <cell r="F325">
            <v>14757</v>
          </cell>
          <cell r="G325">
            <v>51523</v>
          </cell>
          <cell r="H325">
            <v>14757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 t="str">
            <v>408747</v>
          </cell>
          <cell r="B326" t="str">
            <v>CC BOX MMV FLAVOURED 750ML(WITH P&amp;P)</v>
          </cell>
          <cell r="C326" t="str">
            <v>PMCCBOX</v>
          </cell>
          <cell r="D326" t="str">
            <v>MMV</v>
          </cell>
          <cell r="E326">
            <v>1105</v>
          </cell>
          <cell r="F326">
            <v>20519.330000000002</v>
          </cell>
          <cell r="G326">
            <v>600</v>
          </cell>
          <cell r="H326">
            <v>11141.72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505</v>
          </cell>
          <cell r="N326">
            <v>9377.61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 t="str">
            <v>408748</v>
          </cell>
          <cell r="B327" t="str">
            <v>CC BOX MMV FLAVOURED 375ML(WITH P&amp;P)</v>
          </cell>
          <cell r="C327" t="str">
            <v>PMCCBOX</v>
          </cell>
          <cell r="D327" t="str">
            <v>MMV</v>
          </cell>
          <cell r="E327">
            <v>450</v>
          </cell>
          <cell r="F327">
            <v>9426.2800000000007</v>
          </cell>
          <cell r="G327">
            <v>450</v>
          </cell>
          <cell r="H327">
            <v>9426.2800000000007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 t="str">
            <v>408883</v>
          </cell>
          <cell r="B328" t="str">
            <v>MMV SHRINK SLEEVES 180ML NEW BLACK PREF</v>
          </cell>
          <cell r="C328" t="str">
            <v>PMMISC</v>
          </cell>
          <cell r="D328" t="str">
            <v>MMV</v>
          </cell>
          <cell r="E328">
            <v>230363</v>
          </cell>
          <cell r="F328">
            <v>51805.95</v>
          </cell>
          <cell r="G328">
            <v>230363</v>
          </cell>
          <cell r="H328">
            <v>51805.95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 t="str">
            <v>408912</v>
          </cell>
          <cell r="B329" t="str">
            <v>LBL 8PM NEW(B&amp;G) RARE BLEND FRONT 750ML</v>
          </cell>
          <cell r="C329" t="str">
            <v>PMLBLFR</v>
          </cell>
          <cell r="D329" t="str">
            <v>8PM</v>
          </cell>
          <cell r="E329">
            <v>2392</v>
          </cell>
          <cell r="F329">
            <v>984.01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2392</v>
          </cell>
          <cell r="T329">
            <v>984.01</v>
          </cell>
        </row>
        <row r="330">
          <cell r="A330" t="str">
            <v>408913</v>
          </cell>
          <cell r="B330" t="str">
            <v>LBL 8PM NEW(B&amp;G) RARE BLEND BK 750ML DEF</v>
          </cell>
          <cell r="C330" t="str">
            <v>PMLBLBK</v>
          </cell>
          <cell r="D330" t="str">
            <v>8PM</v>
          </cell>
          <cell r="E330">
            <v>2392</v>
          </cell>
          <cell r="F330">
            <v>682.67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2392</v>
          </cell>
          <cell r="T330">
            <v>682.67</v>
          </cell>
        </row>
        <row r="331">
          <cell r="A331" t="str">
            <v>408965</v>
          </cell>
          <cell r="B331" t="str">
            <v>LBL CGIN 25UP 180ML NEW DESIGN</v>
          </cell>
          <cell r="C331" t="str">
            <v>PMLBLFR</v>
          </cell>
          <cell r="D331" t="str">
            <v>CONTESSA</v>
          </cell>
          <cell r="E331">
            <v>40218</v>
          </cell>
          <cell r="F331">
            <v>2134.69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40218</v>
          </cell>
          <cell r="T331">
            <v>2134.69</v>
          </cell>
        </row>
        <row r="332">
          <cell r="A332" t="str">
            <v>408966</v>
          </cell>
          <cell r="B332" t="str">
            <v>LBL CGIN 25UP 375ML NEW DESIGN</v>
          </cell>
          <cell r="C332" t="str">
            <v>PMLBLFR</v>
          </cell>
          <cell r="D332" t="str">
            <v>CONTESSA</v>
          </cell>
          <cell r="E332">
            <v>30333</v>
          </cell>
          <cell r="F332">
            <v>2954.28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30333</v>
          </cell>
          <cell r="T332">
            <v>2954.28</v>
          </cell>
        </row>
        <row r="333">
          <cell r="A333" t="str">
            <v>408967</v>
          </cell>
          <cell r="B333" t="str">
            <v>LBL CGIN 25UP 750ML NEW DESIGN</v>
          </cell>
          <cell r="C333" t="str">
            <v>PMLBLFR</v>
          </cell>
          <cell r="D333" t="str">
            <v>CONTESSA</v>
          </cell>
          <cell r="E333">
            <v>11688</v>
          </cell>
          <cell r="F333">
            <v>1729.82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11688</v>
          </cell>
          <cell r="T333">
            <v>1729.82</v>
          </cell>
        </row>
        <row r="334">
          <cell r="A334" t="str">
            <v>408995</v>
          </cell>
          <cell r="B334" t="str">
            <v>LBL MMV GR APPLE BACK 180ML (SA) NEW</v>
          </cell>
          <cell r="C334" t="str">
            <v>PMLBLBK</v>
          </cell>
          <cell r="D334" t="str">
            <v>MMV</v>
          </cell>
          <cell r="E334">
            <v>29664</v>
          </cell>
          <cell r="F334">
            <v>4707.62</v>
          </cell>
          <cell r="G334">
            <v>29664</v>
          </cell>
          <cell r="H334">
            <v>4707.62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 t="str">
            <v>408996</v>
          </cell>
          <cell r="B335" t="str">
            <v>LBL MMV GR APPLE BACK 375ML (SA) NEW</v>
          </cell>
          <cell r="C335" t="str">
            <v>PMLBLBK</v>
          </cell>
          <cell r="D335" t="str">
            <v>MMV</v>
          </cell>
          <cell r="E335">
            <v>23898</v>
          </cell>
          <cell r="F335">
            <v>4777.72</v>
          </cell>
          <cell r="G335">
            <v>20000</v>
          </cell>
          <cell r="H335">
            <v>3998.43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3898</v>
          </cell>
          <cell r="T335">
            <v>779.29</v>
          </cell>
        </row>
        <row r="336">
          <cell r="A336" t="str">
            <v>408997</v>
          </cell>
          <cell r="B336" t="str">
            <v>LBL MMV GR APPLE BACK 750ML (SA) NEW</v>
          </cell>
          <cell r="C336" t="str">
            <v>PMLBLBK</v>
          </cell>
          <cell r="D336" t="str">
            <v>MMV</v>
          </cell>
          <cell r="E336">
            <v>24206</v>
          </cell>
          <cell r="F336">
            <v>5768.88</v>
          </cell>
          <cell r="G336">
            <v>19000</v>
          </cell>
          <cell r="H336">
            <v>4528.16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5206</v>
          </cell>
          <cell r="T336">
            <v>1240.72</v>
          </cell>
        </row>
        <row r="337">
          <cell r="A337" t="str">
            <v>408998</v>
          </cell>
          <cell r="B337" t="str">
            <v>LBL MMV ORANGE BACK 180ML (SA) NEW</v>
          </cell>
          <cell r="C337" t="str">
            <v>PMLBLBK</v>
          </cell>
          <cell r="D337" t="str">
            <v>MMV</v>
          </cell>
          <cell r="E337">
            <v>30218</v>
          </cell>
          <cell r="F337">
            <v>4834.95</v>
          </cell>
          <cell r="G337">
            <v>30218</v>
          </cell>
          <cell r="H337">
            <v>4834.95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 t="str">
            <v>408999</v>
          </cell>
          <cell r="B338" t="str">
            <v>LBL MMV ORANGE BACK 375ML (SA) NEW</v>
          </cell>
          <cell r="C338" t="str">
            <v>PMLBLBK</v>
          </cell>
          <cell r="D338" t="str">
            <v>MMV</v>
          </cell>
          <cell r="E338">
            <v>28859</v>
          </cell>
          <cell r="F338">
            <v>5765.08</v>
          </cell>
          <cell r="G338">
            <v>28000</v>
          </cell>
          <cell r="H338">
            <v>5593.48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859</v>
          </cell>
          <cell r="N338">
            <v>171.6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 t="str">
            <v>409000</v>
          </cell>
          <cell r="B339" t="str">
            <v>LBL MMV ORANGE BACK 750ML (SA) NEW</v>
          </cell>
          <cell r="C339" t="str">
            <v>PMLBLBK</v>
          </cell>
          <cell r="D339" t="str">
            <v>MMV</v>
          </cell>
          <cell r="E339">
            <v>14410</v>
          </cell>
          <cell r="F339">
            <v>3537.93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14410</v>
          </cell>
          <cell r="N339">
            <v>3537.93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 t="str">
            <v>409195</v>
          </cell>
          <cell r="B340" t="str">
            <v>LBL MMV LEMON BACK 750ML (SA) NEW</v>
          </cell>
          <cell r="C340" t="str">
            <v>PMLBLBK</v>
          </cell>
          <cell r="D340" t="str">
            <v>MMV</v>
          </cell>
          <cell r="E340">
            <v>12550</v>
          </cell>
          <cell r="F340">
            <v>3076.24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12550</v>
          </cell>
          <cell r="T340">
            <v>3076.24</v>
          </cell>
        </row>
        <row r="341">
          <cell r="A341" t="str">
            <v>409196</v>
          </cell>
          <cell r="B341" t="str">
            <v>LBL MMV LEMON BACK 375ML (SA) NEW</v>
          </cell>
          <cell r="C341" t="str">
            <v>PMLBLBK</v>
          </cell>
          <cell r="D341" t="str">
            <v>MMV</v>
          </cell>
          <cell r="E341">
            <v>13001</v>
          </cell>
          <cell r="F341">
            <v>2665.75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13001</v>
          </cell>
          <cell r="T341">
            <v>2665.75</v>
          </cell>
        </row>
        <row r="342">
          <cell r="A342" t="str">
            <v>409197</v>
          </cell>
          <cell r="B342" t="str">
            <v>LBL MMV LEMON BACK 180ML (SA) NEW</v>
          </cell>
          <cell r="C342" t="str">
            <v>PMLBLBK</v>
          </cell>
          <cell r="D342" t="str">
            <v>MMV</v>
          </cell>
          <cell r="E342">
            <v>39527</v>
          </cell>
          <cell r="F342">
            <v>6543.54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39527</v>
          </cell>
          <cell r="R342">
            <v>6543.54</v>
          </cell>
          <cell r="S342">
            <v>0</v>
          </cell>
          <cell r="T342">
            <v>0</v>
          </cell>
        </row>
        <row r="343">
          <cell r="A343" t="str">
            <v>409240</v>
          </cell>
          <cell r="B343" t="str">
            <v>CC BOX KSW 750ML PT-3PLY</v>
          </cell>
          <cell r="C343" t="str">
            <v>PMCCBOX</v>
          </cell>
          <cell r="D343">
            <v>0</v>
          </cell>
          <cell r="E343">
            <v>2160</v>
          </cell>
          <cell r="F343">
            <v>20467.73</v>
          </cell>
          <cell r="G343">
            <v>2160</v>
          </cell>
          <cell r="H343">
            <v>20467.73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 t="str">
            <v>409353</v>
          </cell>
          <cell r="B344" t="str">
            <v>BTL NEW 8BR 375ML(290GMS)</v>
          </cell>
          <cell r="C344" t="str">
            <v>PMNEWBTL</v>
          </cell>
          <cell r="D344" t="str">
            <v>8PM BERMUDA</v>
          </cell>
          <cell r="E344">
            <v>8299</v>
          </cell>
          <cell r="F344">
            <v>43228.72</v>
          </cell>
          <cell r="G344">
            <v>0</v>
          </cell>
          <cell r="H344">
            <v>0</v>
          </cell>
          <cell r="I344">
            <v>8299</v>
          </cell>
          <cell r="J344">
            <v>43228.72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 t="str">
            <v>409398</v>
          </cell>
          <cell r="B345" t="str">
            <v>CC BOX CR 750ML-3PLY PT DEFENCE</v>
          </cell>
          <cell r="C345" t="str">
            <v>PMCCBOX</v>
          </cell>
          <cell r="D345" t="str">
            <v>CONTESSA</v>
          </cell>
          <cell r="E345">
            <v>3374</v>
          </cell>
          <cell r="F345">
            <v>31980.560000000001</v>
          </cell>
          <cell r="G345">
            <v>3374</v>
          </cell>
          <cell r="H345">
            <v>31980.560000000001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 t="str">
            <v>409505</v>
          </cell>
          <cell r="B346" t="str">
            <v>BTL NEW 8BR 180ML(175GMS-25/17NECK)</v>
          </cell>
          <cell r="C346" t="str">
            <v>PMNEWBTL</v>
          </cell>
          <cell r="D346" t="str">
            <v>8PM BERMUDA</v>
          </cell>
          <cell r="E346">
            <v>57717</v>
          </cell>
          <cell r="F346">
            <v>177343.73</v>
          </cell>
          <cell r="G346">
            <v>0</v>
          </cell>
          <cell r="H346">
            <v>0</v>
          </cell>
          <cell r="I346">
            <v>57717</v>
          </cell>
          <cell r="J346">
            <v>177343.73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 t="str">
            <v>409506</v>
          </cell>
          <cell r="B347" t="str">
            <v>BTL NEW 8PM WHY 180ML(175 GMS)</v>
          </cell>
          <cell r="C347" t="str">
            <v>PMNEWBTL</v>
          </cell>
          <cell r="D347" t="str">
            <v>8PM</v>
          </cell>
          <cell r="E347">
            <v>21895</v>
          </cell>
          <cell r="F347">
            <v>71347.02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21895</v>
          </cell>
          <cell r="L347">
            <v>71347.02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 t="str">
            <v>409521</v>
          </cell>
          <cell r="B348" t="str">
            <v>CC BOX MAGIC MOMENT GIN 750ML-3PLY</v>
          </cell>
          <cell r="C348" t="str">
            <v>PMCCBOX</v>
          </cell>
          <cell r="D348" t="str">
            <v>MM GIN</v>
          </cell>
          <cell r="E348">
            <v>1448</v>
          </cell>
          <cell r="F348">
            <v>17723.52</v>
          </cell>
          <cell r="G348">
            <v>1448</v>
          </cell>
          <cell r="H348">
            <v>17723.52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409522</v>
          </cell>
          <cell r="B349" t="str">
            <v>CC BOX MAGIC MOMENT GIN 180ML-3PLY</v>
          </cell>
          <cell r="C349" t="str">
            <v>PMCCBOX</v>
          </cell>
          <cell r="D349" t="str">
            <v>MM GIN</v>
          </cell>
          <cell r="E349">
            <v>2433</v>
          </cell>
          <cell r="F349">
            <v>38093.480000000003</v>
          </cell>
          <cell r="G349">
            <v>2433</v>
          </cell>
          <cell r="H349">
            <v>38093.480000000003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409523</v>
          </cell>
          <cell r="B350" t="str">
            <v>CC BOX MCD 180ML-3PLY</v>
          </cell>
          <cell r="C350" t="str">
            <v>PMCCBOX</v>
          </cell>
          <cell r="D350">
            <v>0</v>
          </cell>
          <cell r="E350">
            <v>2154</v>
          </cell>
          <cell r="F350">
            <v>31967.51</v>
          </cell>
          <cell r="G350">
            <v>2000</v>
          </cell>
          <cell r="H350">
            <v>29682</v>
          </cell>
          <cell r="I350">
            <v>0</v>
          </cell>
          <cell r="J350">
            <v>0</v>
          </cell>
          <cell r="K350">
            <v>154</v>
          </cell>
          <cell r="L350">
            <v>2285.5100000000002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 t="str">
            <v>409563</v>
          </cell>
          <cell r="B351" t="str">
            <v>CC BOX MAGIC MOMENT GIN 375ML-3PLY</v>
          </cell>
          <cell r="C351" t="str">
            <v>PMCCBOX</v>
          </cell>
          <cell r="D351" t="str">
            <v>MM GIN</v>
          </cell>
          <cell r="E351">
            <v>803</v>
          </cell>
          <cell r="F351">
            <v>11097.96</v>
          </cell>
          <cell r="G351">
            <v>803</v>
          </cell>
          <cell r="H351">
            <v>11097.96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 t="str">
            <v>409579</v>
          </cell>
          <cell r="B352" t="str">
            <v>CC BOX 8BR 750ML DEFENCE PT-3PLY BROWN</v>
          </cell>
          <cell r="C352" t="str">
            <v>PCCBFL</v>
          </cell>
          <cell r="D352" t="str">
            <v>8PM BERMUDA</v>
          </cell>
          <cell r="E352">
            <v>1516</v>
          </cell>
          <cell r="F352">
            <v>14309.92</v>
          </cell>
          <cell r="G352">
            <v>1516</v>
          </cell>
          <cell r="H352">
            <v>14309.92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</sheetData>
      <sheetData sheetId="1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Duty Reco"/>
    </sheetNames>
    <sheetDataSet>
      <sheetData sheetId="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GLA"/>
      <sheetName val="Oct'06"/>
      <sheetName val="Sheet1"/>
      <sheetName val="Sheet1 (2)"/>
      <sheetName val="Haryana Gen Vs Spent"/>
      <sheetName val="Wadia-Prov Apl to July"/>
      <sheetName val="Singla July"/>
      <sheetName val="Singla Aug'06"/>
      <sheetName val="Singla Sept'06"/>
      <sheetName val="LPB Generation"/>
      <sheetName val="Oct'06 (2)"/>
      <sheetName val="Wadia 07-08"/>
      <sheetName val="Singla 07-08"/>
      <sheetName val="SAP Duty Re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x 5"/>
      <sheetName val="Calculation Of Income  (2)"/>
      <sheetName val="Repair &amp; Improvement"/>
      <sheetName val="Depreciation For Tax"/>
      <sheetName val="business promotion"/>
      <sheetName val="Sheet2"/>
      <sheetName val="Sheet1"/>
      <sheetName val="Trial"/>
      <sheetName val="Tax Computation"/>
      <sheetName val="annx2"/>
      <sheetName val="Self assessment"/>
      <sheetName val="Salary"/>
      <sheetName val="PF &amp; CIT"/>
      <sheetName val="Depreciation "/>
      <sheetName val="Interest Tax"/>
      <sheetName val="TDS"/>
      <sheetName val="Above 10 Lacs"/>
      <sheetName val="Insurance"/>
      <sheetName val="Provision"/>
      <sheetName val="Income from FR. Invs."/>
      <sheetName val="Interest free deposit"/>
      <sheetName val="Interest Income"/>
      <sheetName val="Interest Expenses"/>
      <sheetName val="Other Income"/>
      <sheetName val="preoprating expenses "/>
      <sheetName val="Contingent Liab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ET-MOB-DRI(MODELWISE)"/>
      <sheetName val="INSURANCE"/>
      <sheetName val="PETROL RATES"/>
      <sheetName val="PET-MOB-DRI(DATE WISE)"/>
      <sheetName val="PET-MOB-DRI(LC WISE)"/>
      <sheetName val="SADAK NIRMAN DASTUR"/>
      <sheetName val="SADAK NIRMAN DASTUR (2)"/>
      <sheetName val="SADAK RECEIPTSWISE DETAIL"/>
      <sheetName val="SADAK APPROX. CALCULATION"/>
      <sheetName val="Tax Computation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rialBal"/>
      <sheetName val="DEP"/>
      <sheetName val="SubSchBS"/>
      <sheetName val="SubSchP&amp;L"/>
      <sheetName val="SchP&amp;L"/>
      <sheetName val="SchBS"/>
      <sheetName val="P&amp;L"/>
      <sheetName val="BS"/>
      <sheetName val="GAAPBS"/>
      <sheetName val="GAAPP&amp;L"/>
      <sheetName val="CASHFLO"/>
      <sheetName val="TB- 11 months"/>
      <sheetName val="DEP99"/>
      <sheetName val="PRODUCT LINE"/>
      <sheetName val="SCH-3"/>
      <sheetName val="Rates"/>
      <sheetName val="ANNEXURE-P&amp;L"/>
      <sheetName val="SAL"/>
      <sheetName val="CRITERIA1"/>
      <sheetName val="Tax Computation"/>
      <sheetName val="PET-MOB-DRI(MODELWISE)"/>
    </sheetNames>
    <sheetDataSet>
      <sheetData sheetId="0" refreshError="1">
        <row r="1">
          <cell r="A1" t="str">
            <v>Advance Share Application A/c</v>
          </cell>
          <cell r="C1">
            <v>2598000</v>
          </cell>
          <cell r="D1">
            <v>2598000</v>
          </cell>
        </row>
        <row r="2">
          <cell r="A2" t="str">
            <v>Application Software</v>
          </cell>
          <cell r="B2">
            <v>-13400</v>
          </cell>
          <cell r="D2">
            <v>-13400</v>
          </cell>
        </row>
        <row r="3">
          <cell r="A3" t="str">
            <v>Atlas Tours and Travels</v>
          </cell>
          <cell r="C3">
            <v>7886</v>
          </cell>
          <cell r="D3">
            <v>7886</v>
          </cell>
        </row>
        <row r="4">
          <cell r="A4" t="str">
            <v>Audit Fees</v>
          </cell>
          <cell r="D4">
            <v>-26250</v>
          </cell>
        </row>
        <row r="5">
          <cell r="A5" t="str">
            <v>Bank Charges-DD Issue / Cash Management</v>
          </cell>
          <cell r="B5">
            <v>-650</v>
          </cell>
          <cell r="D5">
            <v>-650</v>
          </cell>
        </row>
        <row r="6">
          <cell r="A6" t="str">
            <v>Bank Guarantee Commission</v>
          </cell>
          <cell r="D6">
            <v>-45250</v>
          </cell>
        </row>
        <row r="7">
          <cell r="A7" t="str">
            <v>Books &amp; Periodicals</v>
          </cell>
          <cell r="B7">
            <v>-700</v>
          </cell>
          <cell r="C7">
            <v>700</v>
          </cell>
        </row>
        <row r="8">
          <cell r="A8" t="str">
            <v>Business Promotion</v>
          </cell>
          <cell r="B8">
            <v>-10226.39</v>
          </cell>
          <cell r="C8">
            <v>6435.9</v>
          </cell>
          <cell r="D8">
            <v>-3790.49</v>
          </cell>
        </row>
        <row r="9">
          <cell r="A9" t="str">
            <v>Conference &amp; Meetings</v>
          </cell>
          <cell r="B9">
            <v>-2779</v>
          </cell>
          <cell r="C9">
            <v>2779</v>
          </cell>
        </row>
        <row r="10">
          <cell r="A10" t="str">
            <v>Deferred Revenue Expenditure</v>
          </cell>
          <cell r="B10">
            <v>-166293.9</v>
          </cell>
          <cell r="D10">
            <v>-166293.9</v>
          </cell>
        </row>
        <row r="11">
          <cell r="A11" t="str">
            <v>Deposit-Rent</v>
          </cell>
          <cell r="B11">
            <v>-3600000</v>
          </cell>
          <cell r="D11">
            <v>-3600000</v>
          </cell>
        </row>
        <row r="12">
          <cell r="A12" t="str">
            <v>Domestic Sale</v>
          </cell>
          <cell r="C12">
            <v>25000</v>
          </cell>
          <cell r="D12">
            <v>25000</v>
          </cell>
        </row>
        <row r="13">
          <cell r="A13" t="str">
            <v>Donations</v>
          </cell>
          <cell r="B13">
            <v>-1001</v>
          </cell>
          <cell r="D13">
            <v>-1001</v>
          </cell>
        </row>
        <row r="14">
          <cell r="A14" t="str">
            <v>Electricity Charges</v>
          </cell>
          <cell r="B14">
            <v>-6890</v>
          </cell>
          <cell r="D14">
            <v>-6890</v>
          </cell>
        </row>
        <row r="15">
          <cell r="A15" t="str">
            <v>Entertainment Exps - Off</v>
          </cell>
          <cell r="B15">
            <v>-419</v>
          </cell>
          <cell r="C15">
            <v>419</v>
          </cell>
        </row>
        <row r="16">
          <cell r="A16" t="str">
            <v>Eventures India Private Limited</v>
          </cell>
          <cell r="D16">
            <v>122934</v>
          </cell>
        </row>
        <row r="17">
          <cell r="A17" t="str">
            <v>Export Sale</v>
          </cell>
          <cell r="C17">
            <v>432927.25</v>
          </cell>
          <cell r="D17">
            <v>432927.25</v>
          </cell>
        </row>
        <row r="18">
          <cell r="A18" t="str">
            <v>Fabmart Pvt. Ltd.</v>
          </cell>
          <cell r="B18">
            <v>-25000</v>
          </cell>
          <cell r="D18">
            <v>-25000</v>
          </cell>
        </row>
        <row r="19">
          <cell r="A19" t="str">
            <v>Fuel &amp; Veh Maint Reimb</v>
          </cell>
          <cell r="B19">
            <v>-3215</v>
          </cell>
          <cell r="D19">
            <v>-3215</v>
          </cell>
        </row>
        <row r="20">
          <cell r="A20" t="str">
            <v>HCL Infosystems Limited</v>
          </cell>
          <cell r="C20">
            <v>286711</v>
          </cell>
          <cell r="D20">
            <v>286711</v>
          </cell>
        </row>
        <row r="21">
          <cell r="A21" t="str">
            <v>HSBC-071-038590-001</v>
          </cell>
          <cell r="B21">
            <v>-5930927.25</v>
          </cell>
          <cell r="C21">
            <v>4065370</v>
          </cell>
          <cell r="D21">
            <v>-1865557.25</v>
          </cell>
        </row>
        <row r="22">
          <cell r="A22" t="str">
            <v>Iconet Services</v>
          </cell>
          <cell r="C22">
            <v>20920</v>
          </cell>
          <cell r="D22">
            <v>20920</v>
          </cell>
        </row>
        <row r="23">
          <cell r="A23" t="str">
            <v>Intersoft</v>
          </cell>
          <cell r="C23">
            <v>13400</v>
          </cell>
          <cell r="D23">
            <v>13400</v>
          </cell>
        </row>
        <row r="24">
          <cell r="A24" t="str">
            <v>IT &amp; T Limited</v>
          </cell>
          <cell r="C24">
            <v>20000</v>
          </cell>
          <cell r="D24">
            <v>20000</v>
          </cell>
        </row>
        <row r="25">
          <cell r="A25" t="str">
            <v>K Ganesh</v>
          </cell>
          <cell r="C25">
            <v>1360978.9</v>
          </cell>
          <cell r="D25">
            <v>1360978.9</v>
          </cell>
        </row>
        <row r="26">
          <cell r="A26" t="str">
            <v>Laptops</v>
          </cell>
          <cell r="B26">
            <v>-286711</v>
          </cell>
          <cell r="D26">
            <v>-286711</v>
          </cell>
        </row>
        <row r="27">
          <cell r="A27" t="str">
            <v>Legal and Professional Charges</v>
          </cell>
          <cell r="B27">
            <v>-10000</v>
          </cell>
          <cell r="C27">
            <v>7500</v>
          </cell>
          <cell r="D27">
            <v>-2500</v>
          </cell>
        </row>
        <row r="28">
          <cell r="A28" t="str">
            <v>Marcomms - Design &amp; Development Expenses</v>
          </cell>
          <cell r="B28">
            <v>-157500</v>
          </cell>
          <cell r="D28">
            <v>-157500</v>
          </cell>
        </row>
        <row r="29">
          <cell r="A29" t="str">
            <v>Medical Expenses Reimb</v>
          </cell>
          <cell r="B29">
            <v>-739</v>
          </cell>
          <cell r="C29">
            <v>739</v>
          </cell>
        </row>
        <row r="30">
          <cell r="A30" t="str">
            <v>Meena Ganesh</v>
          </cell>
          <cell r="C30">
            <v>1400739</v>
          </cell>
          <cell r="D30">
            <v>1400739</v>
          </cell>
        </row>
        <row r="31">
          <cell r="A31" t="str">
            <v>Mobile Phone Charges</v>
          </cell>
          <cell r="B31">
            <v>-9000</v>
          </cell>
          <cell r="D31">
            <v>-9000</v>
          </cell>
        </row>
        <row r="32">
          <cell r="A32" t="str">
            <v>Netpilgrim.Com Inc</v>
          </cell>
          <cell r="B32">
            <v>-432927.25</v>
          </cell>
          <cell r="C32">
            <v>432927.25</v>
          </cell>
        </row>
        <row r="33">
          <cell r="A33" t="str">
            <v>Office Equipment</v>
          </cell>
          <cell r="B33">
            <v>-20920</v>
          </cell>
          <cell r="D33">
            <v>-20920</v>
          </cell>
        </row>
        <row r="34">
          <cell r="A34" t="str">
            <v>Office Maintenance Expenses</v>
          </cell>
          <cell r="B34">
            <v>-1700</v>
          </cell>
          <cell r="C34">
            <v>1700</v>
          </cell>
        </row>
        <row r="35">
          <cell r="A35" t="str">
            <v>Printers</v>
          </cell>
          <cell r="B35">
            <v>-20000</v>
          </cell>
          <cell r="D35">
            <v>-20000</v>
          </cell>
        </row>
        <row r="36">
          <cell r="A36" t="str">
            <v>Printing &amp; Stationery</v>
          </cell>
          <cell r="B36">
            <v>-4346.5</v>
          </cell>
          <cell r="C36">
            <v>3115</v>
          </cell>
          <cell r="D36">
            <v>-1231.5</v>
          </cell>
        </row>
        <row r="37">
          <cell r="A37" t="str">
            <v>Provision for Expenses</v>
          </cell>
          <cell r="C37">
            <v>217603.64</v>
          </cell>
          <cell r="D37">
            <v>237603.64</v>
          </cell>
        </row>
        <row r="38">
          <cell r="A38" t="str">
            <v>Rates &amp; Taxes</v>
          </cell>
          <cell r="B38">
            <v>-10300</v>
          </cell>
          <cell r="C38">
            <v>10300</v>
          </cell>
        </row>
        <row r="39">
          <cell r="A39" t="str">
            <v>Ray+Keshavan Design Associates Pvt Ltd</v>
          </cell>
          <cell r="C39">
            <v>148444</v>
          </cell>
          <cell r="D39">
            <v>148444</v>
          </cell>
        </row>
        <row r="40">
          <cell r="A40" t="str">
            <v>Registration &amp; Renewal Fee</v>
          </cell>
          <cell r="B40">
            <v>-76840</v>
          </cell>
          <cell r="C40">
            <v>23340</v>
          </cell>
          <cell r="D40">
            <v>-53500</v>
          </cell>
        </row>
        <row r="41">
          <cell r="A41" t="str">
            <v>Prepaid Rent</v>
          </cell>
          <cell r="B41">
            <v>-300000</v>
          </cell>
          <cell r="D41">
            <v>-300000</v>
          </cell>
        </row>
        <row r="42">
          <cell r="A42" t="str">
            <v>Salary</v>
          </cell>
          <cell r="B42">
            <v>-23000</v>
          </cell>
          <cell r="C42">
            <v>5000</v>
          </cell>
          <cell r="D42">
            <v>-18000</v>
          </cell>
        </row>
        <row r="43">
          <cell r="A43" t="str">
            <v>Sanjiv S Dalal</v>
          </cell>
          <cell r="C43">
            <v>200000</v>
          </cell>
          <cell r="D43">
            <v>200000</v>
          </cell>
        </row>
        <row r="44">
          <cell r="A44" t="str">
            <v>Staff Welfare</v>
          </cell>
          <cell r="B44">
            <v>-9505.65</v>
          </cell>
          <cell r="C44">
            <v>1290</v>
          </cell>
          <cell r="D44">
            <v>-8215.65</v>
          </cell>
        </row>
        <row r="45">
          <cell r="A45" t="str">
            <v>TDS- Professional Charges - 5.5%</v>
          </cell>
          <cell r="C45">
            <v>9056</v>
          </cell>
          <cell r="D45">
            <v>9056</v>
          </cell>
        </row>
        <row r="46">
          <cell r="A46" t="str">
            <v>TDS- Rent -16.5% / 22%</v>
          </cell>
          <cell r="D46">
            <v>51750</v>
          </cell>
        </row>
        <row r="47">
          <cell r="A47" t="str">
            <v>TDS Receivable</v>
          </cell>
          <cell r="D47">
            <v>-51750</v>
          </cell>
        </row>
        <row r="48">
          <cell r="A48" t="str">
            <v>Telephone Expenses</v>
          </cell>
          <cell r="B48">
            <v>-4000</v>
          </cell>
          <cell r="D48">
            <v>-4000</v>
          </cell>
        </row>
        <row r="49">
          <cell r="A49" t="str">
            <v>Travel Expenses - Inland-Fare</v>
          </cell>
          <cell r="B49">
            <v>-140500</v>
          </cell>
          <cell r="C49">
            <v>48145</v>
          </cell>
          <cell r="D49">
            <v>-170039</v>
          </cell>
        </row>
        <row r="50">
          <cell r="A50" t="str">
            <v>Travel Expenses - Inland-Lodging, Boarding Etc.</v>
          </cell>
          <cell r="B50">
            <v>-8313</v>
          </cell>
          <cell r="C50">
            <v>8313</v>
          </cell>
        </row>
        <row r="51">
          <cell r="A51" t="str">
            <v>Travel Expenses - Overseas</v>
          </cell>
          <cell r="B51">
            <v>-130953</v>
          </cell>
          <cell r="C51">
            <v>46518</v>
          </cell>
          <cell r="D51">
            <v>-84435</v>
          </cell>
        </row>
        <row r="52">
          <cell r="A52" t="str">
            <v>Vivek Anand Anthony Britto</v>
          </cell>
          <cell r="C52">
            <v>2500</v>
          </cell>
          <cell r="D52">
            <v>2500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ales"/>
      <sheetName val="Macro1"/>
      <sheetName val="Sheet1"/>
      <sheetName val="Sheet2"/>
      <sheetName val="Sheet3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2"/>
      <sheetName val="DETAIL"/>
      <sheetName val="Sheet1"/>
      <sheetName val="TB 2003"/>
      <sheetName val="8m"/>
      <sheetName val="TrialBal"/>
    </sheetNames>
    <sheetDataSet>
      <sheetData sheetId="0" refreshError="1">
        <row r="8">
          <cell r="A8">
            <v>300003</v>
          </cell>
          <cell r="B8" t="str">
            <v xml:space="preserve"> T P BHATTARAI                  </v>
          </cell>
          <cell r="C8">
            <v>2056.5</v>
          </cell>
        </row>
        <row r="9">
          <cell r="A9">
            <v>300004</v>
          </cell>
          <cell r="B9" t="str">
            <v xml:space="preserve"> C GHOSH                        </v>
          </cell>
          <cell r="C9">
            <v>-3413</v>
          </cell>
        </row>
        <row r="10">
          <cell r="A10">
            <v>300006</v>
          </cell>
          <cell r="B10" t="str">
            <v xml:space="preserve"> N.M.S.BASNETT                  </v>
          </cell>
          <cell r="C10">
            <v>-0.9</v>
          </cell>
        </row>
        <row r="11">
          <cell r="A11">
            <v>300008</v>
          </cell>
          <cell r="B11" t="str">
            <v xml:space="preserve"> HIRALAL PANDEY                 </v>
          </cell>
          <cell r="C11">
            <v>-975</v>
          </cell>
        </row>
        <row r="12">
          <cell r="A12">
            <v>300009</v>
          </cell>
          <cell r="B12" t="str">
            <v xml:space="preserve"> RUDRA GIRI                     </v>
          </cell>
          <cell r="C12">
            <v>-4316.09</v>
          </cell>
        </row>
        <row r="13">
          <cell r="A13">
            <v>300010</v>
          </cell>
          <cell r="B13" t="str">
            <v xml:space="preserve"> RABIN SUBBA                    </v>
          </cell>
          <cell r="C13">
            <v>0</v>
          </cell>
        </row>
        <row r="14">
          <cell r="A14">
            <v>300013</v>
          </cell>
          <cell r="B14" t="str">
            <v xml:space="preserve"> UMA SHANKAR PRASAD             </v>
          </cell>
          <cell r="C14">
            <v>-2224.75</v>
          </cell>
        </row>
        <row r="15">
          <cell r="A15">
            <v>300014</v>
          </cell>
          <cell r="B15" t="str">
            <v xml:space="preserve"> AMAL KUMAR GUIN                </v>
          </cell>
          <cell r="C15">
            <v>-1086</v>
          </cell>
        </row>
        <row r="16">
          <cell r="A16">
            <v>300015</v>
          </cell>
          <cell r="B16" t="str">
            <v xml:space="preserve"> VIJAY KUMAR                    </v>
          </cell>
          <cell r="C16">
            <v>-5249</v>
          </cell>
        </row>
        <row r="17">
          <cell r="A17">
            <v>300016</v>
          </cell>
          <cell r="B17" t="str">
            <v xml:space="preserve"> R K AGNIHOTRI                  </v>
          </cell>
          <cell r="C17">
            <v>-1283</v>
          </cell>
        </row>
        <row r="18">
          <cell r="A18">
            <v>300017</v>
          </cell>
          <cell r="B18" t="str">
            <v xml:space="preserve"> D P SINGH                      </v>
          </cell>
          <cell r="C18">
            <v>-1834</v>
          </cell>
        </row>
        <row r="19">
          <cell r="A19">
            <v>300018</v>
          </cell>
          <cell r="B19" t="str">
            <v xml:space="preserve"> UMESH GOSWAMI                  </v>
          </cell>
          <cell r="C19">
            <v>-5160</v>
          </cell>
        </row>
        <row r="20">
          <cell r="A20">
            <v>300019</v>
          </cell>
          <cell r="B20" t="str">
            <v xml:space="preserve"> S K MISHRA                     </v>
          </cell>
          <cell r="C20">
            <v>-397</v>
          </cell>
        </row>
        <row r="21">
          <cell r="A21">
            <v>300020</v>
          </cell>
          <cell r="B21" t="str">
            <v xml:space="preserve"> S K BAGCHI                     </v>
          </cell>
          <cell r="C21">
            <v>-2007</v>
          </cell>
        </row>
        <row r="22">
          <cell r="A22">
            <v>300022</v>
          </cell>
          <cell r="B22" t="str">
            <v xml:space="preserve"> ANUPAM KUMAR AGARWAL           </v>
          </cell>
          <cell r="C22">
            <v>-1404</v>
          </cell>
        </row>
        <row r="23">
          <cell r="A23">
            <v>300024</v>
          </cell>
          <cell r="B23" t="str">
            <v xml:space="preserve"> RAKESH CHAND                   </v>
          </cell>
          <cell r="C23">
            <v>-2080</v>
          </cell>
        </row>
        <row r="24">
          <cell r="A24">
            <v>300025</v>
          </cell>
          <cell r="B24" t="str">
            <v xml:space="preserve"> SUJIT KUMAR                    </v>
          </cell>
          <cell r="C24">
            <v>-874</v>
          </cell>
        </row>
        <row r="25">
          <cell r="A25">
            <v>300026</v>
          </cell>
          <cell r="B25" t="str">
            <v xml:space="preserve"> JYOTISH KUMAR                  </v>
          </cell>
          <cell r="C25">
            <v>-1860.3</v>
          </cell>
        </row>
        <row r="26">
          <cell r="A26">
            <v>300027</v>
          </cell>
          <cell r="B26" t="str">
            <v xml:space="preserve"> S TIWARI                       </v>
          </cell>
          <cell r="C26">
            <v>-1940.1</v>
          </cell>
        </row>
        <row r="27">
          <cell r="A27">
            <v>300029</v>
          </cell>
          <cell r="B27" t="str">
            <v xml:space="preserve"> SANJAY KUMAR                   </v>
          </cell>
          <cell r="C27">
            <v>-462</v>
          </cell>
        </row>
        <row r="28">
          <cell r="A28">
            <v>300030</v>
          </cell>
          <cell r="B28" t="str">
            <v xml:space="preserve"> A BHATTACHARYA                 </v>
          </cell>
          <cell r="C28">
            <v>-1696</v>
          </cell>
        </row>
        <row r="29">
          <cell r="A29">
            <v>300031</v>
          </cell>
          <cell r="B29" t="str">
            <v xml:space="preserve"> ASHUTOSH KUMAR SINGH           </v>
          </cell>
          <cell r="C29">
            <v>-3674</v>
          </cell>
        </row>
        <row r="30">
          <cell r="A30">
            <v>300032</v>
          </cell>
          <cell r="B30" t="str">
            <v xml:space="preserve"> AJOY KUMAR AWASTHY             </v>
          </cell>
          <cell r="C30">
            <v>-1582</v>
          </cell>
        </row>
        <row r="31">
          <cell r="A31">
            <v>300034</v>
          </cell>
          <cell r="B31" t="str">
            <v xml:space="preserve"> KAUSHIK KAHALI                 </v>
          </cell>
          <cell r="C31">
            <v>-503.5</v>
          </cell>
        </row>
        <row r="32">
          <cell r="A32">
            <v>300035</v>
          </cell>
          <cell r="B32" t="str">
            <v xml:space="preserve"> RAMESH SRIVASTAVA              </v>
          </cell>
          <cell r="C32">
            <v>-1325</v>
          </cell>
        </row>
        <row r="33">
          <cell r="A33">
            <v>300037</v>
          </cell>
          <cell r="B33" t="str">
            <v xml:space="preserve"> AWADHU YADAV                   </v>
          </cell>
          <cell r="C33">
            <v>-4868</v>
          </cell>
        </row>
        <row r="34">
          <cell r="A34">
            <v>300039</v>
          </cell>
          <cell r="B34" t="str">
            <v xml:space="preserve"> ANUJ KUMAR SINGH               </v>
          </cell>
          <cell r="C34">
            <v>-1897</v>
          </cell>
        </row>
        <row r="35">
          <cell r="A35">
            <v>300041</v>
          </cell>
          <cell r="B35" t="str">
            <v xml:space="preserve"> RUTH KR KAPAT                  </v>
          </cell>
          <cell r="C35">
            <v>-364</v>
          </cell>
        </row>
        <row r="36">
          <cell r="A36">
            <v>300044</v>
          </cell>
          <cell r="B36" t="str">
            <v xml:space="preserve"> SUSHIL KR SINHA                </v>
          </cell>
          <cell r="C36">
            <v>-5218</v>
          </cell>
        </row>
        <row r="37">
          <cell r="A37">
            <v>300045</v>
          </cell>
          <cell r="B37" t="str">
            <v xml:space="preserve"> AWADESH KUMAR SINGH            </v>
          </cell>
          <cell r="C37">
            <v>-1208</v>
          </cell>
        </row>
        <row r="38">
          <cell r="A38">
            <v>300048</v>
          </cell>
          <cell r="B38" t="str">
            <v xml:space="preserve"> SWARUP KR DEY                  </v>
          </cell>
          <cell r="C38">
            <v>-2470</v>
          </cell>
        </row>
        <row r="39">
          <cell r="A39">
            <v>300049</v>
          </cell>
          <cell r="B39" t="str">
            <v xml:space="preserve"> R K VERMA                      </v>
          </cell>
          <cell r="C39">
            <v>0</v>
          </cell>
        </row>
        <row r="40">
          <cell r="A40">
            <v>300050</v>
          </cell>
          <cell r="B40" t="str">
            <v xml:space="preserve"> JAGDISH N TIWARI               </v>
          </cell>
          <cell r="C40">
            <v>-3032</v>
          </cell>
        </row>
        <row r="41">
          <cell r="A41">
            <v>300051</v>
          </cell>
          <cell r="B41" t="str">
            <v xml:space="preserve"> TANMOY GHOSH                   </v>
          </cell>
          <cell r="C41">
            <v>-1080</v>
          </cell>
        </row>
        <row r="42">
          <cell r="A42">
            <v>300053</v>
          </cell>
          <cell r="B42" t="str">
            <v xml:space="preserve"> RAJESH KR GUPTA                </v>
          </cell>
          <cell r="C42">
            <v>-3964</v>
          </cell>
        </row>
        <row r="43">
          <cell r="A43">
            <v>300054</v>
          </cell>
          <cell r="B43" t="str">
            <v xml:space="preserve"> RAJDEV PASWAN                  </v>
          </cell>
          <cell r="C43">
            <v>-951</v>
          </cell>
        </row>
        <row r="44">
          <cell r="A44">
            <v>300055</v>
          </cell>
          <cell r="B44" t="str">
            <v xml:space="preserve"> DIPANKAR SANYAL                </v>
          </cell>
          <cell r="C44">
            <v>-2067</v>
          </cell>
        </row>
        <row r="45">
          <cell r="A45">
            <v>300056</v>
          </cell>
          <cell r="B45" t="str">
            <v xml:space="preserve"> DILIP KUMAR KAMAT              </v>
          </cell>
          <cell r="C45">
            <v>-4922</v>
          </cell>
        </row>
        <row r="46">
          <cell r="A46">
            <v>300057</v>
          </cell>
          <cell r="B46" t="str">
            <v xml:space="preserve"> A MEHRA                        </v>
          </cell>
          <cell r="C46">
            <v>0</v>
          </cell>
        </row>
        <row r="47">
          <cell r="A47">
            <v>300058</v>
          </cell>
          <cell r="B47" t="str">
            <v xml:space="preserve"> SANJIV GIRI                    </v>
          </cell>
          <cell r="C47">
            <v>-795</v>
          </cell>
        </row>
        <row r="48">
          <cell r="A48">
            <v>300059</v>
          </cell>
          <cell r="B48" t="str">
            <v xml:space="preserve"> PABITRA KAR                    </v>
          </cell>
          <cell r="C48">
            <v>-1919</v>
          </cell>
        </row>
        <row r="49">
          <cell r="A49">
            <v>300062</v>
          </cell>
          <cell r="B49" t="str">
            <v xml:space="preserve"> R K NEPALI                     </v>
          </cell>
          <cell r="C49">
            <v>-1708.45</v>
          </cell>
        </row>
        <row r="50">
          <cell r="A50">
            <v>300063</v>
          </cell>
          <cell r="B50" t="str">
            <v xml:space="preserve"> SOVHAN BHADURI                 </v>
          </cell>
          <cell r="C50">
            <v>-2239</v>
          </cell>
        </row>
        <row r="51">
          <cell r="A51">
            <v>300064</v>
          </cell>
          <cell r="B51" t="str">
            <v xml:space="preserve"> RAJEEV RANA                    </v>
          </cell>
          <cell r="C51">
            <v>-702.5</v>
          </cell>
        </row>
        <row r="52">
          <cell r="A52">
            <v>300065</v>
          </cell>
          <cell r="B52" t="str">
            <v xml:space="preserve"> SHAMBHU KARKI                  </v>
          </cell>
          <cell r="C52">
            <v>-2614.73</v>
          </cell>
        </row>
        <row r="53">
          <cell r="A53">
            <v>300066</v>
          </cell>
          <cell r="B53" t="str">
            <v xml:space="preserve"> KESHAV JHA                     </v>
          </cell>
          <cell r="C53">
            <v>-1123</v>
          </cell>
        </row>
        <row r="54">
          <cell r="A54">
            <v>300067</v>
          </cell>
          <cell r="B54" t="str">
            <v xml:space="preserve"> ROHTASH SAINI                  </v>
          </cell>
          <cell r="C54">
            <v>-2577.7600000000002</v>
          </cell>
        </row>
        <row r="55">
          <cell r="A55">
            <v>300068</v>
          </cell>
          <cell r="B55" t="str">
            <v xml:space="preserve"> RAM KRISHNA THAKUR             </v>
          </cell>
          <cell r="C55">
            <v>-1105.25</v>
          </cell>
        </row>
        <row r="56">
          <cell r="A56">
            <v>300071</v>
          </cell>
          <cell r="B56" t="str">
            <v xml:space="preserve"> SURENDRA TRIPATHI-ENGG.        </v>
          </cell>
          <cell r="C56">
            <v>0</v>
          </cell>
        </row>
        <row r="57">
          <cell r="A57">
            <v>300074</v>
          </cell>
          <cell r="B57" t="str">
            <v xml:space="preserve"> KANWAR PAL SINGH               </v>
          </cell>
          <cell r="C57">
            <v>-2280.35</v>
          </cell>
        </row>
        <row r="58">
          <cell r="A58">
            <v>300075</v>
          </cell>
          <cell r="B58" t="str">
            <v xml:space="preserve"> VIRPAL SINGH                   </v>
          </cell>
          <cell r="C58">
            <v>-1786</v>
          </cell>
        </row>
        <row r="59">
          <cell r="A59">
            <v>300076</v>
          </cell>
          <cell r="B59" t="str">
            <v xml:space="preserve"> TEZ SINGH                      </v>
          </cell>
          <cell r="C59">
            <v>-1683</v>
          </cell>
        </row>
        <row r="60">
          <cell r="A60">
            <v>300077</v>
          </cell>
          <cell r="B60" t="str">
            <v xml:space="preserve"> SUBHAS TRIPATHI                </v>
          </cell>
          <cell r="C60">
            <v>-5666.6</v>
          </cell>
        </row>
        <row r="61">
          <cell r="A61">
            <v>300080</v>
          </cell>
          <cell r="B61" t="str">
            <v xml:space="preserve"> DEEP CHANDRA SRIVASTAVA        </v>
          </cell>
          <cell r="C61">
            <v>-954</v>
          </cell>
        </row>
        <row r="62">
          <cell r="A62">
            <v>300082</v>
          </cell>
          <cell r="B62" t="str">
            <v xml:space="preserve"> SURESH KUMAR (Elect.)          </v>
          </cell>
          <cell r="C62">
            <v>-4494</v>
          </cell>
        </row>
        <row r="63">
          <cell r="A63">
            <v>300083</v>
          </cell>
          <cell r="B63" t="str">
            <v xml:space="preserve"> RAMESH DUTT                    </v>
          </cell>
          <cell r="C63">
            <v>-1166</v>
          </cell>
        </row>
        <row r="64">
          <cell r="A64">
            <v>300085</v>
          </cell>
          <cell r="B64" t="str">
            <v xml:space="preserve"> PRAMOD KUMAR BHARDWAJ          </v>
          </cell>
          <cell r="C64">
            <v>-1125.75</v>
          </cell>
        </row>
        <row r="65">
          <cell r="A65">
            <v>300087</v>
          </cell>
          <cell r="B65" t="str">
            <v xml:space="preserve"> PRABHASH TIWARI                </v>
          </cell>
          <cell r="C65">
            <v>-2750</v>
          </cell>
        </row>
        <row r="66">
          <cell r="A66">
            <v>300091</v>
          </cell>
          <cell r="B66" t="str">
            <v xml:space="preserve"> Shailendra Kr. Jha             </v>
          </cell>
          <cell r="C66">
            <v>-5801</v>
          </cell>
        </row>
        <row r="67">
          <cell r="A67">
            <v>300098</v>
          </cell>
          <cell r="B67" t="str">
            <v xml:space="preserve"> AWADESH TIWARI                 </v>
          </cell>
          <cell r="C67">
            <v>-2504</v>
          </cell>
        </row>
        <row r="68">
          <cell r="A68">
            <v>300101</v>
          </cell>
          <cell r="B68" t="str">
            <v xml:space="preserve"> NAR BDR THAPA                  </v>
          </cell>
          <cell r="C68">
            <v>0</v>
          </cell>
        </row>
        <row r="69">
          <cell r="A69">
            <v>300103</v>
          </cell>
          <cell r="B69" t="str">
            <v xml:space="preserve"> PADAM SINGH K C                </v>
          </cell>
          <cell r="C69">
            <v>-1298.5</v>
          </cell>
        </row>
        <row r="70">
          <cell r="A70">
            <v>300105</v>
          </cell>
          <cell r="B70" t="str">
            <v xml:space="preserve"> SATYA N SINGH                  </v>
          </cell>
          <cell r="C70">
            <v>-2237</v>
          </cell>
        </row>
        <row r="71">
          <cell r="A71">
            <v>300107</v>
          </cell>
          <cell r="B71" t="str">
            <v xml:space="preserve"> DHARMENDRA PANDEY              </v>
          </cell>
          <cell r="C71">
            <v>-1900</v>
          </cell>
        </row>
        <row r="72">
          <cell r="A72">
            <v>300109</v>
          </cell>
          <cell r="B72" t="str">
            <v xml:space="preserve"> UMA SHN PODDAR                 </v>
          </cell>
          <cell r="C72">
            <v>-1194</v>
          </cell>
        </row>
        <row r="73">
          <cell r="A73">
            <v>300110</v>
          </cell>
          <cell r="B73" t="str">
            <v xml:space="preserve"> IRPHAN AHMED                   </v>
          </cell>
          <cell r="C73">
            <v>-2109</v>
          </cell>
        </row>
        <row r="74">
          <cell r="A74">
            <v>300111</v>
          </cell>
          <cell r="B74" t="str">
            <v xml:space="preserve"> AJAY KUMAR SINGH               </v>
          </cell>
          <cell r="C74">
            <v>-927</v>
          </cell>
        </row>
        <row r="75">
          <cell r="A75">
            <v>300112</v>
          </cell>
          <cell r="B75" t="str">
            <v xml:space="preserve"> SUNIL LAMA                     </v>
          </cell>
          <cell r="C75">
            <v>-397.5</v>
          </cell>
        </row>
        <row r="76">
          <cell r="A76">
            <v>300114</v>
          </cell>
          <cell r="B76" t="str">
            <v xml:space="preserve"> BHUPENDRA KUMAR RANA           </v>
          </cell>
          <cell r="C76">
            <v>-590</v>
          </cell>
        </row>
        <row r="77">
          <cell r="A77">
            <v>300117</v>
          </cell>
          <cell r="B77" t="str">
            <v xml:space="preserve"> KRISHNA KUMAR RAI              </v>
          </cell>
          <cell r="C77">
            <v>-596</v>
          </cell>
        </row>
        <row r="78">
          <cell r="A78">
            <v>300118</v>
          </cell>
          <cell r="B78" t="str">
            <v xml:space="preserve"> RAJESH  KUMAR RAUNIYAR         </v>
          </cell>
          <cell r="C78">
            <v>-1119.71</v>
          </cell>
        </row>
        <row r="79">
          <cell r="A79">
            <v>300120</v>
          </cell>
          <cell r="B79" t="str">
            <v xml:space="preserve"> RANJAN KUMAR                   </v>
          </cell>
          <cell r="C79">
            <v>-1068</v>
          </cell>
        </row>
        <row r="80">
          <cell r="A80">
            <v>300124</v>
          </cell>
          <cell r="B80" t="str">
            <v xml:space="preserve"> BINOD KR MAHATO                </v>
          </cell>
          <cell r="C80">
            <v>-2053.25</v>
          </cell>
        </row>
        <row r="81">
          <cell r="A81">
            <v>300125</v>
          </cell>
          <cell r="B81" t="str">
            <v xml:space="preserve"> RAM BAHADUR SAH                </v>
          </cell>
          <cell r="C81">
            <v>-1317.68</v>
          </cell>
        </row>
        <row r="82">
          <cell r="A82">
            <v>300127</v>
          </cell>
          <cell r="B82" t="str">
            <v xml:space="preserve"> GOVIND BHATARAI                </v>
          </cell>
          <cell r="C82">
            <v>-675</v>
          </cell>
        </row>
        <row r="83">
          <cell r="A83">
            <v>300128</v>
          </cell>
          <cell r="B83" t="str">
            <v xml:space="preserve"> RAMASHISH CHAUHAN              </v>
          </cell>
          <cell r="C83">
            <v>-2650</v>
          </cell>
        </row>
        <row r="84">
          <cell r="A84">
            <v>300130</v>
          </cell>
          <cell r="B84" t="str">
            <v xml:space="preserve"> DHAN BDR SUBBA                 </v>
          </cell>
          <cell r="C84">
            <v>-315</v>
          </cell>
        </row>
        <row r="85">
          <cell r="A85">
            <v>300131</v>
          </cell>
          <cell r="B85" t="str">
            <v xml:space="preserve"> R P GEWALI                     </v>
          </cell>
          <cell r="C85">
            <v>0</v>
          </cell>
        </row>
        <row r="86">
          <cell r="A86">
            <v>300133</v>
          </cell>
          <cell r="B86" t="str">
            <v xml:space="preserve"> REKH RAJ SINGH                 </v>
          </cell>
          <cell r="C86">
            <v>-1191.95</v>
          </cell>
        </row>
        <row r="87">
          <cell r="A87">
            <v>300134</v>
          </cell>
          <cell r="B87" t="str">
            <v xml:space="preserve"> GURUCHARAN SINGH               </v>
          </cell>
          <cell r="C87">
            <v>-238</v>
          </cell>
        </row>
        <row r="88">
          <cell r="A88">
            <v>300136</v>
          </cell>
          <cell r="B88" t="str">
            <v xml:space="preserve"> MD REZA                        </v>
          </cell>
          <cell r="C88">
            <v>-636</v>
          </cell>
        </row>
        <row r="89">
          <cell r="A89">
            <v>300137</v>
          </cell>
          <cell r="B89" t="str">
            <v xml:space="preserve"> SAMSUL ANSARI                  </v>
          </cell>
          <cell r="C89">
            <v>-1099</v>
          </cell>
        </row>
        <row r="90">
          <cell r="A90">
            <v>300139</v>
          </cell>
          <cell r="B90" t="str">
            <v xml:space="preserve"> K B ADHIKARI                   </v>
          </cell>
          <cell r="C90">
            <v>-1320.4</v>
          </cell>
        </row>
        <row r="91">
          <cell r="A91">
            <v>300140</v>
          </cell>
          <cell r="B91" t="str">
            <v xml:space="preserve"> R K ACHARYA                    </v>
          </cell>
          <cell r="C91">
            <v>-397.5</v>
          </cell>
        </row>
        <row r="92">
          <cell r="A92">
            <v>300141</v>
          </cell>
          <cell r="B92" t="str">
            <v xml:space="preserve"> Shashi Kant Jha                </v>
          </cell>
          <cell r="C92">
            <v>-1209</v>
          </cell>
        </row>
        <row r="93">
          <cell r="A93">
            <v>300142</v>
          </cell>
          <cell r="B93" t="str">
            <v xml:space="preserve"> MUKESH KUMAR                   </v>
          </cell>
          <cell r="C93">
            <v>-2888</v>
          </cell>
        </row>
        <row r="94">
          <cell r="A94">
            <v>300147</v>
          </cell>
          <cell r="B94" t="str">
            <v xml:space="preserve"> SHYAMAL ROY                    </v>
          </cell>
          <cell r="C94">
            <v>-795</v>
          </cell>
        </row>
        <row r="95">
          <cell r="A95">
            <v>300148</v>
          </cell>
          <cell r="B95" t="str">
            <v xml:space="preserve"> SIKANDAR BAITHA                </v>
          </cell>
          <cell r="C95">
            <v>-1179.25</v>
          </cell>
        </row>
        <row r="96">
          <cell r="A96">
            <v>300151</v>
          </cell>
          <cell r="B96" t="str">
            <v xml:space="preserve"> NAAJ BHANU                     </v>
          </cell>
          <cell r="C96">
            <v>0</v>
          </cell>
        </row>
        <row r="97">
          <cell r="A97">
            <v>300155</v>
          </cell>
          <cell r="B97" t="str">
            <v xml:space="preserve"> P. BHASKARAN NAIR              </v>
          </cell>
          <cell r="C97">
            <v>0</v>
          </cell>
        </row>
        <row r="98">
          <cell r="A98">
            <v>300158</v>
          </cell>
          <cell r="B98" t="str">
            <v xml:space="preserve"> SOHAN SINGH                    </v>
          </cell>
          <cell r="C98">
            <v>0</v>
          </cell>
        </row>
        <row r="99">
          <cell r="A99">
            <v>300160</v>
          </cell>
          <cell r="B99" t="str">
            <v xml:space="preserve"> AKILESH YADAV                  </v>
          </cell>
          <cell r="C99">
            <v>-2490</v>
          </cell>
        </row>
        <row r="100">
          <cell r="A100">
            <v>300161</v>
          </cell>
          <cell r="B100" t="str">
            <v xml:space="preserve"> SURESH KUMAR                   </v>
          </cell>
          <cell r="C100">
            <v>-629.38</v>
          </cell>
        </row>
        <row r="101">
          <cell r="A101">
            <v>300162</v>
          </cell>
          <cell r="B101" t="str">
            <v xml:space="preserve"> DINESH SHARMA                  </v>
          </cell>
          <cell r="C101">
            <v>0</v>
          </cell>
        </row>
        <row r="102">
          <cell r="A102">
            <v>300163</v>
          </cell>
          <cell r="B102" t="str">
            <v xml:space="preserve"> MAHAMAD MUSTAKIM               </v>
          </cell>
          <cell r="C102">
            <v>-1937</v>
          </cell>
        </row>
        <row r="103">
          <cell r="A103">
            <v>300164</v>
          </cell>
          <cell r="B103" t="str">
            <v xml:space="preserve"> ABHAY SHANKAR                  </v>
          </cell>
          <cell r="C103">
            <v>-499</v>
          </cell>
        </row>
        <row r="104">
          <cell r="A104">
            <v>300165</v>
          </cell>
          <cell r="B104" t="str">
            <v xml:space="preserve"> PAWAN KUMAR SINGH              </v>
          </cell>
          <cell r="C104">
            <v>-337</v>
          </cell>
        </row>
        <row r="105">
          <cell r="A105">
            <v>300167</v>
          </cell>
          <cell r="B105" t="str">
            <v xml:space="preserve"> SHIV KUMAR SINGH               </v>
          </cell>
          <cell r="C105">
            <v>-157</v>
          </cell>
        </row>
        <row r="106">
          <cell r="A106">
            <v>300173</v>
          </cell>
          <cell r="B106" t="str">
            <v xml:space="preserve"> BALBINDER SINGH DHADWAL        </v>
          </cell>
          <cell r="C106">
            <v>-5928.5</v>
          </cell>
        </row>
        <row r="107">
          <cell r="A107">
            <v>300175</v>
          </cell>
          <cell r="B107" t="str">
            <v xml:space="preserve"> SURYA P GHIMRE                 </v>
          </cell>
          <cell r="C107">
            <v>0</v>
          </cell>
        </row>
        <row r="108">
          <cell r="A108">
            <v>300176</v>
          </cell>
          <cell r="B108" t="str">
            <v xml:space="preserve"> SANJAY MATHUR                  </v>
          </cell>
          <cell r="C108">
            <v>-6810</v>
          </cell>
        </row>
        <row r="109">
          <cell r="A109">
            <v>300179</v>
          </cell>
          <cell r="B109" t="str">
            <v xml:space="preserve"> R K THAKUR                     </v>
          </cell>
          <cell r="C109">
            <v>932.8</v>
          </cell>
        </row>
        <row r="110">
          <cell r="A110">
            <v>300180</v>
          </cell>
          <cell r="B110" t="str">
            <v xml:space="preserve"> RAJEEV  RANJAN VERMA           </v>
          </cell>
          <cell r="C110">
            <v>-1431</v>
          </cell>
        </row>
        <row r="111">
          <cell r="A111">
            <v>300184</v>
          </cell>
          <cell r="B111" t="str">
            <v xml:space="preserve"> ATANU BHATTACHARYA             </v>
          </cell>
          <cell r="C111">
            <v>-1457</v>
          </cell>
        </row>
        <row r="112">
          <cell r="A112">
            <v>300187</v>
          </cell>
          <cell r="B112" t="str">
            <v xml:space="preserve"> BADRI NARYAN                   </v>
          </cell>
          <cell r="C112">
            <v>0</v>
          </cell>
        </row>
        <row r="113">
          <cell r="A113">
            <v>300189</v>
          </cell>
          <cell r="B113" t="str">
            <v xml:space="preserve"> PRASHATN SHIRALI               </v>
          </cell>
          <cell r="C113">
            <v>-0.5</v>
          </cell>
        </row>
        <row r="114">
          <cell r="A114">
            <v>300194</v>
          </cell>
          <cell r="B114" t="str">
            <v xml:space="preserve"> SAPAN BARIK                    </v>
          </cell>
          <cell r="C114">
            <v>-4587</v>
          </cell>
        </row>
        <row r="115">
          <cell r="A115">
            <v>300195</v>
          </cell>
          <cell r="B115" t="str">
            <v xml:space="preserve"> SONI KAPOOR                    </v>
          </cell>
          <cell r="C115">
            <v>-64300.2</v>
          </cell>
        </row>
        <row r="116">
          <cell r="A116">
            <v>300197</v>
          </cell>
          <cell r="B116" t="str">
            <v xml:space="preserve"> S K DAS                        </v>
          </cell>
          <cell r="C116">
            <v>0</v>
          </cell>
        </row>
        <row r="117">
          <cell r="A117">
            <v>300198</v>
          </cell>
          <cell r="B117" t="str">
            <v xml:space="preserve"> UPENDERA PRADHAN               </v>
          </cell>
          <cell r="C117">
            <v>0</v>
          </cell>
        </row>
        <row r="118">
          <cell r="A118">
            <v>300199</v>
          </cell>
          <cell r="B118" t="str">
            <v xml:space="preserve"> PRAVEEN VERMA                  </v>
          </cell>
          <cell r="C118">
            <v>-890.1</v>
          </cell>
        </row>
        <row r="119">
          <cell r="A119">
            <v>300200</v>
          </cell>
          <cell r="B119" t="str">
            <v xml:space="preserve"> SANJAY GURANG                  </v>
          </cell>
          <cell r="C119">
            <v>-456</v>
          </cell>
        </row>
        <row r="120">
          <cell r="A120">
            <v>300202</v>
          </cell>
          <cell r="B120" t="str">
            <v xml:space="preserve"> BINOD KUMAR CHAUDHURY          </v>
          </cell>
          <cell r="C120">
            <v>0</v>
          </cell>
        </row>
        <row r="121">
          <cell r="A121">
            <v>300203</v>
          </cell>
          <cell r="B121" t="str">
            <v xml:space="preserve"> SAILENDRA JHA                  </v>
          </cell>
          <cell r="C121">
            <v>0</v>
          </cell>
        </row>
        <row r="122">
          <cell r="A122">
            <v>300204</v>
          </cell>
          <cell r="B122" t="str">
            <v xml:space="preserve"> GOVIND THAKUR                  </v>
          </cell>
          <cell r="C122">
            <v>-3100</v>
          </cell>
        </row>
        <row r="123">
          <cell r="A123">
            <v>300205</v>
          </cell>
          <cell r="B123" t="str">
            <v xml:space="preserve"> SHIVA KUMAR THAKUR             </v>
          </cell>
          <cell r="C123">
            <v>0</v>
          </cell>
        </row>
        <row r="124">
          <cell r="A124">
            <v>300206</v>
          </cell>
          <cell r="B124" t="str">
            <v xml:space="preserve"> PRATAP CHAUDHURY               </v>
          </cell>
          <cell r="C124">
            <v>0</v>
          </cell>
        </row>
        <row r="125">
          <cell r="A125">
            <v>300207</v>
          </cell>
          <cell r="B125" t="str">
            <v xml:space="preserve"> MONOJ KUMAR CHAUDHURY          </v>
          </cell>
          <cell r="C125">
            <v>1254.78</v>
          </cell>
        </row>
        <row r="126">
          <cell r="A126">
            <v>300208</v>
          </cell>
          <cell r="B126" t="str">
            <v xml:space="preserve"> T P KHANAL                     </v>
          </cell>
          <cell r="C126">
            <v>0</v>
          </cell>
        </row>
        <row r="127">
          <cell r="A127">
            <v>300210</v>
          </cell>
          <cell r="B127" t="str">
            <v xml:space="preserve"> DIP NARAYAN SHRESHTHA          </v>
          </cell>
          <cell r="C127">
            <v>-2889</v>
          </cell>
        </row>
        <row r="128">
          <cell r="A128">
            <v>300213</v>
          </cell>
          <cell r="B128" t="str">
            <v xml:space="preserve"> AASISH BHANDARI                </v>
          </cell>
          <cell r="C128">
            <v>-5300</v>
          </cell>
        </row>
        <row r="129">
          <cell r="A129">
            <v>300214</v>
          </cell>
          <cell r="B129" t="str">
            <v xml:space="preserve"> RUPESH KUMAR MISHRA            </v>
          </cell>
          <cell r="C129">
            <v>-0.5</v>
          </cell>
        </row>
        <row r="130">
          <cell r="A130">
            <v>300219</v>
          </cell>
          <cell r="B130" t="str">
            <v xml:space="preserve"> RAJU BAJRACHARYA               </v>
          </cell>
          <cell r="C130">
            <v>-815</v>
          </cell>
        </row>
        <row r="131">
          <cell r="A131">
            <v>300220</v>
          </cell>
          <cell r="B131" t="str">
            <v xml:space="preserve"> RAJESH MAN SHRESHTHA           </v>
          </cell>
          <cell r="C131">
            <v>-199</v>
          </cell>
        </row>
        <row r="132">
          <cell r="A132">
            <v>300222</v>
          </cell>
          <cell r="B132" t="str">
            <v xml:space="preserve"> UTTAM THAPA                    </v>
          </cell>
          <cell r="C132">
            <v>-4076</v>
          </cell>
        </row>
        <row r="133">
          <cell r="A133">
            <v>300225</v>
          </cell>
          <cell r="B133" t="str">
            <v xml:space="preserve"> K S PRASAD                     </v>
          </cell>
          <cell r="C133">
            <v>0</v>
          </cell>
        </row>
        <row r="134">
          <cell r="A134">
            <v>300233</v>
          </cell>
          <cell r="B134" t="str">
            <v xml:space="preserve"> Prasad Singh                   </v>
          </cell>
          <cell r="C134">
            <v>-1497</v>
          </cell>
        </row>
        <row r="135">
          <cell r="A135">
            <v>300235</v>
          </cell>
          <cell r="B135" t="str">
            <v xml:space="preserve"> B P Yadav                      </v>
          </cell>
          <cell r="C135">
            <v>-676</v>
          </cell>
        </row>
        <row r="136">
          <cell r="A136">
            <v>300236</v>
          </cell>
          <cell r="B136" t="str">
            <v xml:space="preserve"> Mukul Saxena                   </v>
          </cell>
          <cell r="C136">
            <v>-1678.5</v>
          </cell>
        </row>
        <row r="137">
          <cell r="A137">
            <v>300239</v>
          </cell>
          <cell r="B137" t="str">
            <v xml:space="preserve"> Prakash Singh                  </v>
          </cell>
          <cell r="C137">
            <v>-1616</v>
          </cell>
        </row>
        <row r="138">
          <cell r="A138">
            <v>300240</v>
          </cell>
          <cell r="B138" t="str">
            <v xml:space="preserve"> Pradeep Kharel                 </v>
          </cell>
          <cell r="C138">
            <v>-3412</v>
          </cell>
        </row>
        <row r="139">
          <cell r="A139">
            <v>300245</v>
          </cell>
          <cell r="B139" t="str">
            <v xml:space="preserve"> Harendra Verma                 </v>
          </cell>
          <cell r="C139">
            <v>-388.18</v>
          </cell>
        </row>
        <row r="140">
          <cell r="A140">
            <v>300254</v>
          </cell>
          <cell r="B140" t="str">
            <v xml:space="preserve"> Arvind Kumar Singh             </v>
          </cell>
          <cell r="C140">
            <v>-885</v>
          </cell>
        </row>
        <row r="141">
          <cell r="A141">
            <v>300255</v>
          </cell>
          <cell r="B141" t="str">
            <v xml:space="preserve"> Prem Singh                     </v>
          </cell>
          <cell r="C141">
            <v>2266</v>
          </cell>
        </row>
        <row r="142">
          <cell r="A142">
            <v>300256</v>
          </cell>
          <cell r="B142" t="str">
            <v xml:space="preserve"> A K Mishra                     </v>
          </cell>
          <cell r="C142">
            <v>519</v>
          </cell>
        </row>
        <row r="143">
          <cell r="A143">
            <v>300258</v>
          </cell>
          <cell r="B143" t="str">
            <v xml:space="preserve"> Arun Kumar Singh               </v>
          </cell>
          <cell r="C143">
            <v>-240</v>
          </cell>
        </row>
        <row r="144">
          <cell r="A144">
            <v>300260</v>
          </cell>
          <cell r="B144" t="str">
            <v xml:space="preserve"> Rajnish Mishra                 </v>
          </cell>
          <cell r="C144">
            <v>-1874.88</v>
          </cell>
        </row>
        <row r="145">
          <cell r="A145">
            <v>300265</v>
          </cell>
          <cell r="B145" t="str">
            <v xml:space="preserve"> Vishnu Lal                     </v>
          </cell>
          <cell r="C145">
            <v>-780</v>
          </cell>
        </row>
        <row r="146">
          <cell r="A146">
            <v>300266</v>
          </cell>
          <cell r="B146" t="str">
            <v xml:space="preserve"> Pramod Kumar Singh             </v>
          </cell>
          <cell r="C146">
            <v>-674</v>
          </cell>
        </row>
        <row r="147">
          <cell r="A147">
            <v>300267</v>
          </cell>
          <cell r="B147" t="str">
            <v xml:space="preserve"> Santosh Singh                  </v>
          </cell>
          <cell r="C147">
            <v>-19</v>
          </cell>
        </row>
        <row r="148">
          <cell r="A148">
            <v>300268</v>
          </cell>
          <cell r="B148" t="str">
            <v xml:space="preserve"> Vijay Bhushan Tiwari           </v>
          </cell>
          <cell r="C148">
            <v>360</v>
          </cell>
        </row>
        <row r="149">
          <cell r="A149">
            <v>300271</v>
          </cell>
          <cell r="B149" t="str">
            <v xml:space="preserve"> Tahir Husen                    </v>
          </cell>
          <cell r="C149">
            <v>-1021</v>
          </cell>
        </row>
        <row r="150">
          <cell r="A150">
            <v>300274</v>
          </cell>
          <cell r="B150" t="str">
            <v xml:space="preserve"> Roshan Paudel                  </v>
          </cell>
          <cell r="C150">
            <v>-652</v>
          </cell>
        </row>
        <row r="151">
          <cell r="A151">
            <v>300275</v>
          </cell>
          <cell r="B151" t="str">
            <v xml:space="preserve"> Rajesh Adhikari                </v>
          </cell>
          <cell r="C151">
            <v>895</v>
          </cell>
        </row>
        <row r="152">
          <cell r="A152">
            <v>300286</v>
          </cell>
          <cell r="B152" t="str">
            <v xml:space="preserve"> Anil Basnyet                   </v>
          </cell>
          <cell r="C152">
            <v>0</v>
          </cell>
        </row>
        <row r="153">
          <cell r="A153">
            <v>300294</v>
          </cell>
          <cell r="B153" t="str">
            <v xml:space="preserve"> Keshab Bhandari                </v>
          </cell>
          <cell r="C153">
            <v>-1807.5</v>
          </cell>
        </row>
        <row r="154">
          <cell r="A154">
            <v>300300</v>
          </cell>
          <cell r="B154" t="str">
            <v xml:space="preserve"> Udayan Ganguly                 </v>
          </cell>
          <cell r="C154">
            <v>0</v>
          </cell>
        </row>
        <row r="155">
          <cell r="A155">
            <v>300302</v>
          </cell>
          <cell r="B155" t="str">
            <v xml:space="preserve"> Tirtha Bdr. Thapa              </v>
          </cell>
          <cell r="C155">
            <v>-1071</v>
          </cell>
        </row>
        <row r="156">
          <cell r="A156">
            <v>300310</v>
          </cell>
          <cell r="B156" t="str">
            <v xml:space="preserve"> SOMEN ADHIKARI                 </v>
          </cell>
          <cell r="C156">
            <v>-2829</v>
          </cell>
        </row>
        <row r="157">
          <cell r="A157">
            <v>300318</v>
          </cell>
          <cell r="B157" t="str">
            <v xml:space="preserve"> Girir Raj Niraula              </v>
          </cell>
          <cell r="C157">
            <v>-1691</v>
          </cell>
        </row>
        <row r="158">
          <cell r="A158">
            <v>300381</v>
          </cell>
          <cell r="B158" t="str">
            <v xml:space="preserve"> Muni Raut                      </v>
          </cell>
          <cell r="C158">
            <v>-960</v>
          </cell>
        </row>
        <row r="159">
          <cell r="A159">
            <v>300390</v>
          </cell>
          <cell r="B159" t="str">
            <v xml:space="preserve"> Shankar Nepali                 </v>
          </cell>
          <cell r="C159">
            <v>-44.5</v>
          </cell>
        </row>
        <row r="160">
          <cell r="A160">
            <v>300395</v>
          </cell>
          <cell r="B160" t="str">
            <v xml:space="preserve"> Hem Singh                      </v>
          </cell>
          <cell r="C160">
            <v>-450</v>
          </cell>
        </row>
        <row r="161">
          <cell r="A161">
            <v>300396</v>
          </cell>
          <cell r="B161" t="str">
            <v xml:space="preserve"> A M Ansari                     </v>
          </cell>
          <cell r="C161">
            <v>-919</v>
          </cell>
        </row>
        <row r="162">
          <cell r="A162">
            <v>300398</v>
          </cell>
          <cell r="B162" t="str">
            <v xml:space="preserve"> A K Singh                      </v>
          </cell>
          <cell r="C162">
            <v>-317</v>
          </cell>
        </row>
        <row r="163">
          <cell r="A163">
            <v>303000</v>
          </cell>
          <cell r="B163" t="str">
            <v xml:space="preserve"> Bhugal Rai                     </v>
          </cell>
          <cell r="C163">
            <v>0</v>
          </cell>
        </row>
        <row r="164">
          <cell r="A164">
            <v>303001</v>
          </cell>
          <cell r="B164" t="str">
            <v xml:space="preserve"> Mohan Basnett                  </v>
          </cell>
          <cell r="C164">
            <v>-679.5</v>
          </cell>
        </row>
        <row r="165">
          <cell r="A165">
            <v>303002</v>
          </cell>
          <cell r="B165" t="str">
            <v xml:space="preserve"> A M Ansari                     </v>
          </cell>
          <cell r="C165">
            <v>-405</v>
          </cell>
        </row>
        <row r="166">
          <cell r="A166">
            <v>303003</v>
          </cell>
          <cell r="B166" t="str">
            <v xml:space="preserve"> Shankar Nepali                 </v>
          </cell>
          <cell r="C166">
            <v>-877</v>
          </cell>
        </row>
        <row r="167">
          <cell r="A167">
            <v>303005</v>
          </cell>
          <cell r="B167" t="str">
            <v xml:space="preserve"> Shambhu Bharat                 </v>
          </cell>
          <cell r="C167">
            <v>0</v>
          </cell>
        </row>
        <row r="168">
          <cell r="A168">
            <v>303006</v>
          </cell>
          <cell r="B168" t="str">
            <v xml:space="preserve"> Ganesh Karki                   </v>
          </cell>
          <cell r="C168">
            <v>-0.5</v>
          </cell>
        </row>
        <row r="169">
          <cell r="A169">
            <v>303007</v>
          </cell>
          <cell r="B169" t="str">
            <v xml:space="preserve"> Shyam Basnett                  </v>
          </cell>
          <cell r="C169">
            <v>-0.6</v>
          </cell>
        </row>
        <row r="170">
          <cell r="A170">
            <v>303011</v>
          </cell>
          <cell r="B170" t="str">
            <v xml:space="preserve"> Bidur Chaudhury                </v>
          </cell>
          <cell r="C170">
            <v>0</v>
          </cell>
        </row>
        <row r="171">
          <cell r="A171">
            <v>303034</v>
          </cell>
          <cell r="B171" t="str">
            <v xml:space="preserve"> Arun Kumar Singh               </v>
          </cell>
          <cell r="C171">
            <v>0</v>
          </cell>
        </row>
        <row r="172">
          <cell r="A172">
            <v>303035</v>
          </cell>
          <cell r="B172" t="str">
            <v xml:space="preserve"> Arvind Kumar Singh             </v>
          </cell>
          <cell r="C172">
            <v>0</v>
          </cell>
        </row>
        <row r="173">
          <cell r="A173">
            <v>303036</v>
          </cell>
          <cell r="B173" t="str">
            <v xml:space="preserve"> Ashok Mishra                   </v>
          </cell>
          <cell r="C173">
            <v>0</v>
          </cell>
        </row>
        <row r="174">
          <cell r="A174">
            <v>303037</v>
          </cell>
          <cell r="B174" t="str">
            <v xml:space="preserve"> Ashok Shreshtha                </v>
          </cell>
          <cell r="C174">
            <v>840</v>
          </cell>
        </row>
        <row r="175">
          <cell r="A175">
            <v>303046</v>
          </cell>
          <cell r="B175" t="str">
            <v xml:space="preserve"> Harendra Verma                 </v>
          </cell>
          <cell r="C175">
            <v>-1333</v>
          </cell>
        </row>
        <row r="176">
          <cell r="A176">
            <v>303056</v>
          </cell>
          <cell r="B176" t="str">
            <v xml:space="preserve"> Pradeep Kharel                 </v>
          </cell>
          <cell r="C176">
            <v>0</v>
          </cell>
        </row>
        <row r="177">
          <cell r="A177">
            <v>303058</v>
          </cell>
          <cell r="B177" t="str">
            <v xml:space="preserve"> Prakash Singh                  </v>
          </cell>
          <cell r="C177">
            <v>0</v>
          </cell>
        </row>
        <row r="178">
          <cell r="A178">
            <v>303060</v>
          </cell>
          <cell r="B178" t="str">
            <v xml:space="preserve"> Prem Singh                     </v>
          </cell>
          <cell r="C178">
            <v>-2266</v>
          </cell>
        </row>
        <row r="179">
          <cell r="A179">
            <v>303068</v>
          </cell>
          <cell r="B179" t="str">
            <v xml:space="preserve"> Santosh Singh                  </v>
          </cell>
          <cell r="C179">
            <v>-465</v>
          </cell>
        </row>
        <row r="180">
          <cell r="A180">
            <v>303077</v>
          </cell>
          <cell r="B180" t="str">
            <v xml:space="preserve"> Tahir Hossain                  </v>
          </cell>
          <cell r="C180">
            <v>0</v>
          </cell>
        </row>
        <row r="181">
          <cell r="A181">
            <v>303079</v>
          </cell>
          <cell r="B181" t="str">
            <v xml:space="preserve"> Vijay Bhusan Tiwary            </v>
          </cell>
          <cell r="C181">
            <v>-658</v>
          </cell>
        </row>
        <row r="182">
          <cell r="A182">
            <v>303082</v>
          </cell>
          <cell r="B182" t="str">
            <v xml:space="preserve"> Vishnulal                      </v>
          </cell>
          <cell r="C182">
            <v>0</v>
          </cell>
        </row>
        <row r="183">
          <cell r="A183">
            <v>303083</v>
          </cell>
          <cell r="B183" t="str">
            <v xml:space="preserve"> Chandi Neupane                 </v>
          </cell>
          <cell r="C183">
            <v>-1966</v>
          </cell>
        </row>
        <row r="184">
          <cell r="A184">
            <v>303113</v>
          </cell>
          <cell r="B184" t="str">
            <v xml:space="preserve"> Shankar Raut                   </v>
          </cell>
          <cell r="C184">
            <v>1305</v>
          </cell>
        </row>
        <row r="185">
          <cell r="A185">
            <v>303123</v>
          </cell>
          <cell r="B185" t="str">
            <v xml:space="preserve"> Rajen Raut                     </v>
          </cell>
          <cell r="C185">
            <v>-409.6</v>
          </cell>
        </row>
        <row r="186">
          <cell r="A186">
            <v>303127</v>
          </cell>
          <cell r="B186" t="str">
            <v xml:space="preserve"> Hem Singh                      </v>
          </cell>
          <cell r="C186">
            <v>-840</v>
          </cell>
        </row>
        <row r="187">
          <cell r="A187">
            <v>303131</v>
          </cell>
          <cell r="B187" t="str">
            <v xml:space="preserve"> Rajesh Psd Shah                </v>
          </cell>
          <cell r="C187">
            <v>-1545</v>
          </cell>
        </row>
        <row r="188">
          <cell r="A188">
            <v>303133</v>
          </cell>
          <cell r="B188" t="str">
            <v xml:space="preserve"> Rajesh Adhikari                </v>
          </cell>
          <cell r="C188">
            <v>-2200.5</v>
          </cell>
        </row>
        <row r="189">
          <cell r="A189" t="str">
            <v xml:space="preserve">H0316        </v>
          </cell>
          <cell r="B189" t="str">
            <v xml:space="preserve"> HEAD DNPL - UNIT FINANCE       </v>
          </cell>
          <cell r="C189">
            <v>-74164.17</v>
          </cell>
        </row>
        <row r="190">
          <cell r="A190" t="str">
            <v xml:space="preserve">H0596        </v>
          </cell>
          <cell r="B190" t="str">
            <v xml:space="preserve"> HEAD DNPL - UNIT ENGINEERING   </v>
          </cell>
          <cell r="C190">
            <v>2813</v>
          </cell>
        </row>
        <row r="191">
          <cell r="A191" t="str">
            <v xml:space="preserve">H0601        </v>
          </cell>
          <cell r="B191" t="str">
            <v xml:space="preserve"> HEAD DNPL - UNIT OPERATION     </v>
          </cell>
          <cell r="C191">
            <v>59504.92</v>
          </cell>
        </row>
        <row r="192">
          <cell r="A192" t="str">
            <v xml:space="preserve">H0875        </v>
          </cell>
          <cell r="B192" t="str">
            <v xml:space="preserve"> Head-Sales &amp; Marketing         </v>
          </cell>
          <cell r="C192">
            <v>-4770</v>
          </cell>
        </row>
        <row r="193">
          <cell r="C193">
            <v>-307409.37999999995</v>
          </cell>
        </row>
      </sheetData>
      <sheetData sheetId="1" refreshError="1"/>
      <sheetData sheetId="2">
        <row r="8">
          <cell r="A8">
            <v>300003</v>
          </cell>
        </row>
      </sheetData>
      <sheetData sheetId="3" refreshError="1"/>
      <sheetData sheetId="4">
        <row r="8">
          <cell r="A8">
            <v>300003</v>
          </cell>
        </row>
      </sheetData>
      <sheetData sheetId="5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-FEB.-on03.03.05at6.00pm"/>
    </sheetNames>
    <sheetDataSet>
      <sheetData sheetId="0" refreshError="1">
        <row r="9">
          <cell r="A9" t="str">
            <v>G/L acct</v>
          </cell>
          <cell r="B9" t="str">
            <v>G/L acct long text</v>
          </cell>
        </row>
      </sheetData>
      <sheetData sheetId="1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"/>
      <sheetName val="LOAN &amp; ADVANCES"/>
      <sheetName val="TUITION FEE"/>
      <sheetName val="H.MESS FEE"/>
      <sheetName val="CREDITORS"/>
      <sheetName val="Sheet2"/>
      <sheetName val="Sheet3"/>
    </sheetNames>
    <sheetDataSet>
      <sheetData sheetId="0" refreshError="1"/>
      <sheetData sheetId="1" refreshError="1"/>
      <sheetData sheetId="2" refreshError="1">
        <row r="2">
          <cell r="B2" t="str">
            <v>UNIVERSAL INSTITUTE OF ADVANCED STUDIES &amp; RESEARCH PVT. LTD.</v>
          </cell>
        </row>
        <row r="3">
          <cell r="B3" t="str">
            <v>TUITION FEE DETAILS OF 1ST MBBS BATCH(1999-2000)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  <sheetName val="Rates"/>
      <sheetName val="Loan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ANUSUCHI_KA"/>
      <sheetName val="orginal"/>
      <sheetName val="Details 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Z000105IRS"/>
      <sheetName val="Tax Computation"/>
      <sheetName val="Tabl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 "/>
      <sheetName val="P.M.CL.ST.30.12-02.01 ZMM11"/>
    </sheetNames>
    <sheetDataSet>
      <sheetData sheetId="0" refreshError="1">
        <row r="1">
          <cell r="A1" t="str">
            <v>Plant</v>
          </cell>
          <cell r="B1" t="str">
            <v>Material</v>
          </cell>
          <cell r="C1" t="str">
            <v>Material description</v>
          </cell>
          <cell r="D1" t="str">
            <v>UOM</v>
          </cell>
          <cell r="E1" t="str">
            <v>Brand</v>
          </cell>
        </row>
      </sheetData>
      <sheetData sheetId="1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SHAR VARRIABLE"/>
      <sheetName val="TDS ON SALARY RECO1 july07 (6)"/>
      <sheetName val="Sheet2"/>
      <sheetName val="ASHAR(REVISED"/>
      <sheetName val="ASHAR  (2)"/>
      <sheetName val="Sheet1"/>
      <sheetName val="OZ000105IRS"/>
      <sheetName val="DUMP "/>
    </sheetNames>
    <sheetDataSet>
      <sheetData sheetId="0" refreshError="1">
        <row r="2">
          <cell r="A2">
            <v>300003</v>
          </cell>
          <cell r="B2" t="str">
            <v>TPBHATTARAI</v>
          </cell>
          <cell r="C2">
            <v>5159</v>
          </cell>
        </row>
        <row r="3">
          <cell r="A3">
            <v>300004</v>
          </cell>
          <cell r="B3" t="str">
            <v>CGHOSH</v>
          </cell>
          <cell r="C3">
            <v>19237.73</v>
          </cell>
        </row>
        <row r="4">
          <cell r="A4">
            <v>300006</v>
          </cell>
          <cell r="B4" t="str">
            <v>NMSBASNET</v>
          </cell>
          <cell r="C4">
            <v>6733.17</v>
          </cell>
        </row>
        <row r="5">
          <cell r="A5">
            <v>300014</v>
          </cell>
          <cell r="B5" t="str">
            <v>AMAL KR GUIN</v>
          </cell>
          <cell r="C5">
            <v>6191</v>
          </cell>
        </row>
        <row r="6">
          <cell r="A6">
            <v>300015</v>
          </cell>
          <cell r="B6" t="str">
            <v>VIJAYKUMARUPADHYA</v>
          </cell>
          <cell r="C6">
            <v>7223</v>
          </cell>
        </row>
        <row r="7">
          <cell r="A7">
            <v>300016</v>
          </cell>
          <cell r="B7" t="str">
            <v>RKAGNIHOTRI</v>
          </cell>
          <cell r="C7">
            <v>4127</v>
          </cell>
        </row>
        <row r="8">
          <cell r="A8">
            <v>300018</v>
          </cell>
          <cell r="B8" t="str">
            <v>UMESHGOSWAMI</v>
          </cell>
          <cell r="C8">
            <v>4809</v>
          </cell>
        </row>
        <row r="9">
          <cell r="A9">
            <v>300019</v>
          </cell>
          <cell r="B9" t="str">
            <v>SKMISHRA</v>
          </cell>
          <cell r="C9">
            <v>3847</v>
          </cell>
        </row>
        <row r="10">
          <cell r="A10">
            <v>300022</v>
          </cell>
          <cell r="B10" t="str">
            <v>ANUPAM KR AGARWAL</v>
          </cell>
          <cell r="C10">
            <v>7223</v>
          </cell>
        </row>
        <row r="11">
          <cell r="A11">
            <v>300025</v>
          </cell>
          <cell r="B11" t="str">
            <v>SUJITKUMAR</v>
          </cell>
          <cell r="C11">
            <v>4809</v>
          </cell>
        </row>
        <row r="12">
          <cell r="A12">
            <v>300029</v>
          </cell>
          <cell r="B12" t="str">
            <v>SANJAYKUMAR</v>
          </cell>
          <cell r="C12">
            <v>7467.75</v>
          </cell>
        </row>
        <row r="13">
          <cell r="A13">
            <v>300035</v>
          </cell>
          <cell r="B13" t="str">
            <v>RAMESHSHRIVASTAV</v>
          </cell>
          <cell r="C13">
            <v>7223</v>
          </cell>
        </row>
        <row r="14">
          <cell r="A14">
            <v>300038</v>
          </cell>
          <cell r="B14" t="str">
            <v>UJJWALPRADHAN</v>
          </cell>
          <cell r="C14">
            <v>7222.89</v>
          </cell>
        </row>
        <row r="15">
          <cell r="A15">
            <v>300039</v>
          </cell>
          <cell r="B15" t="str">
            <v>ANUJ KR SINGH</v>
          </cell>
          <cell r="C15">
            <v>4809</v>
          </cell>
        </row>
        <row r="16">
          <cell r="A16">
            <v>300041</v>
          </cell>
          <cell r="B16" t="str">
            <v>RUTHKRKAPAT</v>
          </cell>
          <cell r="C16">
            <v>7223</v>
          </cell>
        </row>
        <row r="17">
          <cell r="A17">
            <v>300044</v>
          </cell>
          <cell r="B17" t="str">
            <v>SUSHILKRSINHA</v>
          </cell>
          <cell r="C17">
            <v>5159</v>
          </cell>
        </row>
        <row r="18">
          <cell r="A18">
            <v>300048</v>
          </cell>
          <cell r="B18" t="str">
            <v>SWARUPKRDEY</v>
          </cell>
          <cell r="C18">
            <v>4127</v>
          </cell>
        </row>
        <row r="19">
          <cell r="A19">
            <v>300049</v>
          </cell>
          <cell r="B19" t="str">
            <v>RKVERMA</v>
          </cell>
          <cell r="C19">
            <v>20636.93</v>
          </cell>
        </row>
        <row r="20">
          <cell r="A20">
            <v>300053</v>
          </cell>
          <cell r="B20" t="str">
            <v>RAJESHKRGUPTA(TXL)</v>
          </cell>
          <cell r="C20">
            <v>5159</v>
          </cell>
        </row>
        <row r="21">
          <cell r="A21">
            <v>300055</v>
          </cell>
          <cell r="B21" t="str">
            <v>DIPANKARSANYAL</v>
          </cell>
          <cell r="C21">
            <v>4267</v>
          </cell>
        </row>
        <row r="22">
          <cell r="A22">
            <v>300058</v>
          </cell>
          <cell r="B22" t="str">
            <v>SANJIVGIRI</v>
          </cell>
          <cell r="C22">
            <v>3847.52</v>
          </cell>
        </row>
        <row r="23">
          <cell r="A23">
            <v>300059</v>
          </cell>
          <cell r="B23" t="str">
            <v>PABITRAKAR</v>
          </cell>
          <cell r="C23">
            <v>5159</v>
          </cell>
        </row>
        <row r="24">
          <cell r="A24">
            <v>300063</v>
          </cell>
          <cell r="B24" t="str">
            <v>SOBHANBHADURI</v>
          </cell>
          <cell r="C24">
            <v>4127</v>
          </cell>
        </row>
        <row r="25">
          <cell r="A25">
            <v>300071</v>
          </cell>
          <cell r="B25" t="str">
            <v>SKTRIPATHI-ENGG</v>
          </cell>
          <cell r="C25">
            <v>6191</v>
          </cell>
        </row>
        <row r="26">
          <cell r="A26">
            <v>300076</v>
          </cell>
          <cell r="B26" t="str">
            <v>TEZSINGH</v>
          </cell>
          <cell r="C26">
            <v>3847</v>
          </cell>
        </row>
        <row r="27">
          <cell r="A27">
            <v>300077</v>
          </cell>
          <cell r="B27" t="str">
            <v>SUBASHKTRIPATHI-QUALITY</v>
          </cell>
          <cell r="C27">
            <v>20636.93</v>
          </cell>
        </row>
        <row r="28">
          <cell r="A28">
            <v>300087</v>
          </cell>
          <cell r="B28" t="str">
            <v>PRABHASTIWARI</v>
          </cell>
          <cell r="C28">
            <v>5159</v>
          </cell>
        </row>
        <row r="29">
          <cell r="A29">
            <v>300089</v>
          </cell>
          <cell r="B29" t="str">
            <v>SPMALHOTRA</v>
          </cell>
          <cell r="C29">
            <v>116600</v>
          </cell>
        </row>
        <row r="30">
          <cell r="A30">
            <v>300091</v>
          </cell>
          <cell r="B30" t="str">
            <v>SKJHA-PURCHASE</v>
          </cell>
          <cell r="C30">
            <v>4809</v>
          </cell>
        </row>
        <row r="31">
          <cell r="A31">
            <v>300114</v>
          </cell>
          <cell r="B31" t="str">
            <v>BHUPENDRA KR RANA</v>
          </cell>
          <cell r="C31">
            <v>4127</v>
          </cell>
        </row>
        <row r="32">
          <cell r="A32">
            <v>300118</v>
          </cell>
          <cell r="B32" t="str">
            <v>RAJESHKRRAUNIYAR</v>
          </cell>
          <cell r="C32">
            <v>4127</v>
          </cell>
        </row>
        <row r="33">
          <cell r="A33">
            <v>300141</v>
          </cell>
          <cell r="B33" t="str">
            <v>SASHIKANTJHA-NUR</v>
          </cell>
          <cell r="C33">
            <v>7222.89</v>
          </cell>
        </row>
        <row r="34">
          <cell r="A34">
            <v>300147</v>
          </cell>
          <cell r="B34" t="str">
            <v>SHYAMALROY</v>
          </cell>
          <cell r="C34">
            <v>6191</v>
          </cell>
        </row>
        <row r="35">
          <cell r="A35">
            <v>300155</v>
          </cell>
          <cell r="B35" t="str">
            <v>PBHASKARANNAIR</v>
          </cell>
          <cell r="C35">
            <v>6191</v>
          </cell>
        </row>
        <row r="36">
          <cell r="A36">
            <v>300173</v>
          </cell>
          <cell r="B36" t="str">
            <v>BALVINDAR SINGH DHADWAL</v>
          </cell>
          <cell r="C36">
            <v>6191</v>
          </cell>
        </row>
        <row r="37">
          <cell r="A37">
            <v>300176</v>
          </cell>
          <cell r="B37" t="str">
            <v>SANJAYMATHUR</v>
          </cell>
          <cell r="C37">
            <v>4809</v>
          </cell>
        </row>
        <row r="38">
          <cell r="A38">
            <v>300186</v>
          </cell>
          <cell r="B38" t="str">
            <v>ARNAV KUMAR GUPTA</v>
          </cell>
          <cell r="C38">
            <v>2868.08</v>
          </cell>
        </row>
        <row r="39">
          <cell r="A39">
            <v>300187</v>
          </cell>
          <cell r="B39" t="str">
            <v>DRBADRINARAYAN</v>
          </cell>
          <cell r="C39">
            <v>51592.06</v>
          </cell>
        </row>
        <row r="40">
          <cell r="A40">
            <v>300194</v>
          </cell>
          <cell r="B40" t="str">
            <v>SAPANBARIK</v>
          </cell>
          <cell r="C40">
            <v>4127</v>
          </cell>
        </row>
        <row r="41">
          <cell r="A41">
            <v>300195</v>
          </cell>
          <cell r="B41" t="str">
            <v>SONIKAPOOR</v>
          </cell>
          <cell r="C41">
            <v>51591.9</v>
          </cell>
        </row>
        <row r="42">
          <cell r="A42">
            <v>300219</v>
          </cell>
          <cell r="B42" t="str">
            <v>RAJU DIP BAJRACHARYA</v>
          </cell>
          <cell r="C42">
            <v>6400.93</v>
          </cell>
        </row>
        <row r="43">
          <cell r="A43">
            <v>300220</v>
          </cell>
          <cell r="B43" t="str">
            <v>RAJESHMAN SHRESHTA</v>
          </cell>
          <cell r="C43">
            <v>6191.05</v>
          </cell>
        </row>
        <row r="44">
          <cell r="A44">
            <v>300233</v>
          </cell>
          <cell r="B44" t="str">
            <v>TPSINGH</v>
          </cell>
          <cell r="C44">
            <v>7223</v>
          </cell>
        </row>
        <row r="45">
          <cell r="A45">
            <v>300234</v>
          </cell>
          <cell r="B45" t="str">
            <v>DEEPAKKRAGRAWAL</v>
          </cell>
          <cell r="C45">
            <v>20636.93</v>
          </cell>
        </row>
        <row r="46">
          <cell r="A46">
            <v>300239</v>
          </cell>
          <cell r="B46" t="str">
            <v>PRAKASHSINHG</v>
          </cell>
          <cell r="C46">
            <v>3847</v>
          </cell>
        </row>
        <row r="47">
          <cell r="A47">
            <v>300240</v>
          </cell>
          <cell r="B47" t="str">
            <v>PRADEEPKHAREL</v>
          </cell>
          <cell r="C47">
            <v>4809</v>
          </cell>
        </row>
        <row r="48">
          <cell r="A48">
            <v>300255</v>
          </cell>
          <cell r="B48" t="str">
            <v>PREMSINGH</v>
          </cell>
          <cell r="C48">
            <v>5159</v>
          </cell>
        </row>
        <row r="49">
          <cell r="A49">
            <v>300260</v>
          </cell>
          <cell r="B49" t="str">
            <v>RAJNISHKRMISHRA</v>
          </cell>
          <cell r="C49">
            <v>6191</v>
          </cell>
        </row>
        <row r="50">
          <cell r="A50">
            <v>300285</v>
          </cell>
          <cell r="B50" t="str">
            <v>BHUPALKOIRALA</v>
          </cell>
          <cell r="C50">
            <v>5159.21</v>
          </cell>
        </row>
        <row r="51">
          <cell r="A51">
            <v>300300</v>
          </cell>
          <cell r="B51" t="str">
            <v>UDAYANGANGULY</v>
          </cell>
          <cell r="C51">
            <v>127207</v>
          </cell>
        </row>
        <row r="52">
          <cell r="A52">
            <v>300301</v>
          </cell>
          <cell r="B52" t="str">
            <v>ATULNAGAR</v>
          </cell>
          <cell r="C52">
            <v>53655.74</v>
          </cell>
        </row>
        <row r="53">
          <cell r="A53">
            <v>300310</v>
          </cell>
          <cell r="B53" t="str">
            <v>SOUMENADHIKARI</v>
          </cell>
          <cell r="C53">
            <v>38475.46</v>
          </cell>
        </row>
        <row r="54">
          <cell r="A54" t="str">
            <v>H0205</v>
          </cell>
          <cell r="B54" t="str">
            <v xml:space="preserve">GAUTAM THAPA </v>
          </cell>
          <cell r="C54">
            <v>4127.3599999999997</v>
          </cell>
        </row>
        <row r="55">
          <cell r="B55" t="str">
            <v xml:space="preserve">Total </v>
          </cell>
          <cell r="C55">
            <v>751150.52999999991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ncome Statement"/>
      <sheetName val="Cash Flow"/>
      <sheetName val="Schedule"/>
      <sheetName val="Fixed Assets (CMF &amp; DONOR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BS"/>
      <sheetName val="PLACC"/>
      <sheetName val="PL APPROPRIATION"/>
      <sheetName val="sch1"/>
      <sheetName val="sch2"/>
      <sheetName val="sch3"/>
      <sheetName val="sch4-Non interest bearing"/>
      <sheetName val="sch-4 interest bearing"/>
      <sheetName val="sch5"/>
      <sheetName val="sch 6"/>
      <sheetName val="sch 7"/>
      <sheetName val="sch 8 "/>
      <sheetName val="sch 8(1)"/>
      <sheetName val="sch 9"/>
      <sheetName val="sch 10"/>
      <sheetName val="sch 10(A)"/>
      <sheetName val="sch 11"/>
      <sheetName val="sch 12"/>
      <sheetName val="sch 12(A)"/>
      <sheetName val="sch 13"/>
      <sheetName val="sch 13(A)"/>
      <sheetName val="sch 14"/>
      <sheetName val="sch 15"/>
      <sheetName val="sch 16"/>
      <sheetName val="sch 17"/>
      <sheetName val="sch 18"/>
      <sheetName val="sch 19"/>
      <sheetName val="sch 20"/>
      <sheetName val="sch 21"/>
      <sheetName val="sch 22"/>
      <sheetName val="sch 23"/>
      <sheetName val="sch 24"/>
      <sheetName val="sch 24 (2)"/>
      <sheetName val="sch 25"/>
      <sheetName val="Working for SCH 25 "/>
      <sheetName val="sch 25 Definations"/>
      <sheetName val="sch 26"/>
      <sheetName val="Sch 26 workings"/>
      <sheetName val="SCH 27"/>
      <sheetName val="sch 28 Bal"/>
      <sheetName val="Tax Provision"/>
      <sheetName val="sch 26 xxx"/>
      <sheetName val="TAX GLLP"/>
      <sheetName val="xxx"/>
      <sheetName val="Statement of changes in equity"/>
      <sheetName val="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9">
          <cell r="B9" t="str">
            <v>?= P#f/ s/f]* P#f/ nfv P#f/ xhf/ Ps ;o P#f/ / k};f afO; dfq</v>
          </cell>
        </row>
      </sheetData>
      <sheetData sheetId="1" refreshError="1"/>
      <sheetData sheetId="2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SSETS"/>
      <sheetName val="SCHEDULE_2"/>
      <sheetName val="SCHEDULE_10"/>
      <sheetName val="SCHEDULE_5"/>
      <sheetName val="INCOME_FROM_OCCUPATION,EMPLOYME"/>
      <sheetName val="self"/>
      <sheetName val="trial"/>
      <sheetName val="CASH_FLOW"/>
      <sheetName val="BALSHEET"/>
      <sheetName val="PROFIT_LOSS"/>
      <sheetName val="sales &amp; cost of sales"/>
      <sheetName val="SCH_11"/>
      <sheetName val="SCH_1to3_5to13"/>
      <sheetName val="salary"/>
      <sheetName val="food cost"/>
      <sheetName val="ele,commu,fuel exp."/>
      <sheetName val="oprep"/>
      <sheetName val="interest on loan"/>
      <sheetName val="bank bala"/>
      <sheetName val="insurance"/>
      <sheetName val="add Assets"/>
      <sheetName val="staff loan"/>
      <sheetName val="gratuity"/>
      <sheetName val="sales "/>
      <sheetName val="vat reconcile"/>
      <sheetName val="Sheet5"/>
      <sheetName val="OZ000105IRS"/>
      <sheetName val="Balance Sheet"/>
      <sheetName val="Tax Computation"/>
      <sheetName val="ASHAR VARRIABLE"/>
      <sheetName val="TUITION FEE"/>
      <sheetName val="PO.Detai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Repair &amp; Maintinance"/>
      <sheetName val="Add Back"/>
      <sheetName val="Details of Fixed Assets"/>
      <sheetName val="Tax Depreciation "/>
      <sheetName val="Calculation Of Income "/>
      <sheetName val="Tax Computation"/>
      <sheetName val="Sheet1"/>
      <sheetName val="OZ000105IRS"/>
      <sheetName val="ASSETS"/>
      <sheetName val="Sheet4"/>
      <sheetName val="Sheet3"/>
      <sheetName val="sA"/>
      <sheetName val="Sheet2"/>
      <sheetName val="ASHAR VARRIABLE"/>
      <sheetName val="Additions"/>
      <sheetName val="allocation"/>
      <sheetName val="Cont Aging 31_03_08"/>
      <sheetName val="Consolidated_Trial"/>
      <sheetName val="Investments"/>
      <sheetName val="SCHEDULE"/>
      <sheetName val="U-4_Investments &amp; F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Repair &amp; Maintinance"/>
      <sheetName val="Add Back"/>
      <sheetName val="Details of Fixed Assets"/>
      <sheetName val="Tax Depreciation "/>
      <sheetName val="Calculation Of Income 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WIP"/>
      <sheetName val="Disclosure"/>
      <sheetName val="Pending"/>
      <sheetName val="Land Lease Lead"/>
      <sheetName val="House Rent Lead"/>
      <sheetName val="FInal TB Ashadend 2081"/>
      <sheetName val="Lower Indrawati(WIP)"/>
      <sheetName val="Pre-Operating 2080-81"/>
      <sheetName val="Preoperating Expenses 2079-80 "/>
      <sheetName val="Adjustment"/>
      <sheetName val="WIP Adjusted"/>
      <sheetName val="Vehicle Adj entry"/>
      <sheetName val="Pre opChaitra end"/>
      <sheetName val="House Rent Lead Q3"/>
      <sheetName val="Lease Liability &amp; Finance Cost"/>
      <sheetName val="RTUA &amp; Depreciation Q3"/>
      <sheetName val="Incremental Rent Q3"/>
      <sheetName val="Final Adjusted TB"/>
      <sheetName val="Sales PPE"/>
      <sheetName val="Project Calculation"/>
      <sheetName val="Investment Schedule"/>
      <sheetName val="SOFP"/>
      <sheetName val="SOPL"/>
      <sheetName val="SOCF"/>
      <sheetName val="SOCIE"/>
      <sheetName val="PPE Schedule"/>
      <sheetName val="Project Assets "/>
      <sheetName val="PAUD Schedule"/>
      <sheetName val="Assets &amp; Equity Sch"/>
      <sheetName val="Liabilities Schedule"/>
      <sheetName val="Intangible Assets Schedule"/>
      <sheetName val="SOPL Schedule"/>
      <sheetName val="BS 78-79"/>
      <sheetName val="Trial Balance 78-79"/>
      <sheetName val="Income Tax Schedule"/>
      <sheetName val="TB Chaitra End 81-82"/>
      <sheetName val="FAR"/>
      <sheetName val="FA Tax Depn"/>
      <sheetName val="Deferred Tax Calculation"/>
      <sheetName val="NFRS Reconciliation"/>
      <sheetName val="NFRS Adjustment Notes"/>
      <sheetName val="BS 79-80"/>
      <sheetName val="Trial Balance 79-80"/>
      <sheetName val="L&amp; B Loan Jyoti bikash"/>
      <sheetName val="Term Loan Jyoti Bikas Bank"/>
      <sheetName val="Vehicle Loan NBL"/>
      <sheetName val="ReconciliationSOFP(Last Period)"/>
      <sheetName val="Reco SOP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2">
          <cell r="E62">
            <v>77444.421111111064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IP"/>
      <sheetName val="Disclosure"/>
      <sheetName val="Pending"/>
      <sheetName val="Land Lease Lead"/>
      <sheetName val="House Rent Lead"/>
      <sheetName val="FInal TB Ashadend 2081"/>
      <sheetName val="Lower Indrawati(WIP)"/>
      <sheetName val="Pre-Operating 2080-81"/>
      <sheetName val="Preoperating Expenses 2079-80 "/>
      <sheetName val="Adjustment"/>
      <sheetName val="WIP Adjusted"/>
      <sheetName val="Vehicle Adj entry"/>
      <sheetName val="Final Adjusted TB"/>
      <sheetName val="Sales PPE"/>
      <sheetName val="FAR"/>
      <sheetName val="Project Calculation"/>
      <sheetName val="FA Tax Depn"/>
      <sheetName val="Investment Schedule"/>
      <sheetName val="SOFP"/>
      <sheetName val="SOPL"/>
      <sheetName val="SOCF"/>
      <sheetName val="SOCIE"/>
      <sheetName val="PPE Schedule"/>
      <sheetName val="Project Assets "/>
      <sheetName val="PAUD Schedule"/>
      <sheetName val="Intangible Assets Schedule"/>
      <sheetName val="Assets &amp; Equity Sch"/>
      <sheetName val="Liabilities Schedule"/>
      <sheetName val="SOPL Schedule"/>
      <sheetName val="BS 78-79"/>
      <sheetName val="Trial Balance 78-79"/>
      <sheetName val="Income Tax Schedule"/>
      <sheetName val="Deferred Tax Calculation"/>
      <sheetName val="NFRS Reconciliation"/>
      <sheetName val="NFRS Adjustment Notes"/>
      <sheetName val="BS 79-80"/>
      <sheetName val="Trial Balance 79-80"/>
      <sheetName val="L&amp; B Loan Jyoti bikash"/>
      <sheetName val="Term Loan Jyoti Bikas Bank"/>
      <sheetName val="Vehicle Loan NBL"/>
      <sheetName val="ReconciliationSOFP(Last Period)"/>
      <sheetName val="Reco SOP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G10">
            <v>192809.15638356167</v>
          </cell>
        </row>
        <row r="11">
          <cell r="G11">
            <v>1557821.2436164385</v>
          </cell>
        </row>
        <row r="19">
          <cell r="C19">
            <v>350126.08000000002</v>
          </cell>
        </row>
      </sheetData>
      <sheetData sheetId="14">
        <row r="27">
          <cell r="H27">
            <v>950034.69869483216</v>
          </cell>
          <cell r="I27">
            <v>51368375.457907036</v>
          </cell>
          <cell r="J27">
            <v>3532559.8351529902</v>
          </cell>
          <cell r="K27">
            <v>875336274.30718029</v>
          </cell>
          <cell r="L27">
            <v>746648.8109745488</v>
          </cell>
          <cell r="M27">
            <v>51366984.478691965</v>
          </cell>
          <cell r="N27">
            <v>28740450.94417844</v>
          </cell>
          <cell r="O27">
            <v>798014749.90848827</v>
          </cell>
          <cell r="Y27">
            <v>950034.69869483216</v>
          </cell>
          <cell r="Z27">
            <v>34644234.994041808</v>
          </cell>
          <cell r="AA27">
            <v>3532559.8351529902</v>
          </cell>
          <cell r="AB27">
            <v>892060414.77104533</v>
          </cell>
          <cell r="AC27">
            <v>746648.8109745488</v>
          </cell>
          <cell r="AD27">
            <v>34644234.994041808</v>
          </cell>
          <cell r="AE27">
            <v>2785911.0241784411</v>
          </cell>
          <cell r="AF27">
            <v>857416179.77700353</v>
          </cell>
          <cell r="AG27">
            <v>429967.91417721304</v>
          </cell>
          <cell r="AH27">
            <v>34644234.994041808</v>
          </cell>
          <cell r="AI27">
            <v>798121.86638478958</v>
          </cell>
          <cell r="AJ27">
            <v>822771944.78296185</v>
          </cell>
          <cell r="AL27">
            <v>0</v>
          </cell>
          <cell r="AM27">
            <v>-16724140.463865219</v>
          </cell>
          <cell r="AN27">
            <v>0</v>
          </cell>
          <cell r="AO27">
            <v>-16722749.484650141</v>
          </cell>
        </row>
        <row r="38">
          <cell r="BC38">
            <v>11185588.079999998</v>
          </cell>
        </row>
        <row r="39">
          <cell r="BC39">
            <v>0</v>
          </cell>
        </row>
        <row r="40">
          <cell r="BC40">
            <v>0</v>
          </cell>
        </row>
        <row r="48">
          <cell r="AT48">
            <v>673014324.56201088</v>
          </cell>
        </row>
        <row r="50">
          <cell r="AT50">
            <v>41207870.768937968</v>
          </cell>
        </row>
        <row r="51">
          <cell r="AT51">
            <v>205333646.82679999</v>
          </cell>
        </row>
        <row r="52">
          <cell r="AT52">
            <v>3409553.277357711</v>
          </cell>
        </row>
        <row r="53">
          <cell r="AT53">
            <v>944912.02827072225</v>
          </cell>
        </row>
        <row r="55">
          <cell r="AT55">
            <v>59501679.398000017</v>
          </cell>
        </row>
        <row r="61">
          <cell r="H61">
            <v>184930.21249999999</v>
          </cell>
          <cell r="I61">
            <v>6782532.5111999987</v>
          </cell>
          <cell r="J61">
            <v>554790.63749999995</v>
          </cell>
          <cell r="K61">
            <v>160483364.26879996</v>
          </cell>
          <cell r="L61">
            <v>138697.65937499999</v>
          </cell>
          <cell r="M61">
            <v>4109460.8077230002</v>
          </cell>
          <cell r="N61">
            <v>416092.97812500002</v>
          </cell>
          <cell r="O61">
            <v>156373903.46107697</v>
          </cell>
          <cell r="Y61">
            <v>77713.186575342479</v>
          </cell>
          <cell r="Z61">
            <v>3158647.2717502639</v>
          </cell>
          <cell r="AA61">
            <v>662007.66342465754</v>
          </cell>
          <cell r="AB61">
            <v>164107249.50824976</v>
          </cell>
          <cell r="AC61">
            <v>165501.91585616439</v>
          </cell>
          <cell r="AD61">
            <v>6433303.7223076932</v>
          </cell>
          <cell r="AE61">
            <v>496505.74756849319</v>
          </cell>
          <cell r="AF61">
            <v>157673945.78594205</v>
          </cell>
          <cell r="AG61">
            <v>124126.4368921233</v>
          </cell>
          <cell r="AH61">
            <v>6433303.7223076932</v>
          </cell>
          <cell r="AI61">
            <v>372379.31067636987</v>
          </cell>
          <cell r="AJ61">
            <v>151240642.06363437</v>
          </cell>
          <cell r="AL61">
            <v>-107217.02592465752</v>
          </cell>
          <cell r="AM61">
            <v>-3623885.2394497367</v>
          </cell>
          <cell r="AN61">
            <v>26804.256481164386</v>
          </cell>
          <cell r="AO61">
            <v>2323842.9145846921</v>
          </cell>
        </row>
        <row r="93">
          <cell r="L93">
            <v>150185.16999999998</v>
          </cell>
          <cell r="M93">
            <v>1542374.4992</v>
          </cell>
          <cell r="O93">
            <v>0</v>
          </cell>
          <cell r="AC93">
            <v>951334.07033561636</v>
          </cell>
          <cell r="AD93">
            <v>153719.90058410959</v>
          </cell>
          <cell r="AE93">
            <v>3924406.6096643847</v>
          </cell>
          <cell r="AF93">
            <v>16164811.329415891</v>
          </cell>
          <cell r="AL93">
            <v>0</v>
          </cell>
          <cell r="AM93">
            <v>0</v>
          </cell>
          <cell r="AN93">
            <v>801148.90033561643</v>
          </cell>
          <cell r="AO93">
            <v>-1388654.5986158904</v>
          </cell>
        </row>
      </sheetData>
      <sheetData sheetId="15"/>
      <sheetData sheetId="16"/>
      <sheetData sheetId="17"/>
      <sheetData sheetId="18">
        <row r="10">
          <cell r="C10">
            <v>26772474.942290172</v>
          </cell>
        </row>
      </sheetData>
      <sheetData sheetId="19"/>
      <sheetData sheetId="20"/>
      <sheetData sheetId="21"/>
      <sheetData sheetId="22">
        <row r="19">
          <cell r="F19">
            <v>14294462.322512526</v>
          </cell>
        </row>
        <row r="29">
          <cell r="B29">
            <v>479185.95962858992</v>
          </cell>
          <cell r="C29">
            <v>467598.79084881465</v>
          </cell>
          <cell r="D29">
            <v>2729822.956273973</v>
          </cell>
          <cell r="E29">
            <v>517960.16682627006</v>
          </cell>
        </row>
        <row r="34">
          <cell r="F34">
            <v>7681703.7662000004</v>
          </cell>
        </row>
      </sheetData>
      <sheetData sheetId="23">
        <row r="19">
          <cell r="I19">
            <v>959654407.88070464</v>
          </cell>
        </row>
        <row r="29">
          <cell r="C29">
            <v>534992.00579886406</v>
          </cell>
          <cell r="D29">
            <v>65203796.207880944</v>
          </cell>
          <cell r="E29">
            <v>932060285.25430715</v>
          </cell>
          <cell r="F29">
            <v>25852162.702692293</v>
          </cell>
          <cell r="G29">
            <v>6561888.1886160225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1">
          <cell r="E11">
            <v>14294462.322512532</v>
          </cell>
        </row>
      </sheetData>
      <sheetData sheetId="34">
        <row r="2">
          <cell r="C2">
            <v>107217.02592465752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ital "/>
      <sheetName val="BS"/>
      <sheetName val="PL"/>
      <sheetName val="CF"/>
      <sheetName val="CiE"/>
      <sheetName val="FA Schedule"/>
      <sheetName val="FAR"/>
      <sheetName val="Schedules"/>
      <sheetName val="Tax Calculations"/>
      <sheetName val="Sch 01-14"/>
      <sheetName val="trial balance chaitra end 77"/>
      <sheetName val="Tax Depreciation"/>
      <sheetName val="Royalty"/>
      <sheetName val="Summary"/>
      <sheetName val="Insurance"/>
      <sheetName val="Sch 01-14 (2)"/>
      <sheetName val="Capital Calculations"/>
      <sheetName val="Sub Schedule"/>
      <sheetName val="FINAL TALLY - 27.10.2079"/>
      <sheetName val="Bank Accounts"/>
      <sheetName val="Summary -DE"/>
      <sheetName val="Direct Expenses"/>
      <sheetName val="SUMMARY-IDE"/>
      <sheetName val="Indirect Expenses"/>
      <sheetName val="Adjustment"/>
    </sheetNames>
    <sheetDataSet>
      <sheetData sheetId="0">
        <row r="7">
          <cell r="B7">
            <v>270111309</v>
          </cell>
        </row>
      </sheetData>
      <sheetData sheetId="1">
        <row r="38">
          <cell r="C38">
            <v>133184010.97000003</v>
          </cell>
        </row>
      </sheetData>
      <sheetData sheetId="2">
        <row r="27">
          <cell r="C27">
            <v>484450.39769396314</v>
          </cell>
        </row>
      </sheetData>
      <sheetData sheetId="3" refreshError="1"/>
      <sheetData sheetId="4" refreshError="1"/>
      <sheetData sheetId="5">
        <row r="9">
          <cell r="G9">
            <v>25954539.919999998</v>
          </cell>
          <cell r="L9">
            <v>25954539.919999998</v>
          </cell>
        </row>
        <row r="10">
          <cell r="J10">
            <v>944912.02827072225</v>
          </cell>
          <cell r="L10">
            <v>556391.68603081862</v>
          </cell>
        </row>
        <row r="11">
          <cell r="J11">
            <v>3409553.277357711</v>
          </cell>
          <cell r="L11">
            <v>349251.43018971803</v>
          </cell>
        </row>
        <row r="12">
          <cell r="J12">
            <v>809012.30219913065</v>
          </cell>
          <cell r="L12">
            <v>236676.21373449243</v>
          </cell>
        </row>
        <row r="13">
          <cell r="J13">
            <v>1477686.7251543147</v>
          </cell>
          <cell r="L13">
            <v>484388.19458114542</v>
          </cell>
        </row>
        <row r="14">
          <cell r="J14">
            <v>8705427.043726027</v>
          </cell>
          <cell r="L14">
            <v>3412278.6953424662</v>
          </cell>
        </row>
        <row r="15">
          <cell r="C15">
            <v>0.04</v>
          </cell>
          <cell r="E15">
            <v>245180906.66999999</v>
          </cell>
          <cell r="J15">
            <v>205333646.82679999</v>
          </cell>
          <cell r="L15">
            <v>50341705.63319999</v>
          </cell>
        </row>
        <row r="16">
          <cell r="C16">
            <v>2.2089999999999999E-2</v>
          </cell>
          <cell r="E16">
            <v>1451970778.9499998</v>
          </cell>
          <cell r="J16">
            <v>673014324.56201088</v>
          </cell>
          <cell r="L16">
            <v>817000498.28299439</v>
          </cell>
        </row>
        <row r="17">
          <cell r="C17">
            <v>0.04</v>
          </cell>
          <cell r="E17">
            <v>83065315.969999999</v>
          </cell>
          <cell r="J17">
            <v>59501679.398000017</v>
          </cell>
          <cell r="L17">
            <v>26886249.210799985</v>
          </cell>
        </row>
        <row r="18">
          <cell r="C18">
            <v>0.15</v>
          </cell>
          <cell r="E18">
            <v>40911149.740000002</v>
          </cell>
          <cell r="J18">
            <v>41207870.768937968</v>
          </cell>
        </row>
      </sheetData>
      <sheetData sheetId="6" refreshError="1"/>
      <sheetData sheetId="7">
        <row r="22">
          <cell r="B22">
            <v>273019691.45914775</v>
          </cell>
        </row>
      </sheetData>
      <sheetData sheetId="8" refreshError="1"/>
      <sheetData sheetId="9" refreshError="1"/>
      <sheetData sheetId="10" refreshError="1"/>
      <sheetData sheetId="11">
        <row r="4">
          <cell r="B4">
            <v>907850.05519750016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cro1"/>
      <sheetName val="Sheet1"/>
      <sheetName val="Sheet2"/>
      <sheetName val="Sheet3"/>
      <sheetName val="SkyDateConverter"/>
    </sheetNames>
    <definedNames>
      <definedName name="DateBStoAD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S"/>
      <sheetName val="PL"/>
      <sheetName val="CF"/>
      <sheetName val="CiE"/>
      <sheetName val="FA Schedule"/>
      <sheetName val="Schedules"/>
      <sheetName val="Tax Calculations"/>
      <sheetName val="Tax Depreciation"/>
      <sheetName val="Final _TB"/>
      <sheetName val="Sheet2"/>
      <sheetName val="WIP"/>
    </sheetNames>
    <sheetDataSet>
      <sheetData sheetId="0"/>
      <sheetData sheetId="1">
        <row r="8">
          <cell r="C8">
            <v>195492825.75</v>
          </cell>
        </row>
      </sheetData>
      <sheetData sheetId="2"/>
      <sheetData sheetId="3"/>
      <sheetData sheetId="4">
        <row r="9">
          <cell r="H9">
            <v>0</v>
          </cell>
        </row>
        <row r="10">
          <cell r="J10">
            <v>971340.6333571861</v>
          </cell>
        </row>
        <row r="11">
          <cell r="J11">
            <v>3653142.1530182832</v>
          </cell>
        </row>
        <row r="12">
          <cell r="J12">
            <v>922748.76414934802</v>
          </cell>
        </row>
        <row r="13">
          <cell r="J13">
            <v>1609928.6053882795</v>
          </cell>
        </row>
        <row r="14">
          <cell r="J14">
            <v>9251391.634980822</v>
          </cell>
        </row>
        <row r="15">
          <cell r="J15">
            <v>216157330.866</v>
          </cell>
        </row>
        <row r="16">
          <cell r="J16">
            <v>708385296.75353932</v>
          </cell>
        </row>
        <row r="17">
          <cell r="J17">
            <v>62824292.036800019</v>
          </cell>
        </row>
        <row r="18">
          <cell r="J18">
            <v>48682993.079937965</v>
          </cell>
        </row>
      </sheetData>
      <sheetData sheetId="5">
        <row r="106">
          <cell r="B106">
            <v>163180297.84999996</v>
          </cell>
        </row>
      </sheetData>
      <sheetData sheetId="6">
        <row r="32">
          <cell r="E32">
            <v>46510512.023833334</v>
          </cell>
        </row>
      </sheetData>
      <sheetData sheetId="7"/>
      <sheetData sheetId="8"/>
      <sheetData sheetId="9">
        <row r="20">
          <cell r="E20">
            <v>2558712.59</v>
          </cell>
        </row>
      </sheetData>
      <sheetData sheetId="1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WIP"/>
      <sheetName val="Disclosure"/>
      <sheetName val="Pending"/>
      <sheetName val="Land Lease Lead"/>
      <sheetName val="House Rent Lead"/>
      <sheetName val="FInal TB Ashadend 2081"/>
      <sheetName val="Lower Indrawati(WIP)"/>
      <sheetName val="Pre-Operating 2080-81"/>
      <sheetName val="Preoperating Expenses 2079-80 "/>
      <sheetName val="Adjustment"/>
      <sheetName val="WIP Adjusted"/>
      <sheetName val="Vehicle Adj entry"/>
      <sheetName val="Pre opChaitra end"/>
      <sheetName val="House Rent Lead Q3"/>
      <sheetName val="Lease Liability &amp; Finance Cost"/>
      <sheetName val="RTUA &amp; Depreciation Q3"/>
      <sheetName val="Incremental Rent Q3"/>
      <sheetName val="Final Adjusted TB"/>
      <sheetName val="Sales PPE"/>
      <sheetName val="Project Calculation"/>
      <sheetName val="Investment Schedule"/>
      <sheetName val="SOFP"/>
      <sheetName val="SOPL"/>
      <sheetName val="SOCF"/>
      <sheetName val="SOCIE"/>
      <sheetName val="PPE Schedule"/>
      <sheetName val="Project Assets "/>
      <sheetName val="PAUD Schedule"/>
      <sheetName val="Assets &amp; Equity Sch"/>
      <sheetName val="Liabilities Schedule"/>
      <sheetName val="Intangible Assets Schedule"/>
      <sheetName val="SOPL Schedule"/>
      <sheetName val="BS 78-79"/>
      <sheetName val="Trial Balance 78-79"/>
      <sheetName val="Income Tax Schedule"/>
      <sheetName val="TB Chaitra End 81-82"/>
      <sheetName val="FAR"/>
      <sheetName val="FA Tax Depn"/>
      <sheetName val="Deferred Tax Calculation"/>
      <sheetName val="NFRS Reconciliation"/>
      <sheetName val="NFRS Adjustment Notes"/>
      <sheetName val="BS 79-80"/>
      <sheetName val="Trial Balance 79-80"/>
      <sheetName val="L&amp; B Loan Jyoti bikash"/>
      <sheetName val="Term Loan Jyoti Bikas Bank"/>
      <sheetName val="Vehicle Loan NBL"/>
      <sheetName val="ReconciliationSOFP(Last Period)"/>
      <sheetName val="Reco SOP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5">
          <cell r="C45">
            <v>154333254.37227458</v>
          </cell>
        </row>
      </sheetData>
      <sheetData sheetId="22">
        <row r="22">
          <cell r="C22">
            <v>477039.11394767195</v>
          </cell>
        </row>
      </sheetData>
      <sheetData sheetId="23"/>
      <sheetData sheetId="24"/>
      <sheetData sheetId="25"/>
      <sheetData sheetId="26"/>
      <sheetData sheetId="27"/>
      <sheetData sheetId="28">
        <row r="13">
          <cell r="C13">
            <v>984523.68364160485</v>
          </cell>
        </row>
      </sheetData>
      <sheetData sheetId="29">
        <row r="64">
          <cell r="C64">
            <v>1020706.8437660479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Tranfer"/>
      <sheetName val="12-20mm061"/>
      <sheetName val="25mm061 Flate"/>
      <sheetName val="8mm061"/>
      <sheetName val="10mm061"/>
      <sheetName val="Rawmat061"/>
      <sheetName val="Summary Report 061-062"/>
      <sheetName val="Scrap0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WIP"/>
      <sheetName val="Disclosure"/>
      <sheetName val="Pending"/>
      <sheetName val="Land Lease Lead"/>
      <sheetName val="House Rent Lead"/>
      <sheetName val="FInal TB Ashadend 2081"/>
      <sheetName val="Lower Indrawati(WIP)"/>
      <sheetName val="Pre-Operating 2080-81"/>
      <sheetName val="Preoperating Expenses 2079-80 "/>
      <sheetName val="Adjustment"/>
      <sheetName val="WIP Adjusted"/>
      <sheetName val="Vehicle Adj entry"/>
      <sheetName val="Final Adjusted TB"/>
      <sheetName val="Sales PPE"/>
      <sheetName val="FAR"/>
      <sheetName val="Project Calculation"/>
      <sheetName val="FA Tax Depn"/>
      <sheetName val="Investment Schedule"/>
      <sheetName val="SOFP"/>
      <sheetName val="SOPL"/>
      <sheetName val="SOCF"/>
      <sheetName val="SOCIE"/>
      <sheetName val="PPE Schedule"/>
      <sheetName val="Project Assets "/>
      <sheetName val="PAUD Schedule"/>
      <sheetName val="Intangible Assets Schedule"/>
      <sheetName val="Assets &amp; Equity Sch"/>
      <sheetName val="Liabilities Schedule"/>
      <sheetName val="SOPL Schedule"/>
      <sheetName val="BS 78-79"/>
      <sheetName val="Trial Balance 78-79"/>
      <sheetName val="Income Tax Schedule"/>
      <sheetName val="Deferred Tax Calculation"/>
      <sheetName val="NFRS Reconciliation"/>
      <sheetName val="NFRS Adjustment Notes"/>
      <sheetName val="BS 79-80"/>
      <sheetName val="Trial Balance 79-80"/>
      <sheetName val="L&amp; B Loan Jyoti bikash"/>
      <sheetName val="Term Loan Jyoti Bikas Bank"/>
      <sheetName val="Vehicle Loan NBL"/>
      <sheetName val="ReconciliationSOFP(Last Period)"/>
      <sheetName val="Reco SOP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C10">
            <v>26772474.942290172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BS"/>
      <sheetName val="PL"/>
      <sheetName val="CiE"/>
      <sheetName val="CF"/>
      <sheetName val="FA Schedule"/>
      <sheetName val="Schedules"/>
      <sheetName val="TB Q1"/>
      <sheetName val="Trial Balance"/>
      <sheetName val="Trial Balance for Q3"/>
      <sheetName val="TB Q2"/>
      <sheetName val="Tax Calculations"/>
      <sheetName val="Tax Depreciation"/>
      <sheetName val="Final _TB"/>
      <sheetName val="Sheet2"/>
      <sheetName val="WIP"/>
    </sheetNames>
    <sheetDataSet>
      <sheetData sheetId="0"/>
      <sheetData sheetId="1"/>
      <sheetData sheetId="2"/>
      <sheetData sheetId="3"/>
      <sheetData sheetId="4">
        <row r="9">
          <cell r="F9">
            <v>0</v>
          </cell>
        </row>
        <row r="10">
          <cell r="F10">
            <v>0</v>
          </cell>
        </row>
        <row r="11">
          <cell r="F11">
            <v>10000</v>
          </cell>
        </row>
        <row r="12">
          <cell r="F12">
            <v>210829.75</v>
          </cell>
        </row>
        <row r="13">
          <cell r="F13">
            <v>225248.7</v>
          </cell>
        </row>
        <row r="14">
          <cell r="F14">
            <v>0</v>
          </cell>
          <cell r="G14">
            <v>0</v>
          </cell>
        </row>
        <row r="15">
          <cell r="F15">
            <v>2260000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</sheetData>
      <sheetData sheetId="5"/>
      <sheetData sheetId="6"/>
      <sheetData sheetId="7"/>
      <sheetData sheetId="8">
        <row r="396">
          <cell r="C396">
            <v>4899000</v>
          </cell>
        </row>
      </sheetData>
      <sheetData sheetId="9"/>
      <sheetData sheetId="10"/>
      <sheetData sheetId="11"/>
      <sheetData sheetId="12">
        <row r="62">
          <cell r="C62">
            <v>171885</v>
          </cell>
        </row>
      </sheetData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OVERING"/>
      <sheetName val="AT A GLANCE"/>
      <sheetName val="REPAIR RECO"/>
      <sheetName val="NOTES"/>
      <sheetName val="PROFIT SUMMARY"/>
      <sheetName val="Machine Trials wastage"/>
      <sheetName val="VAR IN  TRS"/>
      <sheetName val="Molasses Recovery"/>
      <sheetName val="Biogas-II"/>
      <sheetName val="COGEN-II"/>
      <sheetName val="STEAM-II"/>
      <sheetName val="ER-TBW"/>
      <sheetName val="STEAM CONSUM."/>
      <sheetName val="GAIN ON REDISTILLATION"/>
      <sheetName val="REPAIRS"/>
      <sheetName val="INVENTORY"/>
      <sheetName val="Bottling Wastage"/>
      <sheetName val="OLD BOTTLES"/>
      <sheetName val="COMPAR."/>
      <sheetName val="MENU"/>
      <sheetName val="Sheet7"/>
      <sheetName val="UTTRANCHAL PET"/>
      <sheetName val="MOL-1"/>
      <sheetName val="MOLASSES CONS "/>
      <sheetName val="MOL-2"/>
      <sheetName val="RECOVERY-IV"/>
      <sheetName val="C.SHEET R.S.&amp;ENA"/>
      <sheetName val="FERM.WASH"/>
      <sheetName val="Sheet1"/>
      <sheetName val="RECOVERY-I"/>
      <sheetName val="RECOVERY-II"/>
      <sheetName val="RECOVERY-III"/>
      <sheetName val="PROCESS"/>
      <sheetName val="WATER"/>
      <sheetName val="POWER"/>
      <sheetName val="POWER-II"/>
      <sheetName val="STEAM"/>
      <sheetName val="SALARY-II"/>
      <sheetName val="OVERHEADS"/>
      <sheetName val="COGEN"/>
      <sheetName val="BioGas"/>
      <sheetName val="DIS"/>
      <sheetName val="S.TALLY-ALCOHOL"/>
      <sheetName val="301-302"/>
      <sheetName val="NORMS"/>
      <sheetName val="S.TALLY-IMFL"/>
      <sheetName val="641-642"/>
      <sheetName val="601-602"/>
      <sheetName val="S.TALLY-BOTTLED PRODUCT"/>
      <sheetName val="COSTSHEETS"/>
      <sheetName val="PACK.MAT-I"/>
      <sheetName val="PACK MAT-II"/>
      <sheetName val="BOTT. WAGES"/>
      <sheetName val="RECO"/>
      <sheetName val="Sheet2"/>
      <sheetName val="Export Contribution"/>
      <sheetName val="261-262"/>
      <sheetName val="SALES"/>
      <sheetName val="Sheet4"/>
      <sheetName val="ALC PROD"/>
      <sheetName val="Def-TRPT1"/>
      <sheetName val="ROYALTY"/>
      <sheetName val="ABBR"/>
      <sheetName val="CONTRACTS"/>
      <sheetName val="Opening"/>
      <sheetName val="Sheet3"/>
      <sheetName val="BA-OVERHEADS"/>
      <sheetName val="UTL BOTTLING OHD"/>
      <sheetName val="Sheet5"/>
      <sheetName val="TH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53">
          <cell r="C53">
            <v>0.7830088999487359</v>
          </cell>
        </row>
      </sheetData>
      <sheetData sheetId="36" refreshError="1"/>
      <sheetData sheetId="37" refreshError="1"/>
      <sheetData sheetId="38" refreshError="1"/>
      <sheetData sheetId="39">
        <row r="130">
          <cell r="K130">
            <v>0.83155236715460845</v>
          </cell>
          <cell r="L130">
            <v>1.4868600969150315E-2</v>
          </cell>
        </row>
        <row r="131">
          <cell r="J131">
            <v>4.1731215250198503E-2</v>
          </cell>
          <cell r="K131">
            <v>0.53301192721743695</v>
          </cell>
          <cell r="L131">
            <v>1.3420388739624807</v>
          </cell>
        </row>
        <row r="132">
          <cell r="J132">
            <v>1.6885782366957902</v>
          </cell>
          <cell r="K132">
            <v>1.5768543488083544</v>
          </cell>
          <cell r="L132">
            <v>0.55867647411601074</v>
          </cell>
        </row>
        <row r="133">
          <cell r="J133">
            <v>-1.4446538522637011</v>
          </cell>
          <cell r="K133">
            <v>0.96224594596532997</v>
          </cell>
          <cell r="L133">
            <v>0.4953144341025762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>
        <row r="36">
          <cell r="E36">
            <v>83.739118116511733</v>
          </cell>
          <cell r="I36">
            <v>89.238423397230704</v>
          </cell>
          <cell r="M36">
            <v>200.77969782544847</v>
          </cell>
          <cell r="Q36">
            <v>85.268579091182218</v>
          </cell>
          <cell r="U36">
            <v>0</v>
          </cell>
          <cell r="Y36">
            <v>85.36687650784269</v>
          </cell>
          <cell r="AC36">
            <v>121.27216392540163</v>
          </cell>
          <cell r="AG36">
            <v>84.552261615927151</v>
          </cell>
          <cell r="AK36">
            <v>0</v>
          </cell>
          <cell r="AO36">
            <v>82.569381694370051</v>
          </cell>
          <cell r="AS36">
            <v>87.069381694370051</v>
          </cell>
          <cell r="AW36">
            <v>104.06938169437004</v>
          </cell>
          <cell r="BA36">
            <v>88.577420926697471</v>
          </cell>
          <cell r="BE36">
            <v>139.17522363515604</v>
          </cell>
          <cell r="BI36">
            <v>0</v>
          </cell>
          <cell r="BM36">
            <v>86.221334628136077</v>
          </cell>
          <cell r="BU36">
            <v>84.625399380124506</v>
          </cell>
          <cell r="BY36">
            <v>88.073461874024218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>
        <row r="6">
          <cell r="J6" t="e">
            <v>#DIV/0!</v>
          </cell>
        </row>
        <row r="13">
          <cell r="J13">
            <v>6.7816555452498148</v>
          </cell>
          <cell r="K13">
            <v>81.379866542997775</v>
          </cell>
        </row>
        <row r="16">
          <cell r="J16">
            <v>3.5326213024827404</v>
          </cell>
        </row>
        <row r="19">
          <cell r="J19">
            <v>2.3157431171295979</v>
          </cell>
        </row>
        <row r="23">
          <cell r="J23">
            <v>6.9340659657532511</v>
          </cell>
        </row>
        <row r="28">
          <cell r="K28">
            <v>0</v>
          </cell>
        </row>
        <row r="29">
          <cell r="K29">
            <v>63.010235332077741</v>
          </cell>
        </row>
        <row r="36">
          <cell r="J36">
            <v>5.6364278023083569</v>
          </cell>
          <cell r="K36">
            <v>67.63713362770028</v>
          </cell>
        </row>
        <row r="42">
          <cell r="J42">
            <v>7.3585356565738369</v>
          </cell>
        </row>
        <row r="47">
          <cell r="J47">
            <v>7.4190226627199287</v>
          </cell>
        </row>
        <row r="48">
          <cell r="K48">
            <v>39.404471914017705</v>
          </cell>
        </row>
        <row r="50">
          <cell r="J50">
            <v>0</v>
          </cell>
        </row>
        <row r="54">
          <cell r="J54">
            <v>5.3313752954416271</v>
          </cell>
        </row>
        <row r="57">
          <cell r="J57">
            <v>2.8091847006695323</v>
          </cell>
          <cell r="K57">
            <v>67.420432816068768</v>
          </cell>
        </row>
        <row r="61">
          <cell r="J61">
            <v>4.0548989704285052</v>
          </cell>
        </row>
        <row r="62">
          <cell r="J62">
            <v>4.4067442500868239</v>
          </cell>
        </row>
        <row r="66">
          <cell r="K66">
            <v>57.31684380275658</v>
          </cell>
        </row>
        <row r="69">
          <cell r="J69">
            <v>0</v>
          </cell>
        </row>
        <row r="75">
          <cell r="J75">
            <v>1.97527261885647</v>
          </cell>
          <cell r="K75">
            <v>94.813085705110552</v>
          </cell>
        </row>
        <row r="77">
          <cell r="J77">
            <v>2.6476426354662181</v>
          </cell>
        </row>
        <row r="80">
          <cell r="J80">
            <v>1.8918004917083284</v>
          </cell>
        </row>
        <row r="82">
          <cell r="J82">
            <v>0</v>
          </cell>
        </row>
        <row r="91">
          <cell r="K91">
            <v>77.893322506382631</v>
          </cell>
        </row>
        <row r="104">
          <cell r="J104">
            <v>1.515100316352153</v>
          </cell>
        </row>
        <row r="123">
          <cell r="J123">
            <v>4.0907178151156174</v>
          </cell>
        </row>
        <row r="129">
          <cell r="J129">
            <v>3.5603172303511443</v>
          </cell>
        </row>
        <row r="132">
          <cell r="K132">
            <v>8.4046272171284748</v>
          </cell>
        </row>
        <row r="138">
          <cell r="J138">
            <v>0.7437911127062149</v>
          </cell>
        </row>
        <row r="145">
          <cell r="J145">
            <v>0.34997411038147008</v>
          </cell>
        </row>
        <row r="149">
          <cell r="J149">
            <v>0.28086238226757781</v>
          </cell>
          <cell r="K149">
            <v>13.481394348843736</v>
          </cell>
        </row>
        <row r="151">
          <cell r="J151">
            <v>0.71384701277476814</v>
          </cell>
        </row>
        <row r="152">
          <cell r="J152">
            <v>0.3499933449657876</v>
          </cell>
        </row>
        <row r="153">
          <cell r="J153">
            <v>0.26734707491173559</v>
          </cell>
        </row>
        <row r="157">
          <cell r="J157">
            <v>1.3127491524035706</v>
          </cell>
        </row>
        <row r="161">
          <cell r="J161">
            <v>0.69924664502020351</v>
          </cell>
        </row>
        <row r="165">
          <cell r="J165">
            <v>0.34963912059423363</v>
          </cell>
        </row>
        <row r="170">
          <cell r="J170">
            <v>0.26533092297932603</v>
          </cell>
        </row>
        <row r="176">
          <cell r="J176">
            <v>0.36918925440670747</v>
          </cell>
        </row>
        <row r="178">
          <cell r="J178">
            <v>0</v>
          </cell>
        </row>
        <row r="179">
          <cell r="J179">
            <v>0</v>
          </cell>
        </row>
        <row r="180">
          <cell r="J180">
            <v>0</v>
          </cell>
        </row>
        <row r="181">
          <cell r="J181">
            <v>0</v>
          </cell>
        </row>
        <row r="182">
          <cell r="J182">
            <v>0.76013977231953544</v>
          </cell>
        </row>
        <row r="186">
          <cell r="J186">
            <v>0</v>
          </cell>
        </row>
        <row r="187">
          <cell r="J187">
            <v>0</v>
          </cell>
        </row>
        <row r="193">
          <cell r="J193">
            <v>0.30660937500000002</v>
          </cell>
        </row>
        <row r="200">
          <cell r="J200">
            <v>4.0872061496516201</v>
          </cell>
        </row>
        <row r="201">
          <cell r="J201">
            <v>0</v>
          </cell>
        </row>
        <row r="202">
          <cell r="J202">
            <v>0</v>
          </cell>
        </row>
        <row r="209">
          <cell r="J209">
            <v>0.93481838871638356</v>
          </cell>
        </row>
        <row r="210">
          <cell r="J210">
            <v>0.35858940958206043</v>
          </cell>
        </row>
        <row r="238">
          <cell r="K238">
            <v>0</v>
          </cell>
        </row>
        <row r="240">
          <cell r="K240">
            <v>12.917347213840594</v>
          </cell>
        </row>
        <row r="241">
          <cell r="K241">
            <v>9.8715261228230968</v>
          </cell>
        </row>
        <row r="242">
          <cell r="K242">
            <v>12.281046070494112</v>
          </cell>
        </row>
        <row r="244">
          <cell r="K244">
            <v>20.445206691706048</v>
          </cell>
        </row>
        <row r="246">
          <cell r="K246">
            <v>10.649642857142858</v>
          </cell>
        </row>
        <row r="247">
          <cell r="K247">
            <v>16.5</v>
          </cell>
        </row>
        <row r="248">
          <cell r="K248">
            <v>13.628092961347212</v>
          </cell>
        </row>
        <row r="250">
          <cell r="K250">
            <v>16.011056458063294</v>
          </cell>
        </row>
        <row r="255">
          <cell r="K255">
            <v>10.610584843492587</v>
          </cell>
        </row>
        <row r="258">
          <cell r="K258">
            <v>9.1182849138645352</v>
          </cell>
        </row>
        <row r="262">
          <cell r="K262">
            <v>4.8930424234010239</v>
          </cell>
        </row>
        <row r="267">
          <cell r="K267">
            <v>7.0216636024441996</v>
          </cell>
        </row>
        <row r="268">
          <cell r="K268">
            <v>10.673033502318173</v>
          </cell>
        </row>
        <row r="274">
          <cell r="K274">
            <v>12.598688463497934</v>
          </cell>
        </row>
        <row r="276">
          <cell r="K276">
            <v>9.2130543357091881</v>
          </cell>
        </row>
        <row r="280">
          <cell r="K280">
            <v>0</v>
          </cell>
        </row>
        <row r="283">
          <cell r="K283">
            <v>13.210564593301436</v>
          </cell>
        </row>
        <row r="285">
          <cell r="K285">
            <v>14.561464409289441</v>
          </cell>
        </row>
        <row r="289">
          <cell r="K289">
            <v>11.145696552874625</v>
          </cell>
        </row>
        <row r="290">
          <cell r="K290">
            <v>14.561712538226301</v>
          </cell>
        </row>
        <row r="307">
          <cell r="K307">
            <v>17.228176454890949</v>
          </cell>
        </row>
        <row r="308">
          <cell r="K308">
            <v>14.938410767005212</v>
          </cell>
        </row>
        <row r="309">
          <cell r="K309">
            <v>17.289089753684781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17.856134491634492</v>
          </cell>
        </row>
        <row r="325">
          <cell r="K325">
            <v>19.588173295454549</v>
          </cell>
        </row>
        <row r="340">
          <cell r="K340">
            <v>19.792792127921281</v>
          </cell>
        </row>
        <row r="372">
          <cell r="K372">
            <v>57.119884760914289</v>
          </cell>
        </row>
        <row r="376">
          <cell r="K376">
            <v>73.99269991505885</v>
          </cell>
        </row>
        <row r="377">
          <cell r="K377">
            <v>44.71860086567164</v>
          </cell>
        </row>
        <row r="378">
          <cell r="K378">
            <v>77.91446858966934</v>
          </cell>
        </row>
        <row r="379">
          <cell r="K379">
            <v>81.399470715130263</v>
          </cell>
        </row>
        <row r="380">
          <cell r="K380">
            <v>123.63602130755729</v>
          </cell>
        </row>
        <row r="381">
          <cell r="K381">
            <v>0</v>
          </cell>
        </row>
      </sheetData>
      <sheetData sheetId="52"/>
      <sheetData sheetId="53">
        <row r="39">
          <cell r="G39">
            <v>4.2396648287176468</v>
          </cell>
          <cell r="M39">
            <v>5.0408639824598147</v>
          </cell>
          <cell r="V39">
            <v>7.4822981688013526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6">
          <cell r="D16">
            <v>12</v>
          </cell>
        </row>
        <row r="17">
          <cell r="D17">
            <v>11.7</v>
          </cell>
        </row>
        <row r="19">
          <cell r="D19">
            <v>12.6</v>
          </cell>
        </row>
        <row r="20">
          <cell r="D20">
            <v>14.4</v>
          </cell>
        </row>
        <row r="21">
          <cell r="D21">
            <v>19.2</v>
          </cell>
        </row>
        <row r="22">
          <cell r="D22">
            <v>25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 for FS "/>
      <sheetName val="Checklist for FS"/>
    </sheetNames>
    <definedNames>
      <definedName name="__________par1" refersTo="#REF!"/>
    </definedNames>
    <sheetDataSet>
      <sheetData sheetId="0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HIGHLIGHT"/>
      <sheetName val="LIST OF BWH-DEPOT"/>
      <sheetName val="ACTIVITY CUM REBATE"/>
      <sheetName val="RKL-OS"/>
      <sheetName val="O.S BWI"/>
      <sheetName val="DRDPL O.S "/>
      <sheetName val="TOTAL OLD OS &amp; COLL.PLAN DEC"/>
      <sheetName val="MANDAL WISE DESPATCH"/>
      <sheetName val="MANDAL DEPLETION"/>
      <sheetName val="MANDAL STOCK"/>
      <sheetName val="FL-2 WISE PRIM-SEC-STOCK"/>
      <sheetName val="SEC. PLAN MAR 07"/>
      <sheetName val="MANDAL WISE PRIM PLAN"/>
      <sheetName val="FL-2 SALES (P+S)PLAN feb 08"/>
      <sheetName val="Cumm.ind Data-Medium"/>
      <sheetName val="SEMI PREM"/>
      <sheetName val="Cumm.ind Data-VODKA"/>
      <sheetName val="Cumm. ind.Data- Rum"/>
      <sheetName val="Cumm. Ind.data-semi prem."/>
      <sheetName val="Industry Data"/>
      <sheetName val="BUDGET 06-07"/>
      <sheetName val="I"/>
      <sheetName val="II"/>
      <sheetName val="SEC-LY-C.Y"/>
      <sheetName val="COMPANY WISE 06-07"/>
      <sheetName val="BRAND WISE -06-07"/>
      <sheetName val="MONTH-BRANDS 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voic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cwip-16.07.03"/>
      <sheetName val="Depreciation"/>
      <sheetName val="P&amp;M Written Off- Nepal Act-Re  "/>
      <sheetName val="SALE1"/>
      <sheetName val="Dep Work- Nepal"/>
      <sheetName val="Plant Wise"/>
      <sheetName val="Allocation"/>
      <sheetName val="16.07-15.07 merged"/>
      <sheetName val="16.07-03-15.07.04"/>
      <sheetName val="July-Sept"/>
      <sheetName val="CApex-oct-Mar (Plant Wise)"/>
      <sheetName val="April-June"/>
      <sheetName val="July-01 To 15.07"/>
      <sheetName val="baanxls (2)"/>
      <sheetName val="lily"/>
      <sheetName val="Balance Sheet"/>
      <sheetName val="Final Salary "/>
      <sheetName val="Salary "/>
      <sheetName val="Addition"/>
      <sheetName val="Deduction"/>
      <sheetName val="Final Salary for BS"/>
      <sheetName val="Tax"/>
      <sheetName val="Rent-Ele"/>
      <sheetName val="TDS on other pay"/>
      <sheetName val="Sales"/>
      <sheetName val="Payments"/>
      <sheetName val="BUDGET"/>
      <sheetName val="TGT"/>
      <sheetName val="Asset In Baan -16.07.03 To 15"/>
      <sheetName val="tb2002 linked"/>
    </sheetNames>
    <sheetDataSet>
      <sheetData sheetId="0" refreshError="1">
        <row r="6">
          <cell r="A6">
            <v>710009</v>
          </cell>
          <cell r="B6">
            <v>0</v>
          </cell>
          <cell r="C6" t="str">
            <v>Furniture - Anuj Singh</v>
          </cell>
          <cell r="D6" t="str">
            <v>No-Capex</v>
          </cell>
          <cell r="E6" t="str">
            <v>Furniture &amp; Fixture</v>
          </cell>
        </row>
        <row r="7">
          <cell r="A7">
            <v>710011</v>
          </cell>
          <cell r="B7">
            <v>0</v>
          </cell>
          <cell r="C7" t="str">
            <v>Furniture - Bibek agarwal</v>
          </cell>
          <cell r="D7" t="str">
            <v>No-Capex</v>
          </cell>
          <cell r="E7" t="str">
            <v>Furniture &amp; Fixture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  <cell r="F8">
            <v>0</v>
          </cell>
          <cell r="G8">
            <v>0</v>
          </cell>
          <cell r="H8" t="str">
            <v>NRS</v>
          </cell>
          <cell r="I8">
            <v>7590</v>
          </cell>
          <cell r="J8">
            <v>7590</v>
          </cell>
        </row>
        <row r="9">
          <cell r="A9">
            <v>710088</v>
          </cell>
          <cell r="B9">
            <v>0</v>
          </cell>
          <cell r="C9" t="str">
            <v>Furniture - R.K.Kharmania</v>
          </cell>
          <cell r="D9" t="str">
            <v>No-Capex</v>
          </cell>
          <cell r="E9" t="str">
            <v>Furniture &amp; Fixture</v>
          </cell>
        </row>
        <row r="10">
          <cell r="A10">
            <v>710095</v>
          </cell>
          <cell r="B10">
            <v>0</v>
          </cell>
          <cell r="C10" t="str">
            <v>Furniture - Deepak Kestwal</v>
          </cell>
          <cell r="D10" t="str">
            <v>No-Capex</v>
          </cell>
          <cell r="E10" t="str">
            <v>Furniture &amp; Fixture</v>
          </cell>
        </row>
        <row r="11">
          <cell r="A11">
            <v>710096</v>
          </cell>
          <cell r="B11">
            <v>0</v>
          </cell>
          <cell r="C11" t="str">
            <v>Furniture-Aloke Saxena (Eng.Dpt.)</v>
          </cell>
          <cell r="D11" t="str">
            <v>No-Capex</v>
          </cell>
          <cell r="E11" t="str">
            <v>Furniture &amp; Fixture</v>
          </cell>
        </row>
        <row r="12">
          <cell r="A12">
            <v>710146</v>
          </cell>
          <cell r="B12">
            <v>0</v>
          </cell>
          <cell r="C12" t="str">
            <v>Furniture - Kardam Singh</v>
          </cell>
          <cell r="D12" t="str">
            <v>No-Capex</v>
          </cell>
          <cell r="E12" t="str">
            <v>Furniture &amp; Fixture</v>
          </cell>
        </row>
        <row r="13">
          <cell r="A13">
            <v>710147</v>
          </cell>
          <cell r="B13">
            <v>0</v>
          </cell>
          <cell r="C13" t="str">
            <v>Furniture - Pawan Singh</v>
          </cell>
          <cell r="D13" t="str">
            <v>No-Capex</v>
          </cell>
          <cell r="E13" t="str">
            <v>Furniture &amp; Fixture</v>
          </cell>
        </row>
        <row r="14">
          <cell r="A14">
            <v>710158</v>
          </cell>
          <cell r="B14">
            <v>0</v>
          </cell>
          <cell r="C14" t="str">
            <v>Furniture - Swapan Barik</v>
          </cell>
          <cell r="D14" t="str">
            <v>No-Capex</v>
          </cell>
          <cell r="E14" t="str">
            <v>Furniture &amp; Fixture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  <cell r="F15">
            <v>0</v>
          </cell>
          <cell r="G15">
            <v>0</v>
          </cell>
          <cell r="H15" t="str">
            <v>NRS</v>
          </cell>
          <cell r="I15">
            <v>92950</v>
          </cell>
          <cell r="J15">
            <v>92950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  <cell r="F16">
            <v>0</v>
          </cell>
          <cell r="G16">
            <v>0</v>
          </cell>
          <cell r="H16" t="str">
            <v>NRS</v>
          </cell>
          <cell r="I16">
            <v>21363.64</v>
          </cell>
          <cell r="J16">
            <v>21363.64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  <cell r="F17">
            <v>0</v>
          </cell>
          <cell r="G17">
            <v>0</v>
          </cell>
          <cell r="H17" t="str">
            <v>NRS</v>
          </cell>
          <cell r="I17">
            <v>5454.54</v>
          </cell>
          <cell r="J17">
            <v>5454.54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  <cell r="F18">
            <v>0</v>
          </cell>
          <cell r="G18">
            <v>0</v>
          </cell>
          <cell r="H18" t="str">
            <v>NRS</v>
          </cell>
          <cell r="I18">
            <v>20454.55</v>
          </cell>
          <cell r="J18">
            <v>20454.55</v>
          </cell>
        </row>
        <row r="19">
          <cell r="A19">
            <v>710225</v>
          </cell>
          <cell r="B19">
            <v>0</v>
          </cell>
          <cell r="C19" t="str">
            <v>Furniture-P.Sirali</v>
          </cell>
          <cell r="D19" t="str">
            <v>No-Capex</v>
          </cell>
          <cell r="E19" t="str">
            <v>Furniture &amp; Fixture</v>
          </cell>
        </row>
        <row r="20">
          <cell r="A20">
            <v>710250</v>
          </cell>
          <cell r="B20">
            <v>0</v>
          </cell>
          <cell r="C20" t="str">
            <v>Furniture G.Kashinath</v>
          </cell>
          <cell r="D20" t="str">
            <v>No-Capex</v>
          </cell>
          <cell r="E20" t="str">
            <v>Furniture &amp; Fixture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  <cell r="F21">
            <v>0</v>
          </cell>
          <cell r="G21">
            <v>0</v>
          </cell>
          <cell r="H21" t="str">
            <v>NRS</v>
          </cell>
          <cell r="I21">
            <v>29090.9</v>
          </cell>
          <cell r="J21">
            <v>29090.9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  <cell r="F22">
            <v>0</v>
          </cell>
          <cell r="G22">
            <v>0</v>
          </cell>
          <cell r="H22" t="str">
            <v>NRS</v>
          </cell>
          <cell r="I22">
            <v>24545.45</v>
          </cell>
          <cell r="J22">
            <v>24545.45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  <cell r="F23">
            <v>0</v>
          </cell>
          <cell r="G23">
            <v>0</v>
          </cell>
          <cell r="H23" t="str">
            <v>NRS</v>
          </cell>
          <cell r="I23">
            <v>20454.54</v>
          </cell>
          <cell r="J23">
            <v>20454.54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  <cell r="F24">
            <v>0</v>
          </cell>
          <cell r="G24">
            <v>0</v>
          </cell>
          <cell r="H24" t="str">
            <v>NRS</v>
          </cell>
          <cell r="I24">
            <v>14090.9</v>
          </cell>
          <cell r="J24">
            <v>14090.9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  <cell r="F25">
            <v>0</v>
          </cell>
          <cell r="G25">
            <v>0</v>
          </cell>
          <cell r="H25" t="str">
            <v>NRS</v>
          </cell>
          <cell r="I25">
            <v>9250</v>
          </cell>
          <cell r="J25">
            <v>9250</v>
          </cell>
        </row>
        <row r="26">
          <cell r="A26">
            <v>710307</v>
          </cell>
          <cell r="B26">
            <v>0</v>
          </cell>
          <cell r="C26" t="str">
            <v>Furniture G.Kashinath</v>
          </cell>
          <cell r="D26" t="str">
            <v>No-Capex</v>
          </cell>
          <cell r="E26" t="str">
            <v>Furniture &amp; Fixture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  <cell r="F27">
            <v>0</v>
          </cell>
          <cell r="G27">
            <v>0</v>
          </cell>
          <cell r="H27" t="str">
            <v>NRS</v>
          </cell>
          <cell r="I27">
            <v>6800</v>
          </cell>
          <cell r="J27">
            <v>6800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  <cell r="F28">
            <v>0</v>
          </cell>
          <cell r="G28">
            <v>0</v>
          </cell>
          <cell r="H28" t="str">
            <v>NRS</v>
          </cell>
          <cell r="I28">
            <v>6800</v>
          </cell>
          <cell r="J28">
            <v>6800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  <cell r="F29">
            <v>0</v>
          </cell>
          <cell r="G29">
            <v>0</v>
          </cell>
          <cell r="H29" t="str">
            <v>NRS</v>
          </cell>
          <cell r="I29">
            <v>1850</v>
          </cell>
          <cell r="J29">
            <v>1850</v>
          </cell>
        </row>
        <row r="30">
          <cell r="A30">
            <v>710325</v>
          </cell>
          <cell r="B30">
            <v>0</v>
          </cell>
          <cell r="C30" t="str">
            <v>Mobile - G.Kashinath</v>
          </cell>
          <cell r="D30" t="str">
            <v>No-Capex</v>
          </cell>
          <cell r="E30" t="str">
            <v>Office Equipment</v>
          </cell>
        </row>
        <row r="31">
          <cell r="A31">
            <v>710340</v>
          </cell>
          <cell r="B31">
            <v>0</v>
          </cell>
          <cell r="C31" t="str">
            <v>Finished Goods Go-Down</v>
          </cell>
          <cell r="D31" t="str">
            <v>No-Capex</v>
          </cell>
          <cell r="E31" t="str">
            <v>Furniture &amp; Fixture</v>
          </cell>
          <cell r="F31">
            <v>0</v>
          </cell>
          <cell r="G31">
            <v>0</v>
          </cell>
          <cell r="H31" t="str">
            <v>NRS</v>
          </cell>
          <cell r="I31">
            <v>6800</v>
          </cell>
          <cell r="J31">
            <v>6800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  <cell r="F32">
            <v>0</v>
          </cell>
          <cell r="G32">
            <v>0</v>
          </cell>
          <cell r="H32" t="str">
            <v>NRS</v>
          </cell>
          <cell r="I32">
            <v>1600</v>
          </cell>
          <cell r="J32">
            <v>1600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  <cell r="F33">
            <v>0</v>
          </cell>
          <cell r="G33">
            <v>0</v>
          </cell>
          <cell r="H33" t="str">
            <v>NRS</v>
          </cell>
          <cell r="I33">
            <v>25500</v>
          </cell>
          <cell r="J33">
            <v>25500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  <cell r="F34">
            <v>0</v>
          </cell>
          <cell r="G34">
            <v>0</v>
          </cell>
          <cell r="H34" t="str">
            <v>NRS</v>
          </cell>
          <cell r="I34">
            <v>6800</v>
          </cell>
          <cell r="J34">
            <v>6800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  <cell r="F35">
            <v>0</v>
          </cell>
          <cell r="G35">
            <v>0</v>
          </cell>
          <cell r="H35" t="str">
            <v>NRS</v>
          </cell>
          <cell r="I35">
            <v>1850</v>
          </cell>
          <cell r="J35">
            <v>1850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  <cell r="F36">
            <v>0</v>
          </cell>
          <cell r="G36">
            <v>0</v>
          </cell>
          <cell r="H36" t="str">
            <v>NRS</v>
          </cell>
          <cell r="I36">
            <v>8080</v>
          </cell>
          <cell r="J36">
            <v>8080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  <cell r="F37">
            <v>0</v>
          </cell>
          <cell r="G37">
            <v>0</v>
          </cell>
          <cell r="H37" t="str">
            <v>NRS</v>
          </cell>
          <cell r="I37">
            <v>6618.18</v>
          </cell>
          <cell r="J37">
            <v>6618.18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  <cell r="F38">
            <v>0</v>
          </cell>
          <cell r="G38">
            <v>0</v>
          </cell>
          <cell r="H38" t="str">
            <v>NRS</v>
          </cell>
          <cell r="I38">
            <v>21454.55</v>
          </cell>
          <cell r="J38">
            <v>21454.55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  <cell r="F39">
            <v>0</v>
          </cell>
          <cell r="G39">
            <v>0</v>
          </cell>
          <cell r="H39" t="str">
            <v>NRS</v>
          </cell>
          <cell r="I39">
            <v>26363.64</v>
          </cell>
          <cell r="J39">
            <v>26363.64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  <cell r="F40">
            <v>0</v>
          </cell>
          <cell r="G40">
            <v>0</v>
          </cell>
          <cell r="H40" t="str">
            <v>NRS</v>
          </cell>
          <cell r="I40">
            <v>12000</v>
          </cell>
          <cell r="J40">
            <v>12000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  <cell r="F41">
            <v>0</v>
          </cell>
          <cell r="G41">
            <v>0</v>
          </cell>
          <cell r="H41" t="str">
            <v>NRS</v>
          </cell>
          <cell r="I41">
            <v>7090.91</v>
          </cell>
          <cell r="J41">
            <v>7090.91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  <cell r="F42">
            <v>0</v>
          </cell>
          <cell r="G42">
            <v>0</v>
          </cell>
          <cell r="H42" t="str">
            <v>NRS</v>
          </cell>
          <cell r="I42">
            <v>9090.9</v>
          </cell>
          <cell r="J42">
            <v>9090.9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  <cell r="F43">
            <v>0</v>
          </cell>
          <cell r="G43">
            <v>0</v>
          </cell>
          <cell r="H43" t="str">
            <v>NRS</v>
          </cell>
          <cell r="I43">
            <v>32909.08</v>
          </cell>
          <cell r="J43">
            <v>32909.08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  <cell r="F44">
            <v>0</v>
          </cell>
          <cell r="G44">
            <v>0</v>
          </cell>
          <cell r="H44" t="str">
            <v>NRS</v>
          </cell>
          <cell r="I44">
            <v>11300</v>
          </cell>
          <cell r="J44">
            <v>11300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  <cell r="F45">
            <v>0</v>
          </cell>
          <cell r="G45">
            <v>0</v>
          </cell>
          <cell r="H45" t="str">
            <v>NRS</v>
          </cell>
          <cell r="I45">
            <v>20330</v>
          </cell>
          <cell r="J45">
            <v>20330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  <cell r="F46">
            <v>0</v>
          </cell>
          <cell r="G46">
            <v>0</v>
          </cell>
          <cell r="H46" t="str">
            <v>NRS</v>
          </cell>
          <cell r="I46">
            <v>27727.27</v>
          </cell>
          <cell r="J46">
            <v>27727.27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  <cell r="F47">
            <v>0</v>
          </cell>
          <cell r="G47">
            <v>0</v>
          </cell>
          <cell r="H47" t="str">
            <v>NRS</v>
          </cell>
          <cell r="I47">
            <v>24545.45</v>
          </cell>
          <cell r="J47">
            <v>24545.45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  <cell r="F48">
            <v>0</v>
          </cell>
          <cell r="G48">
            <v>0</v>
          </cell>
          <cell r="H48" t="str">
            <v>NRS</v>
          </cell>
          <cell r="I48">
            <v>4181.8100000000004</v>
          </cell>
          <cell r="J48">
            <v>4181.8100000000004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  <cell r="F49">
            <v>0</v>
          </cell>
          <cell r="G49">
            <v>0</v>
          </cell>
          <cell r="H49" t="str">
            <v>NRS</v>
          </cell>
          <cell r="I49">
            <v>14535</v>
          </cell>
          <cell r="J49">
            <v>14535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  <cell r="F50">
            <v>0</v>
          </cell>
          <cell r="G50">
            <v>0</v>
          </cell>
          <cell r="H50" t="str">
            <v>NRS</v>
          </cell>
          <cell r="I50">
            <v>14535</v>
          </cell>
          <cell r="J50">
            <v>14535</v>
          </cell>
        </row>
        <row r="51">
          <cell r="A51">
            <v>710611</v>
          </cell>
          <cell r="B51">
            <v>0</v>
          </cell>
          <cell r="C51" t="str">
            <v>Furniture - Bibek agarwal</v>
          </cell>
          <cell r="D51" t="str">
            <v>No-Capex</v>
          </cell>
          <cell r="E51" t="str">
            <v>Furniture &amp; Fixture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  <cell r="F52">
            <v>0</v>
          </cell>
          <cell r="G52">
            <v>0</v>
          </cell>
          <cell r="H52" t="str">
            <v>NRS</v>
          </cell>
          <cell r="I52">
            <v>11500</v>
          </cell>
          <cell r="J52">
            <v>11500</v>
          </cell>
        </row>
        <row r="53">
          <cell r="A53">
            <v>710670</v>
          </cell>
          <cell r="B53">
            <v>0</v>
          </cell>
          <cell r="C53" t="str">
            <v>Furniture - Bibek agarwal</v>
          </cell>
          <cell r="D53" t="str">
            <v>No-Capex</v>
          </cell>
          <cell r="E53" t="str">
            <v>Furniture &amp; Fixture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  <cell r="F54">
            <v>0</v>
          </cell>
          <cell r="G54">
            <v>0</v>
          </cell>
          <cell r="H54" t="str">
            <v>NRS</v>
          </cell>
          <cell r="I54">
            <v>80369</v>
          </cell>
          <cell r="J54">
            <v>80369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  <cell r="F55">
            <v>0</v>
          </cell>
          <cell r="G55">
            <v>0</v>
          </cell>
          <cell r="H55" t="str">
            <v>NRS</v>
          </cell>
          <cell r="I55">
            <v>1600</v>
          </cell>
          <cell r="J55">
            <v>1600</v>
          </cell>
        </row>
        <row r="56">
          <cell r="A56">
            <v>710774</v>
          </cell>
          <cell r="B56">
            <v>0</v>
          </cell>
          <cell r="C56" t="str">
            <v>Furniture - Ketan Vyas</v>
          </cell>
          <cell r="D56" t="str">
            <v>No-Capex</v>
          </cell>
          <cell r="E56" t="str">
            <v>Furniture &amp; Fixture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  <cell r="F57">
            <v>0</v>
          </cell>
          <cell r="G57">
            <v>0</v>
          </cell>
          <cell r="H57" t="str">
            <v>NRS</v>
          </cell>
          <cell r="I57">
            <v>3181.82</v>
          </cell>
          <cell r="J57">
            <v>3181.82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  <cell r="F58">
            <v>0</v>
          </cell>
          <cell r="G58">
            <v>0</v>
          </cell>
          <cell r="H58" t="str">
            <v>NRS</v>
          </cell>
          <cell r="I58">
            <v>30572.720000000001</v>
          </cell>
          <cell r="J58">
            <v>30572.720000000001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  <cell r="F59">
            <v>0</v>
          </cell>
          <cell r="G59">
            <v>0</v>
          </cell>
          <cell r="H59" t="str">
            <v>NRS</v>
          </cell>
          <cell r="I59">
            <v>18181.810000000001</v>
          </cell>
          <cell r="J59">
            <v>18181.810000000001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  <cell r="F60">
            <v>0</v>
          </cell>
          <cell r="G60">
            <v>0</v>
          </cell>
          <cell r="H60" t="str">
            <v>NRS</v>
          </cell>
          <cell r="I60">
            <v>2950</v>
          </cell>
          <cell r="J60">
            <v>2950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  <cell r="F61">
            <v>0</v>
          </cell>
          <cell r="G61">
            <v>0</v>
          </cell>
          <cell r="H61" t="str">
            <v>NRS</v>
          </cell>
          <cell r="I61">
            <v>7790</v>
          </cell>
          <cell r="J61">
            <v>7790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  <cell r="F62">
            <v>0</v>
          </cell>
          <cell r="G62">
            <v>0</v>
          </cell>
          <cell r="H62" t="str">
            <v>NRS</v>
          </cell>
          <cell r="I62">
            <v>24992.7</v>
          </cell>
          <cell r="J62">
            <v>24992.7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  <cell r="F63">
            <v>0</v>
          </cell>
          <cell r="G63">
            <v>0</v>
          </cell>
          <cell r="H63" t="str">
            <v>NRS</v>
          </cell>
          <cell r="I63">
            <v>12909.08</v>
          </cell>
          <cell r="J63">
            <v>12909.08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  <cell r="F64">
            <v>0</v>
          </cell>
          <cell r="G64">
            <v>0</v>
          </cell>
          <cell r="H64" t="str">
            <v>NRS</v>
          </cell>
          <cell r="I64">
            <v>6000</v>
          </cell>
          <cell r="J64">
            <v>6000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  <cell r="F65">
            <v>0</v>
          </cell>
          <cell r="G65">
            <v>0</v>
          </cell>
          <cell r="H65" t="str">
            <v>NRS</v>
          </cell>
          <cell r="I65">
            <v>456</v>
          </cell>
          <cell r="J65">
            <v>456</v>
          </cell>
        </row>
        <row r="66">
          <cell r="A66">
            <v>710877</v>
          </cell>
          <cell r="B66">
            <v>0</v>
          </cell>
          <cell r="C66" t="str">
            <v>Furniture Soni Kapoor</v>
          </cell>
          <cell r="D66" t="str">
            <v>No-Capex</v>
          </cell>
          <cell r="E66" t="str">
            <v>Office Equipment</v>
          </cell>
        </row>
        <row r="67">
          <cell r="A67">
            <v>710881</v>
          </cell>
          <cell r="B67">
            <v>0</v>
          </cell>
          <cell r="C67" t="str">
            <v>Gas Regulator</v>
          </cell>
          <cell r="D67" t="str">
            <v>No-Capex</v>
          </cell>
          <cell r="E67" t="str">
            <v>Consumable Item</v>
          </cell>
          <cell r="F67">
            <v>0</v>
          </cell>
          <cell r="G67">
            <v>0</v>
          </cell>
          <cell r="H67" t="str">
            <v>NRS</v>
          </cell>
          <cell r="I67">
            <v>265</v>
          </cell>
          <cell r="J67">
            <v>265</v>
          </cell>
        </row>
        <row r="68">
          <cell r="A68">
            <v>710884</v>
          </cell>
          <cell r="B68">
            <v>0</v>
          </cell>
          <cell r="C68" t="str">
            <v>Furniture Soni Kapoor</v>
          </cell>
          <cell r="D68" t="str">
            <v>No-Capex</v>
          </cell>
          <cell r="E68" t="str">
            <v>Office Equipment</v>
          </cell>
        </row>
        <row r="69">
          <cell r="A69">
            <v>710891</v>
          </cell>
          <cell r="B69">
            <v>0</v>
          </cell>
          <cell r="C69" t="str">
            <v>AC For A.Mehra Residence</v>
          </cell>
          <cell r="D69" t="str">
            <v>No-Capex</v>
          </cell>
          <cell r="E69" t="str">
            <v>Furniture &amp; Fixture</v>
          </cell>
        </row>
        <row r="70">
          <cell r="A70">
            <v>710906</v>
          </cell>
          <cell r="B70">
            <v>0</v>
          </cell>
          <cell r="C70" t="str">
            <v>Furniture Soni Kapoor</v>
          </cell>
          <cell r="D70" t="str">
            <v>No-Capex</v>
          </cell>
          <cell r="E70" t="str">
            <v>Office Equipment</v>
          </cell>
        </row>
        <row r="71">
          <cell r="A71">
            <v>810001</v>
          </cell>
          <cell r="B71">
            <v>0</v>
          </cell>
          <cell r="C71" t="str">
            <v>Thermocol Section</v>
          </cell>
          <cell r="D71" t="str">
            <v>(Capex - 01-03-04)</v>
          </cell>
          <cell r="E71" t="str">
            <v>Building</v>
          </cell>
          <cell r="F71">
            <v>0</v>
          </cell>
          <cell r="G71">
            <v>0</v>
          </cell>
          <cell r="H71" t="str">
            <v>NRS</v>
          </cell>
          <cell r="I71">
            <v>311949</v>
          </cell>
          <cell r="J71">
            <v>311949</v>
          </cell>
        </row>
        <row r="72">
          <cell r="A72">
            <v>810002</v>
          </cell>
          <cell r="B72">
            <v>0</v>
          </cell>
          <cell r="C72" t="str">
            <v>Quality Lab</v>
          </cell>
          <cell r="D72" t="str">
            <v>Capex-15</v>
          </cell>
          <cell r="E72" t="str">
            <v>Lab. Equipment</v>
          </cell>
          <cell r="F72">
            <v>0</v>
          </cell>
          <cell r="G72">
            <v>0</v>
          </cell>
          <cell r="H72" t="str">
            <v>INR</v>
          </cell>
          <cell r="I72">
            <v>103663</v>
          </cell>
          <cell r="J72">
            <v>165860.80000000002</v>
          </cell>
        </row>
        <row r="73">
          <cell r="A73">
            <v>810003</v>
          </cell>
          <cell r="B73">
            <v>0</v>
          </cell>
          <cell r="C73" t="str">
            <v>LDM Section</v>
          </cell>
          <cell r="D73" t="str">
            <v>Capex-14</v>
          </cell>
          <cell r="E73" t="str">
            <v xml:space="preserve">Plant &amp; Machinery </v>
          </cell>
          <cell r="F73">
            <v>0</v>
          </cell>
          <cell r="G73">
            <v>0</v>
          </cell>
          <cell r="H73" t="str">
            <v>INR</v>
          </cell>
          <cell r="I73">
            <v>380000</v>
          </cell>
          <cell r="J73">
            <v>608000</v>
          </cell>
        </row>
        <row r="74">
          <cell r="A74">
            <v>810004</v>
          </cell>
          <cell r="B74">
            <v>0</v>
          </cell>
          <cell r="C74" t="str">
            <v>Quality Lab</v>
          </cell>
          <cell r="D74" t="str">
            <v>Capex-15</v>
          </cell>
          <cell r="E74" t="str">
            <v>Lab. Equipment</v>
          </cell>
          <cell r="F74">
            <v>0</v>
          </cell>
          <cell r="G74">
            <v>0</v>
          </cell>
          <cell r="H74" t="str">
            <v>USD</v>
          </cell>
          <cell r="I74">
            <v>3809.75</v>
          </cell>
          <cell r="J74">
            <v>281921.5</v>
          </cell>
        </row>
        <row r="75">
          <cell r="A75">
            <v>810006</v>
          </cell>
          <cell r="B75">
            <v>0</v>
          </cell>
          <cell r="C75">
            <v>0</v>
          </cell>
          <cell r="D75" t="str">
            <v>Not required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810008</v>
          </cell>
          <cell r="B76">
            <v>0</v>
          </cell>
          <cell r="C76" t="str">
            <v>LDM Section</v>
          </cell>
          <cell r="D76" t="str">
            <v>Capex-29</v>
          </cell>
          <cell r="E76" t="str">
            <v xml:space="preserve">Plant &amp; Machinery </v>
          </cell>
          <cell r="F76">
            <v>0</v>
          </cell>
          <cell r="G76">
            <v>0</v>
          </cell>
          <cell r="H76" t="str">
            <v>USD</v>
          </cell>
          <cell r="I76">
            <v>18802</v>
          </cell>
          <cell r="J76">
            <v>1391348</v>
          </cell>
        </row>
        <row r="77">
          <cell r="A77">
            <v>810009</v>
          </cell>
          <cell r="B77">
            <v>0</v>
          </cell>
          <cell r="C77" t="str">
            <v>Godown near scrap yard</v>
          </cell>
          <cell r="D77" t="str">
            <v>Capex-17 &amp; 17A</v>
          </cell>
          <cell r="E77" t="str">
            <v>Building</v>
          </cell>
          <cell r="F77">
            <v>0</v>
          </cell>
          <cell r="G77">
            <v>0</v>
          </cell>
          <cell r="H77" t="str">
            <v>NRS</v>
          </cell>
          <cell r="I77">
            <v>493600</v>
          </cell>
          <cell r="J77">
            <v>493600</v>
          </cell>
        </row>
        <row r="78">
          <cell r="A78">
            <v>810010</v>
          </cell>
          <cell r="B78">
            <v>0</v>
          </cell>
          <cell r="C78" t="str">
            <v>LDM Section</v>
          </cell>
          <cell r="D78" t="str">
            <v>Capex-29</v>
          </cell>
          <cell r="E78" t="str">
            <v xml:space="preserve">Plant &amp; Machinery </v>
          </cell>
          <cell r="F78">
            <v>0</v>
          </cell>
          <cell r="G78">
            <v>0</v>
          </cell>
          <cell r="H78" t="str">
            <v>INR</v>
          </cell>
          <cell r="I78">
            <v>140062.5</v>
          </cell>
          <cell r="J78">
            <v>224100</v>
          </cell>
        </row>
        <row r="79">
          <cell r="A79">
            <v>810011</v>
          </cell>
          <cell r="B79">
            <v>0</v>
          </cell>
          <cell r="C79" t="str">
            <v>Litchi</v>
          </cell>
          <cell r="D79" t="str">
            <v>(Capex - 03(03-04)</v>
          </cell>
          <cell r="E79" t="str">
            <v xml:space="preserve">Plant &amp; Machinery </v>
          </cell>
          <cell r="F79">
            <v>0</v>
          </cell>
          <cell r="G79">
            <v>0</v>
          </cell>
          <cell r="H79" t="str">
            <v>INR</v>
          </cell>
          <cell r="I79">
            <v>597720</v>
          </cell>
          <cell r="J79">
            <v>956352</v>
          </cell>
        </row>
        <row r="80">
          <cell r="A80">
            <v>810012</v>
          </cell>
          <cell r="B80">
            <v>0</v>
          </cell>
          <cell r="C80" t="str">
            <v>Scrap Yard</v>
          </cell>
          <cell r="D80" t="str">
            <v>Capex-24</v>
          </cell>
          <cell r="E80" t="str">
            <v>Building</v>
          </cell>
          <cell r="F80">
            <v>0</v>
          </cell>
          <cell r="G80">
            <v>0</v>
          </cell>
          <cell r="H80" t="str">
            <v>NRS</v>
          </cell>
          <cell r="I80">
            <v>116962.5</v>
          </cell>
          <cell r="J80">
            <v>116962.5</v>
          </cell>
        </row>
        <row r="81">
          <cell r="A81">
            <v>810013</v>
          </cell>
          <cell r="B81">
            <v>0</v>
          </cell>
          <cell r="C81" t="str">
            <v>Lemoneze</v>
          </cell>
          <cell r="D81" t="str">
            <v>Capex-31</v>
          </cell>
          <cell r="E81" t="str">
            <v>Building</v>
          </cell>
          <cell r="F81">
            <v>0</v>
          </cell>
          <cell r="G81">
            <v>0</v>
          </cell>
          <cell r="H81" t="str">
            <v>NRS</v>
          </cell>
          <cell r="I81">
            <v>36665</v>
          </cell>
          <cell r="J81">
            <v>36665</v>
          </cell>
        </row>
        <row r="82">
          <cell r="A82">
            <v>810015</v>
          </cell>
          <cell r="B82">
            <v>0</v>
          </cell>
          <cell r="C82" t="str">
            <v>Lemoneze</v>
          </cell>
          <cell r="D82" t="str">
            <v>Capex-31</v>
          </cell>
          <cell r="E82" t="str">
            <v>Building</v>
          </cell>
          <cell r="F82">
            <v>0</v>
          </cell>
          <cell r="G82">
            <v>0</v>
          </cell>
          <cell r="H82" t="str">
            <v>NRS</v>
          </cell>
          <cell r="I82">
            <v>120000</v>
          </cell>
          <cell r="J82">
            <v>120000</v>
          </cell>
        </row>
        <row r="83">
          <cell r="A83">
            <v>810016</v>
          </cell>
          <cell r="B83">
            <v>0</v>
          </cell>
          <cell r="C83" t="str">
            <v>Godown near scrap yard</v>
          </cell>
          <cell r="D83" t="str">
            <v>Capex-17 &amp; 17A</v>
          </cell>
          <cell r="E83" t="str">
            <v>Building</v>
          </cell>
          <cell r="F83">
            <v>0</v>
          </cell>
          <cell r="G83">
            <v>0</v>
          </cell>
          <cell r="H83" t="str">
            <v>NRS</v>
          </cell>
          <cell r="I83">
            <v>450000</v>
          </cell>
          <cell r="J83">
            <v>450000</v>
          </cell>
        </row>
        <row r="84">
          <cell r="A84">
            <v>810017</v>
          </cell>
          <cell r="B84">
            <v>0</v>
          </cell>
          <cell r="C84" t="str">
            <v>Glucose</v>
          </cell>
          <cell r="D84" t="str">
            <v>Maintenance</v>
          </cell>
          <cell r="E84" t="str">
            <v>Building</v>
          </cell>
          <cell r="F84">
            <v>0</v>
          </cell>
          <cell r="G84">
            <v>0</v>
          </cell>
          <cell r="H84" t="str">
            <v>NRS</v>
          </cell>
          <cell r="I84">
            <v>24595.5</v>
          </cell>
          <cell r="J84">
            <v>24595.5</v>
          </cell>
        </row>
        <row r="85">
          <cell r="A85">
            <v>810018</v>
          </cell>
          <cell r="B85">
            <v>0</v>
          </cell>
          <cell r="C85" t="str">
            <v>Trainning Hall</v>
          </cell>
          <cell r="D85" t="str">
            <v>Capex-26</v>
          </cell>
          <cell r="E85" t="str">
            <v>Building</v>
          </cell>
          <cell r="F85">
            <v>0</v>
          </cell>
          <cell r="G85">
            <v>0</v>
          </cell>
          <cell r="H85" t="str">
            <v>NRS</v>
          </cell>
          <cell r="I85">
            <v>17887.5</v>
          </cell>
          <cell r="J85">
            <v>17887.5</v>
          </cell>
        </row>
        <row r="86">
          <cell r="A86">
            <v>810019</v>
          </cell>
          <cell r="B86">
            <v>0</v>
          </cell>
          <cell r="C86" t="str">
            <v xml:space="preserve">Lemoneez </v>
          </cell>
          <cell r="D86" t="str">
            <v>Capex-26</v>
          </cell>
          <cell r="E86" t="str">
            <v>Building</v>
          </cell>
          <cell r="F86">
            <v>0</v>
          </cell>
          <cell r="G86">
            <v>0</v>
          </cell>
          <cell r="H86" t="str">
            <v>NRS</v>
          </cell>
          <cell r="I86">
            <v>3350</v>
          </cell>
          <cell r="J86">
            <v>3350</v>
          </cell>
        </row>
        <row r="87">
          <cell r="A87">
            <v>810020</v>
          </cell>
          <cell r="B87">
            <v>0</v>
          </cell>
          <cell r="C87" t="str">
            <v>Trainning Hall</v>
          </cell>
          <cell r="D87" t="str">
            <v>Capex-26</v>
          </cell>
          <cell r="E87" t="str">
            <v>Building</v>
          </cell>
          <cell r="F87">
            <v>0</v>
          </cell>
          <cell r="G87">
            <v>0</v>
          </cell>
          <cell r="H87" t="str">
            <v>NRS</v>
          </cell>
          <cell r="I87">
            <v>31200</v>
          </cell>
          <cell r="J87">
            <v>31200</v>
          </cell>
        </row>
        <row r="88">
          <cell r="A88">
            <v>810021</v>
          </cell>
          <cell r="B88">
            <v>0</v>
          </cell>
          <cell r="C88" t="str">
            <v>Baan Installation</v>
          </cell>
          <cell r="D88" t="str">
            <v>Capex-32</v>
          </cell>
          <cell r="E88" t="str">
            <v>Office Equipment</v>
          </cell>
          <cell r="F88">
            <v>0</v>
          </cell>
          <cell r="G88">
            <v>0</v>
          </cell>
          <cell r="H88" t="str">
            <v>NRS</v>
          </cell>
          <cell r="I88">
            <v>249999.99</v>
          </cell>
          <cell r="J88">
            <v>249999.99</v>
          </cell>
        </row>
        <row r="89">
          <cell r="A89">
            <v>810022</v>
          </cell>
          <cell r="B89">
            <v>0</v>
          </cell>
          <cell r="C89" t="str">
            <v>Accounts Office</v>
          </cell>
          <cell r="D89" t="str">
            <v>Capex-19</v>
          </cell>
          <cell r="E89" t="str">
            <v>Building</v>
          </cell>
          <cell r="F89">
            <v>0</v>
          </cell>
          <cell r="G89">
            <v>0</v>
          </cell>
          <cell r="H89" t="str">
            <v>NRS</v>
          </cell>
          <cell r="I89">
            <v>27097</v>
          </cell>
          <cell r="J89">
            <v>27097</v>
          </cell>
        </row>
        <row r="90">
          <cell r="A90">
            <v>810023</v>
          </cell>
          <cell r="B90">
            <v>0</v>
          </cell>
          <cell r="C90" t="str">
            <v>Lemoneze</v>
          </cell>
          <cell r="D90" t="str">
            <v>Capex-31</v>
          </cell>
          <cell r="E90" t="str">
            <v>Plant &amp; Machinery (Installation)</v>
          </cell>
          <cell r="F90">
            <v>0</v>
          </cell>
          <cell r="G90">
            <v>0</v>
          </cell>
          <cell r="H90" t="str">
            <v>NRS</v>
          </cell>
          <cell r="I90">
            <v>16800</v>
          </cell>
          <cell r="J90">
            <v>16800</v>
          </cell>
        </row>
        <row r="91">
          <cell r="A91">
            <v>810024</v>
          </cell>
          <cell r="B91">
            <v>0</v>
          </cell>
          <cell r="C91" t="str">
            <v>Taxol Section</v>
          </cell>
          <cell r="D91" t="str">
            <v>Capex-25</v>
          </cell>
          <cell r="E91" t="str">
            <v>Plant &amp; Machinery (Installation)</v>
          </cell>
          <cell r="F91">
            <v>0</v>
          </cell>
          <cell r="G91">
            <v>0</v>
          </cell>
          <cell r="H91" t="str">
            <v>NRS</v>
          </cell>
          <cell r="I91">
            <v>20000</v>
          </cell>
          <cell r="J91">
            <v>20000</v>
          </cell>
        </row>
        <row r="92">
          <cell r="A92">
            <v>810025</v>
          </cell>
          <cell r="B92">
            <v>0</v>
          </cell>
          <cell r="C92" t="str">
            <v>Godown near scrap yard</v>
          </cell>
          <cell r="D92" t="str">
            <v>Capex-17 &amp; 17A</v>
          </cell>
          <cell r="E92" t="str">
            <v>Building</v>
          </cell>
          <cell r="F92">
            <v>0</v>
          </cell>
          <cell r="G92">
            <v>0</v>
          </cell>
          <cell r="H92" t="str">
            <v>NRS</v>
          </cell>
          <cell r="I92">
            <v>40132.5</v>
          </cell>
          <cell r="J92">
            <v>40132.5</v>
          </cell>
        </row>
        <row r="93">
          <cell r="A93">
            <v>810026</v>
          </cell>
          <cell r="B93">
            <v>0</v>
          </cell>
          <cell r="C93" t="str">
            <v>Litchi</v>
          </cell>
          <cell r="D93" t="str">
            <v>(Capex - 03(03-04)</v>
          </cell>
          <cell r="E93" t="str">
            <v>Building</v>
          </cell>
          <cell r="F93">
            <v>0</v>
          </cell>
          <cell r="G93">
            <v>0</v>
          </cell>
          <cell r="H93" t="str">
            <v>NRS</v>
          </cell>
          <cell r="I93">
            <v>64200</v>
          </cell>
          <cell r="J93">
            <v>64200</v>
          </cell>
        </row>
        <row r="94">
          <cell r="A94">
            <v>810027</v>
          </cell>
          <cell r="B94">
            <v>0</v>
          </cell>
          <cell r="C94" t="str">
            <v>Godown near scrap yard</v>
          </cell>
          <cell r="D94" t="str">
            <v>Capex-17 &amp; 17A</v>
          </cell>
          <cell r="E94" t="str">
            <v>Building</v>
          </cell>
          <cell r="F94">
            <v>0</v>
          </cell>
          <cell r="G94">
            <v>0</v>
          </cell>
          <cell r="H94" t="str">
            <v>NRS</v>
          </cell>
          <cell r="I94">
            <v>144077.5</v>
          </cell>
          <cell r="J94">
            <v>144077.5</v>
          </cell>
        </row>
        <row r="95">
          <cell r="A95">
            <v>810028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  <cell r="F95">
            <v>0</v>
          </cell>
          <cell r="G95">
            <v>0</v>
          </cell>
          <cell r="H95" t="str">
            <v>NRS</v>
          </cell>
          <cell r="I95">
            <v>63515</v>
          </cell>
          <cell r="J95">
            <v>63515</v>
          </cell>
        </row>
        <row r="96">
          <cell r="A96">
            <v>810029</v>
          </cell>
          <cell r="B96">
            <v>0</v>
          </cell>
          <cell r="C96" t="str">
            <v>Fruit Juice Expansion</v>
          </cell>
          <cell r="D96" t="str">
            <v>Capex-22</v>
          </cell>
          <cell r="E96" t="str">
            <v>Building</v>
          </cell>
          <cell r="F96">
            <v>0</v>
          </cell>
          <cell r="G96">
            <v>0</v>
          </cell>
          <cell r="H96" t="str">
            <v>NRS</v>
          </cell>
          <cell r="I96">
            <v>45485</v>
          </cell>
          <cell r="J96">
            <v>45485</v>
          </cell>
        </row>
        <row r="97">
          <cell r="A97">
            <v>810030</v>
          </cell>
          <cell r="B97">
            <v>0</v>
          </cell>
          <cell r="C97" t="str">
            <v>Thermocol Section</v>
          </cell>
          <cell r="D97" t="str">
            <v>(Capex - 01-03-04)</v>
          </cell>
          <cell r="E97" t="str">
            <v>Building</v>
          </cell>
          <cell r="F97">
            <v>0</v>
          </cell>
          <cell r="G97">
            <v>0</v>
          </cell>
          <cell r="H97" t="str">
            <v>NRS</v>
          </cell>
          <cell r="I97">
            <v>19000</v>
          </cell>
          <cell r="J97">
            <v>19000</v>
          </cell>
        </row>
        <row r="98">
          <cell r="A98">
            <v>810031</v>
          </cell>
          <cell r="B98">
            <v>0</v>
          </cell>
          <cell r="C98" t="str">
            <v>Common Utility</v>
          </cell>
          <cell r="D98" t="str">
            <v>No-Capex</v>
          </cell>
          <cell r="E98" t="str">
            <v xml:space="preserve">Plant &amp; Machinery </v>
          </cell>
          <cell r="F98">
            <v>0</v>
          </cell>
          <cell r="G98">
            <v>0</v>
          </cell>
          <cell r="H98" t="str">
            <v>INR</v>
          </cell>
          <cell r="I98">
            <v>81989.7</v>
          </cell>
          <cell r="J98">
            <v>131183.51999999999</v>
          </cell>
        </row>
        <row r="99">
          <cell r="A99">
            <v>810032</v>
          </cell>
          <cell r="B99">
            <v>0</v>
          </cell>
          <cell r="C99" t="str">
            <v>Lemoneze</v>
          </cell>
          <cell r="D99" t="str">
            <v>Capex-31</v>
          </cell>
          <cell r="E99" t="str">
            <v>Plant &amp; Machinery (Installation)</v>
          </cell>
          <cell r="F99">
            <v>0</v>
          </cell>
          <cell r="G99">
            <v>0</v>
          </cell>
          <cell r="H99" t="str">
            <v>INR</v>
          </cell>
          <cell r="I99">
            <v>71429.649999999994</v>
          </cell>
          <cell r="J99">
            <v>114287.44</v>
          </cell>
        </row>
        <row r="100">
          <cell r="A100">
            <v>810033</v>
          </cell>
          <cell r="B100">
            <v>0</v>
          </cell>
          <cell r="C100" t="str">
            <v>Litchi</v>
          </cell>
          <cell r="D100" t="str">
            <v>(Capex - 03(03-04)</v>
          </cell>
          <cell r="E100" t="str">
            <v>Tools &amp; Implements</v>
          </cell>
          <cell r="F100">
            <v>0</v>
          </cell>
          <cell r="G100">
            <v>0</v>
          </cell>
          <cell r="H100" t="str">
            <v>INR</v>
          </cell>
          <cell r="I100">
            <v>113100</v>
          </cell>
          <cell r="J100">
            <v>180960</v>
          </cell>
        </row>
        <row r="101">
          <cell r="A101">
            <v>810034</v>
          </cell>
          <cell r="B101">
            <v>0</v>
          </cell>
          <cell r="C101" t="str">
            <v>Godown near scrap yard</v>
          </cell>
          <cell r="D101" t="str">
            <v>Capex-17 &amp; 17A</v>
          </cell>
          <cell r="E101" t="str">
            <v>Building</v>
          </cell>
          <cell r="F101">
            <v>0</v>
          </cell>
          <cell r="G101">
            <v>0</v>
          </cell>
          <cell r="H101" t="str">
            <v>INR</v>
          </cell>
          <cell r="I101">
            <v>147821.04999999999</v>
          </cell>
          <cell r="J101">
            <v>236513.68</v>
          </cell>
        </row>
        <row r="102">
          <cell r="A102">
            <v>810035</v>
          </cell>
          <cell r="B102">
            <v>0</v>
          </cell>
          <cell r="C102">
            <v>0</v>
          </cell>
          <cell r="D102" t="str">
            <v>Maintenance</v>
          </cell>
          <cell r="E102" t="str">
            <v>Building</v>
          </cell>
          <cell r="F102">
            <v>0</v>
          </cell>
          <cell r="G102">
            <v>0</v>
          </cell>
          <cell r="H102" t="str">
            <v>INR</v>
          </cell>
          <cell r="I102">
            <v>24103</v>
          </cell>
          <cell r="J102">
            <v>38564.800000000003</v>
          </cell>
        </row>
        <row r="103">
          <cell r="A103">
            <v>810036</v>
          </cell>
          <cell r="B103">
            <v>0</v>
          </cell>
          <cell r="C103" t="str">
            <v>Fruit Juice Expansion</v>
          </cell>
          <cell r="D103" t="str">
            <v>Maintenance</v>
          </cell>
          <cell r="E103" t="str">
            <v>Building</v>
          </cell>
          <cell r="F103">
            <v>0</v>
          </cell>
          <cell r="G103">
            <v>0</v>
          </cell>
          <cell r="H103" t="str">
            <v>NRS</v>
          </cell>
          <cell r="I103">
            <v>770</v>
          </cell>
          <cell r="J103">
            <v>770</v>
          </cell>
        </row>
        <row r="104">
          <cell r="A104">
            <v>810037</v>
          </cell>
          <cell r="B104">
            <v>0</v>
          </cell>
          <cell r="C104" t="str">
            <v>Fruit Juice Expansion</v>
          </cell>
          <cell r="D104" t="str">
            <v>(Capex - 02-03-04)</v>
          </cell>
          <cell r="E104" t="str">
            <v>Building</v>
          </cell>
          <cell r="F104">
            <v>0</v>
          </cell>
          <cell r="G104">
            <v>0</v>
          </cell>
          <cell r="H104" t="str">
            <v>NRS</v>
          </cell>
          <cell r="I104">
            <v>6573.6</v>
          </cell>
          <cell r="J104">
            <v>6573.6</v>
          </cell>
        </row>
        <row r="105">
          <cell r="A105">
            <v>810038</v>
          </cell>
          <cell r="B105">
            <v>0</v>
          </cell>
          <cell r="C105" t="str">
            <v>Taxol Section</v>
          </cell>
          <cell r="D105" t="str">
            <v>Capex-16</v>
          </cell>
          <cell r="E105" t="str">
            <v>Plant &amp; Machinery (Installation)</v>
          </cell>
          <cell r="F105">
            <v>0</v>
          </cell>
          <cell r="G105">
            <v>0</v>
          </cell>
          <cell r="H105" t="str">
            <v>INR</v>
          </cell>
          <cell r="I105">
            <v>76302.5</v>
          </cell>
          <cell r="J105">
            <v>122084</v>
          </cell>
        </row>
        <row r="106">
          <cell r="A106">
            <v>810039</v>
          </cell>
          <cell r="B106">
            <v>0</v>
          </cell>
          <cell r="C106" t="str">
            <v>Lemoneze</v>
          </cell>
          <cell r="D106" t="str">
            <v>Capex-31</v>
          </cell>
          <cell r="E106" t="str">
            <v>Plant &amp; Machinery (Installation)</v>
          </cell>
          <cell r="F106">
            <v>0</v>
          </cell>
          <cell r="G106">
            <v>0</v>
          </cell>
          <cell r="H106" t="str">
            <v>INR</v>
          </cell>
          <cell r="I106">
            <v>48238.2</v>
          </cell>
          <cell r="J106">
            <v>77181.119999999995</v>
          </cell>
        </row>
        <row r="107">
          <cell r="A107">
            <v>810040</v>
          </cell>
          <cell r="B107">
            <v>0</v>
          </cell>
          <cell r="C107" t="str">
            <v>Godown near scrap yard</v>
          </cell>
          <cell r="D107" t="str">
            <v>Capex-17 &amp; 17A</v>
          </cell>
          <cell r="E107" t="str">
            <v>Building</v>
          </cell>
          <cell r="F107">
            <v>0</v>
          </cell>
          <cell r="G107">
            <v>0</v>
          </cell>
          <cell r="H107" t="str">
            <v>INR</v>
          </cell>
          <cell r="I107">
            <v>164284.1</v>
          </cell>
          <cell r="J107">
            <v>262854.56</v>
          </cell>
        </row>
        <row r="108">
          <cell r="A108">
            <v>810041</v>
          </cell>
          <cell r="B108">
            <v>0</v>
          </cell>
          <cell r="C108" t="str">
            <v>Lemoneze</v>
          </cell>
          <cell r="D108" t="str">
            <v>Capex-31</v>
          </cell>
          <cell r="E108" t="str">
            <v>Furniture &amp; Fixture</v>
          </cell>
          <cell r="F108">
            <v>0</v>
          </cell>
          <cell r="G108">
            <v>0</v>
          </cell>
          <cell r="H108" t="str">
            <v>NRS</v>
          </cell>
          <cell r="I108">
            <v>52000</v>
          </cell>
          <cell r="J108">
            <v>52000</v>
          </cell>
        </row>
        <row r="109">
          <cell r="A109">
            <v>810042</v>
          </cell>
          <cell r="B109">
            <v>0</v>
          </cell>
          <cell r="C109" t="str">
            <v>Boundary wall</v>
          </cell>
          <cell r="D109" t="str">
            <v>(Capex - 06-03-04)</v>
          </cell>
          <cell r="E109" t="str">
            <v>Building</v>
          </cell>
          <cell r="F109">
            <v>0</v>
          </cell>
          <cell r="G109">
            <v>0</v>
          </cell>
          <cell r="H109" t="str">
            <v>NRS</v>
          </cell>
          <cell r="I109">
            <v>2743900</v>
          </cell>
          <cell r="J109">
            <v>2743900</v>
          </cell>
        </row>
        <row r="110">
          <cell r="A110">
            <v>810043</v>
          </cell>
          <cell r="B110">
            <v>0</v>
          </cell>
          <cell r="C110" t="str">
            <v>Glucose</v>
          </cell>
          <cell r="D110" t="str">
            <v>Capex-44</v>
          </cell>
          <cell r="E110" t="str">
            <v>Tools &amp; Implements</v>
          </cell>
          <cell r="F110">
            <v>0</v>
          </cell>
          <cell r="G110">
            <v>0</v>
          </cell>
          <cell r="H110" t="str">
            <v>INR</v>
          </cell>
          <cell r="I110">
            <v>24080</v>
          </cell>
          <cell r="J110">
            <v>38528</v>
          </cell>
        </row>
        <row r="111">
          <cell r="A111">
            <v>810043</v>
          </cell>
          <cell r="B111">
            <v>0</v>
          </cell>
          <cell r="C111" t="str">
            <v>Hamola tablet</v>
          </cell>
          <cell r="D111" t="str">
            <v>Capex-44</v>
          </cell>
          <cell r="E111" t="str">
            <v>Tools &amp; Implements</v>
          </cell>
          <cell r="F111">
            <v>0</v>
          </cell>
          <cell r="G111">
            <v>0</v>
          </cell>
          <cell r="H111" t="str">
            <v>INR</v>
          </cell>
          <cell r="I111">
            <v>47860</v>
          </cell>
          <cell r="J111">
            <v>76576</v>
          </cell>
        </row>
        <row r="112">
          <cell r="A112">
            <v>810044</v>
          </cell>
          <cell r="B112">
            <v>0</v>
          </cell>
          <cell r="C112" t="str">
            <v>Godrej Compactor</v>
          </cell>
          <cell r="D112" t="str">
            <v>Capex-40</v>
          </cell>
          <cell r="E112" t="str">
            <v>Office Equipment</v>
          </cell>
          <cell r="F112">
            <v>0</v>
          </cell>
          <cell r="G112">
            <v>0</v>
          </cell>
          <cell r="H112" t="str">
            <v>INR</v>
          </cell>
          <cell r="I112">
            <v>103734.99</v>
          </cell>
          <cell r="J112">
            <v>165975.98400000003</v>
          </cell>
        </row>
        <row r="113">
          <cell r="A113">
            <v>810045</v>
          </cell>
          <cell r="B113">
            <v>0</v>
          </cell>
          <cell r="C113" t="str">
            <v>Amla Hair Oil</v>
          </cell>
          <cell r="D113" t="str">
            <v>Capex-44</v>
          </cell>
          <cell r="E113" t="str">
            <v>Tools &amp; Implements</v>
          </cell>
          <cell r="F113">
            <v>0</v>
          </cell>
          <cell r="G113">
            <v>0</v>
          </cell>
          <cell r="H113" t="str">
            <v>INR</v>
          </cell>
          <cell r="I113">
            <v>15080</v>
          </cell>
          <cell r="J113">
            <v>24128</v>
          </cell>
        </row>
        <row r="114">
          <cell r="A114">
            <v>810045</v>
          </cell>
          <cell r="B114">
            <v>0</v>
          </cell>
          <cell r="C114" t="str">
            <v>Hamola tablet</v>
          </cell>
          <cell r="D114" t="str">
            <v>Capex-44</v>
          </cell>
          <cell r="E114" t="str">
            <v>Tools &amp; Implements</v>
          </cell>
          <cell r="F114">
            <v>0</v>
          </cell>
          <cell r="G114">
            <v>0</v>
          </cell>
          <cell r="H114" t="str">
            <v>INR</v>
          </cell>
          <cell r="I114">
            <v>15080</v>
          </cell>
          <cell r="J114">
            <v>24128</v>
          </cell>
        </row>
        <row r="115">
          <cell r="A115">
            <v>810046</v>
          </cell>
          <cell r="B115">
            <v>0</v>
          </cell>
          <cell r="C115" t="str">
            <v>Godrej Compactor</v>
          </cell>
          <cell r="D115" t="str">
            <v>Capex-40</v>
          </cell>
          <cell r="E115" t="str">
            <v>Office Equipment</v>
          </cell>
          <cell r="F115">
            <v>0</v>
          </cell>
          <cell r="G115">
            <v>0</v>
          </cell>
          <cell r="H115" t="str">
            <v>INR</v>
          </cell>
          <cell r="I115">
            <v>10687.5</v>
          </cell>
          <cell r="J115">
            <v>17100</v>
          </cell>
        </row>
        <row r="116">
          <cell r="A116">
            <v>810047</v>
          </cell>
          <cell r="B116">
            <v>0</v>
          </cell>
          <cell r="C116" t="str">
            <v>Rm Store</v>
          </cell>
          <cell r="D116" t="str">
            <v>Capex-48</v>
          </cell>
          <cell r="E116" t="str">
            <v>Tools &amp; Implements</v>
          </cell>
          <cell r="F116">
            <v>0</v>
          </cell>
          <cell r="G116">
            <v>0</v>
          </cell>
          <cell r="H116" t="str">
            <v>INR</v>
          </cell>
          <cell r="I116">
            <v>89784</v>
          </cell>
          <cell r="J116">
            <v>143654.39999999999</v>
          </cell>
        </row>
        <row r="117">
          <cell r="A117">
            <v>810048</v>
          </cell>
          <cell r="B117">
            <v>0</v>
          </cell>
          <cell r="C117" t="str">
            <v>Lemoneze</v>
          </cell>
          <cell r="D117" t="str">
            <v>Capex-31</v>
          </cell>
          <cell r="E117" t="str">
            <v>Electrical Installation</v>
          </cell>
          <cell r="F117">
            <v>0</v>
          </cell>
          <cell r="G117">
            <v>0</v>
          </cell>
          <cell r="H117" t="str">
            <v>NRS</v>
          </cell>
          <cell r="I117">
            <v>101376</v>
          </cell>
          <cell r="J117">
            <v>101376</v>
          </cell>
        </row>
        <row r="118">
          <cell r="A118">
            <v>810049</v>
          </cell>
          <cell r="B118">
            <v>0</v>
          </cell>
          <cell r="C118">
            <v>0</v>
          </cell>
          <cell r="D118" t="str">
            <v>Maintenance</v>
          </cell>
          <cell r="E118">
            <v>0</v>
          </cell>
          <cell r="F118">
            <v>0</v>
          </cell>
          <cell r="G118">
            <v>0</v>
          </cell>
          <cell r="H118" t="str">
            <v>NRS</v>
          </cell>
          <cell r="I118">
            <v>2750</v>
          </cell>
          <cell r="J118">
            <v>2750</v>
          </cell>
        </row>
        <row r="119">
          <cell r="A119">
            <v>810051</v>
          </cell>
          <cell r="B119">
            <v>0</v>
          </cell>
          <cell r="C119" t="str">
            <v>Litchi</v>
          </cell>
          <cell r="D119" t="str">
            <v>(Capex - 03(03-04)</v>
          </cell>
          <cell r="E119" t="str">
            <v>Electrical Installation</v>
          </cell>
          <cell r="F119">
            <v>0</v>
          </cell>
          <cell r="G119">
            <v>0</v>
          </cell>
          <cell r="H119" t="str">
            <v>NRS</v>
          </cell>
          <cell r="I119">
            <v>6732</v>
          </cell>
          <cell r="J119">
            <v>6732</v>
          </cell>
        </row>
        <row r="120">
          <cell r="A120">
            <v>810053</v>
          </cell>
          <cell r="B120">
            <v>0</v>
          </cell>
          <cell r="C120" t="str">
            <v>Litchi</v>
          </cell>
          <cell r="D120" t="str">
            <v>(Capex - 03(03-04)</v>
          </cell>
          <cell r="E120" t="str">
            <v>Electrical Installation</v>
          </cell>
          <cell r="F120">
            <v>0</v>
          </cell>
          <cell r="G120">
            <v>0</v>
          </cell>
          <cell r="H120" t="str">
            <v>NRS</v>
          </cell>
          <cell r="I120">
            <v>41360</v>
          </cell>
          <cell r="J120">
            <v>41360</v>
          </cell>
        </row>
        <row r="121">
          <cell r="A121">
            <v>810054</v>
          </cell>
          <cell r="B121">
            <v>0</v>
          </cell>
          <cell r="C121" t="str">
            <v>Litchi</v>
          </cell>
          <cell r="D121" t="str">
            <v>(Capex - 03(03-04)</v>
          </cell>
          <cell r="E121" t="str">
            <v>Electrical Installation</v>
          </cell>
          <cell r="F121">
            <v>0</v>
          </cell>
          <cell r="G121">
            <v>0</v>
          </cell>
          <cell r="H121" t="str">
            <v>NRS</v>
          </cell>
          <cell r="I121">
            <v>16438.400000000001</v>
          </cell>
          <cell r="J121">
            <v>16438.400000000001</v>
          </cell>
        </row>
        <row r="122">
          <cell r="A122">
            <v>810056</v>
          </cell>
          <cell r="B122">
            <v>0</v>
          </cell>
          <cell r="C122" t="str">
            <v>Litchi</v>
          </cell>
          <cell r="D122" t="str">
            <v>(Capex - 03(03-04)</v>
          </cell>
          <cell r="E122" t="str">
            <v>Electrical Installation</v>
          </cell>
          <cell r="F122">
            <v>0</v>
          </cell>
          <cell r="G122">
            <v>0</v>
          </cell>
          <cell r="H122" t="str">
            <v>NRS</v>
          </cell>
          <cell r="I122">
            <v>3350.16</v>
          </cell>
          <cell r="J122">
            <v>3350.16</v>
          </cell>
        </row>
        <row r="123">
          <cell r="A123">
            <v>810057</v>
          </cell>
          <cell r="B123">
            <v>0</v>
          </cell>
          <cell r="C123" t="str">
            <v>Litchi</v>
          </cell>
          <cell r="D123" t="str">
            <v>(Capex - 03(03-04)</v>
          </cell>
          <cell r="E123" t="str">
            <v>Electrical Installation</v>
          </cell>
          <cell r="F123">
            <v>0</v>
          </cell>
          <cell r="G123">
            <v>0</v>
          </cell>
          <cell r="H123" t="str">
            <v>NRS</v>
          </cell>
          <cell r="I123">
            <v>51040</v>
          </cell>
          <cell r="J123">
            <v>51040</v>
          </cell>
        </row>
        <row r="124">
          <cell r="A124">
            <v>810058</v>
          </cell>
          <cell r="B124">
            <v>0</v>
          </cell>
          <cell r="C124" t="str">
            <v>Litchi</v>
          </cell>
          <cell r="D124" t="str">
            <v>(Capex - 03(03-04)</v>
          </cell>
          <cell r="E124" t="str">
            <v>Electrical Installation</v>
          </cell>
          <cell r="F124">
            <v>0</v>
          </cell>
          <cell r="G124">
            <v>0</v>
          </cell>
          <cell r="H124" t="str">
            <v>NRS</v>
          </cell>
          <cell r="I124">
            <v>26400</v>
          </cell>
          <cell r="J124">
            <v>26400</v>
          </cell>
        </row>
        <row r="125">
          <cell r="A125">
            <v>810059</v>
          </cell>
          <cell r="B125">
            <v>0</v>
          </cell>
          <cell r="C125" t="str">
            <v>Litchi</v>
          </cell>
          <cell r="D125" t="str">
            <v>(Capex - 03(03-04)</v>
          </cell>
          <cell r="E125" t="str">
            <v>Electrical Installation</v>
          </cell>
          <cell r="F125">
            <v>0</v>
          </cell>
          <cell r="G125">
            <v>0</v>
          </cell>
          <cell r="H125" t="str">
            <v>NRS</v>
          </cell>
          <cell r="I125">
            <v>19025.599999999999</v>
          </cell>
          <cell r="J125">
            <v>19025.599999999999</v>
          </cell>
        </row>
        <row r="126">
          <cell r="A126">
            <v>810060</v>
          </cell>
          <cell r="B126">
            <v>0</v>
          </cell>
          <cell r="C126" t="str">
            <v>Boundary Wall</v>
          </cell>
          <cell r="D126" t="str">
            <v>Capex-23</v>
          </cell>
          <cell r="E126" t="str">
            <v>Building</v>
          </cell>
          <cell r="F126" t="str">
            <v>KTM</v>
          </cell>
          <cell r="G126">
            <v>0</v>
          </cell>
          <cell r="H126" t="str">
            <v>NRS</v>
          </cell>
          <cell r="I126">
            <v>255000</v>
          </cell>
          <cell r="J126">
            <v>255000</v>
          </cell>
        </row>
        <row r="127">
          <cell r="A127">
            <v>810061</v>
          </cell>
          <cell r="B127">
            <v>0</v>
          </cell>
          <cell r="C127" t="str">
            <v>Litchi</v>
          </cell>
          <cell r="D127" t="str">
            <v>(Capex - 03(03-04)</v>
          </cell>
          <cell r="E127" t="str">
            <v>Electrical Installation</v>
          </cell>
          <cell r="F127">
            <v>0</v>
          </cell>
          <cell r="G127">
            <v>0</v>
          </cell>
          <cell r="H127" t="str">
            <v>NRS</v>
          </cell>
          <cell r="I127">
            <v>2037.2</v>
          </cell>
          <cell r="J127">
            <v>2037.2</v>
          </cell>
        </row>
        <row r="128">
          <cell r="A128">
            <v>810062</v>
          </cell>
          <cell r="B128">
            <v>0</v>
          </cell>
          <cell r="C128" t="str">
            <v>Litchi</v>
          </cell>
          <cell r="D128" t="str">
            <v>(Capex - 03(03-04)</v>
          </cell>
          <cell r="E128" t="str">
            <v xml:space="preserve">Plant &amp; Machinery </v>
          </cell>
          <cell r="F128">
            <v>0</v>
          </cell>
          <cell r="G128">
            <v>0</v>
          </cell>
          <cell r="H128" t="str">
            <v>INR</v>
          </cell>
          <cell r="I128">
            <v>738616</v>
          </cell>
          <cell r="J128">
            <v>1181785.6000000001</v>
          </cell>
        </row>
        <row r="129">
          <cell r="A129">
            <v>810063</v>
          </cell>
          <cell r="B129">
            <v>0</v>
          </cell>
          <cell r="C129" t="str">
            <v>Lemoneze</v>
          </cell>
          <cell r="D129" t="str">
            <v>Capex-31</v>
          </cell>
          <cell r="E129" t="str">
            <v>Building</v>
          </cell>
          <cell r="F129" t="str">
            <v>(Commissioning)</v>
          </cell>
          <cell r="G129">
            <v>0</v>
          </cell>
          <cell r="H129" t="str">
            <v>NRS</v>
          </cell>
          <cell r="I129">
            <v>235276</v>
          </cell>
          <cell r="J129">
            <v>235276</v>
          </cell>
        </row>
        <row r="130">
          <cell r="A130">
            <v>810064</v>
          </cell>
          <cell r="B130">
            <v>0</v>
          </cell>
          <cell r="C130" t="str">
            <v>Litchi</v>
          </cell>
          <cell r="D130" t="str">
            <v>(Capex - 03(03-04)</v>
          </cell>
          <cell r="E130" t="str">
            <v>Plant &amp; Machinery (Installation)</v>
          </cell>
          <cell r="F130">
            <v>0</v>
          </cell>
          <cell r="G130">
            <v>0</v>
          </cell>
          <cell r="H130" t="str">
            <v>NRS</v>
          </cell>
          <cell r="I130">
            <v>3520</v>
          </cell>
          <cell r="J130">
            <v>3520</v>
          </cell>
        </row>
        <row r="131">
          <cell r="A131">
            <v>810065</v>
          </cell>
          <cell r="B131">
            <v>0</v>
          </cell>
          <cell r="C131" t="str">
            <v>Godown near scrap yard</v>
          </cell>
          <cell r="D131" t="str">
            <v>Capex-17 &amp; 17A</v>
          </cell>
          <cell r="E131" t="str">
            <v>Building</v>
          </cell>
          <cell r="F131">
            <v>0</v>
          </cell>
          <cell r="G131">
            <v>0</v>
          </cell>
          <cell r="H131" t="str">
            <v>NRS</v>
          </cell>
          <cell r="I131">
            <v>74132.5</v>
          </cell>
          <cell r="J131">
            <v>74132.5</v>
          </cell>
        </row>
        <row r="132">
          <cell r="A132">
            <v>810066</v>
          </cell>
          <cell r="B132">
            <v>0</v>
          </cell>
          <cell r="C132">
            <v>0</v>
          </cell>
          <cell r="D132" t="str">
            <v>Maintenance</v>
          </cell>
          <cell r="E132">
            <v>0</v>
          </cell>
          <cell r="F132">
            <v>0</v>
          </cell>
          <cell r="G132">
            <v>0</v>
          </cell>
          <cell r="H132" t="str">
            <v>NRS</v>
          </cell>
          <cell r="I132">
            <v>5500</v>
          </cell>
          <cell r="J132">
            <v>5500</v>
          </cell>
        </row>
        <row r="133">
          <cell r="A133">
            <v>810067</v>
          </cell>
          <cell r="B133">
            <v>0</v>
          </cell>
          <cell r="C133" t="str">
            <v>Litchi</v>
          </cell>
          <cell r="D133" t="str">
            <v>(Capex - 03(03-04)</v>
          </cell>
          <cell r="E133" t="str">
            <v>Electrical Installation</v>
          </cell>
          <cell r="F133">
            <v>0</v>
          </cell>
          <cell r="G133">
            <v>0</v>
          </cell>
          <cell r="H133" t="str">
            <v>NRS</v>
          </cell>
          <cell r="I133">
            <v>11228.8</v>
          </cell>
          <cell r="J133">
            <v>11228.8</v>
          </cell>
        </row>
        <row r="134">
          <cell r="A134">
            <v>810068</v>
          </cell>
          <cell r="B134">
            <v>0</v>
          </cell>
          <cell r="C134" t="str">
            <v>Fruit Juice Expansion</v>
          </cell>
          <cell r="D134" t="str">
            <v>(Capex - 02-03-04)</v>
          </cell>
          <cell r="E134" t="str">
            <v xml:space="preserve">Plant &amp; Machinery </v>
          </cell>
          <cell r="F134">
            <v>0</v>
          </cell>
          <cell r="G134">
            <v>0</v>
          </cell>
          <cell r="H134" t="str">
            <v>USD</v>
          </cell>
          <cell r="I134">
            <v>16027.05</v>
          </cell>
          <cell r="J134">
            <v>1186001.7</v>
          </cell>
        </row>
        <row r="135">
          <cell r="A135">
            <v>810069</v>
          </cell>
          <cell r="B135">
            <v>0</v>
          </cell>
          <cell r="C135" t="str">
            <v>Litchi</v>
          </cell>
          <cell r="D135" t="str">
            <v>(Capex - 03-03-04)</v>
          </cell>
          <cell r="E135" t="str">
            <v xml:space="preserve">Plant &amp; Machinery </v>
          </cell>
          <cell r="F135">
            <v>0</v>
          </cell>
          <cell r="G135">
            <v>0</v>
          </cell>
          <cell r="H135" t="str">
            <v>INR</v>
          </cell>
          <cell r="I135">
            <v>143820</v>
          </cell>
          <cell r="J135">
            <v>230112</v>
          </cell>
        </row>
        <row r="136">
          <cell r="A136">
            <v>810070</v>
          </cell>
          <cell r="B136">
            <v>0</v>
          </cell>
          <cell r="C136" t="str">
            <v>Litchi</v>
          </cell>
          <cell r="D136" t="str">
            <v>(Capex - 03(03-04)</v>
          </cell>
          <cell r="E136" t="str">
            <v>Electrical Installation</v>
          </cell>
          <cell r="F136">
            <v>0</v>
          </cell>
          <cell r="G136">
            <v>0</v>
          </cell>
          <cell r="H136" t="str">
            <v>NRS</v>
          </cell>
          <cell r="I136">
            <v>4675</v>
          </cell>
          <cell r="J136">
            <v>4675</v>
          </cell>
        </row>
        <row r="137">
          <cell r="A137">
            <v>810071</v>
          </cell>
          <cell r="B137">
            <v>0</v>
          </cell>
          <cell r="C137" t="str">
            <v>Litchi</v>
          </cell>
          <cell r="D137" t="str">
            <v>(Capex - 03(03-04)</v>
          </cell>
          <cell r="E137" t="str">
            <v>Electrical Installation</v>
          </cell>
          <cell r="F137">
            <v>0</v>
          </cell>
          <cell r="G137">
            <v>0</v>
          </cell>
          <cell r="H137" t="str">
            <v>NRS</v>
          </cell>
          <cell r="I137">
            <v>2995.52</v>
          </cell>
          <cell r="J137">
            <v>2995.52</v>
          </cell>
        </row>
        <row r="138">
          <cell r="A138">
            <v>810072</v>
          </cell>
          <cell r="B138">
            <v>0</v>
          </cell>
          <cell r="C138" t="str">
            <v>Baan Installation</v>
          </cell>
          <cell r="D138" t="str">
            <v>Capex-32</v>
          </cell>
          <cell r="E138" t="str">
            <v>Office Equipment</v>
          </cell>
          <cell r="F138">
            <v>0</v>
          </cell>
          <cell r="G138">
            <v>0</v>
          </cell>
          <cell r="H138" t="str">
            <v>NRS</v>
          </cell>
          <cell r="I138">
            <v>243100</v>
          </cell>
          <cell r="J138">
            <v>243100</v>
          </cell>
        </row>
        <row r="139">
          <cell r="A139">
            <v>810074</v>
          </cell>
          <cell r="B139">
            <v>0</v>
          </cell>
          <cell r="C139" t="str">
            <v>Vatika Shampoo</v>
          </cell>
          <cell r="D139" t="str">
            <v>Maintenance</v>
          </cell>
          <cell r="E139" t="str">
            <v>Plant &amp; Machinery (Installation)</v>
          </cell>
          <cell r="F139">
            <v>0</v>
          </cell>
          <cell r="G139">
            <v>0</v>
          </cell>
          <cell r="H139" t="str">
            <v>NRS</v>
          </cell>
          <cell r="I139">
            <v>18488.8</v>
          </cell>
          <cell r="J139">
            <v>18488.8</v>
          </cell>
        </row>
        <row r="140">
          <cell r="A140">
            <v>810075</v>
          </cell>
          <cell r="B140">
            <v>0</v>
          </cell>
          <cell r="C140">
            <v>0</v>
          </cell>
          <cell r="D140" t="str">
            <v>Maintenance</v>
          </cell>
          <cell r="E140">
            <v>0</v>
          </cell>
          <cell r="F140">
            <v>0</v>
          </cell>
          <cell r="G140">
            <v>0</v>
          </cell>
          <cell r="H140" t="str">
            <v>NRS</v>
          </cell>
          <cell r="I140">
            <v>10340</v>
          </cell>
          <cell r="J140">
            <v>10340</v>
          </cell>
        </row>
        <row r="141">
          <cell r="A141">
            <v>810076</v>
          </cell>
          <cell r="B141">
            <v>0</v>
          </cell>
          <cell r="C141" t="str">
            <v>Litchi</v>
          </cell>
          <cell r="D141" t="str">
            <v>(Capex - 03(03-04)</v>
          </cell>
          <cell r="E141" t="str">
            <v xml:space="preserve">Plant &amp; Machinery </v>
          </cell>
          <cell r="F141">
            <v>0</v>
          </cell>
          <cell r="G141">
            <v>0</v>
          </cell>
          <cell r="H141" t="str">
            <v>INR</v>
          </cell>
          <cell r="I141">
            <v>78795</v>
          </cell>
          <cell r="J141">
            <v>126072</v>
          </cell>
        </row>
        <row r="142">
          <cell r="A142">
            <v>810077</v>
          </cell>
          <cell r="B142">
            <v>0</v>
          </cell>
          <cell r="C142" t="str">
            <v>Godown near scrap yard</v>
          </cell>
          <cell r="D142" t="str">
            <v>Capex-17 &amp; 17A</v>
          </cell>
          <cell r="E142" t="str">
            <v>Building</v>
          </cell>
          <cell r="F142">
            <v>0</v>
          </cell>
          <cell r="G142">
            <v>0</v>
          </cell>
          <cell r="H142" t="str">
            <v>NRS</v>
          </cell>
          <cell r="I142">
            <v>70619.97</v>
          </cell>
          <cell r="J142">
            <v>70619.97</v>
          </cell>
        </row>
        <row r="143">
          <cell r="A143">
            <v>810078</v>
          </cell>
          <cell r="B143">
            <v>0</v>
          </cell>
          <cell r="C143">
            <v>0</v>
          </cell>
          <cell r="D143" t="str">
            <v>Maintenance</v>
          </cell>
          <cell r="E143" t="str">
            <v>Building</v>
          </cell>
          <cell r="F143">
            <v>0</v>
          </cell>
          <cell r="G143">
            <v>0</v>
          </cell>
          <cell r="H143" t="str">
            <v>NRS</v>
          </cell>
          <cell r="I143">
            <v>157862.5</v>
          </cell>
          <cell r="J143">
            <v>157862.5</v>
          </cell>
        </row>
        <row r="144">
          <cell r="A144">
            <v>810079</v>
          </cell>
          <cell r="B144">
            <v>0</v>
          </cell>
          <cell r="C144" t="str">
            <v>Fruit Juice Expansion</v>
          </cell>
          <cell r="D144" t="str">
            <v>(Capex - 02-03-04)</v>
          </cell>
          <cell r="E144" t="str">
            <v>Plant &amp; Machinery (Installation)</v>
          </cell>
          <cell r="F144">
            <v>0</v>
          </cell>
          <cell r="G144">
            <v>0</v>
          </cell>
          <cell r="H144" t="str">
            <v>USD</v>
          </cell>
          <cell r="I144">
            <v>5184</v>
          </cell>
          <cell r="J144">
            <v>383616</v>
          </cell>
        </row>
        <row r="145">
          <cell r="A145">
            <v>810080</v>
          </cell>
          <cell r="B145">
            <v>0</v>
          </cell>
          <cell r="C145" t="str">
            <v>Baan Installation</v>
          </cell>
          <cell r="D145" t="str">
            <v>Capex-32</v>
          </cell>
          <cell r="E145" t="str">
            <v>Office Equipment</v>
          </cell>
          <cell r="F145">
            <v>0</v>
          </cell>
          <cell r="G145">
            <v>0</v>
          </cell>
          <cell r="H145" t="str">
            <v>USD</v>
          </cell>
          <cell r="I145">
            <v>4745</v>
          </cell>
          <cell r="J145">
            <v>351130</v>
          </cell>
        </row>
        <row r="146">
          <cell r="A146">
            <v>810081</v>
          </cell>
          <cell r="B146">
            <v>0</v>
          </cell>
          <cell r="C146" t="str">
            <v>Lemoneze</v>
          </cell>
          <cell r="D146" t="str">
            <v>Capex-31</v>
          </cell>
          <cell r="E146" t="str">
            <v>Building</v>
          </cell>
          <cell r="F146">
            <v>0</v>
          </cell>
          <cell r="G146">
            <v>0</v>
          </cell>
          <cell r="H146" t="str">
            <v>NRS</v>
          </cell>
          <cell r="I146">
            <v>10635</v>
          </cell>
          <cell r="J146">
            <v>10635</v>
          </cell>
        </row>
        <row r="147">
          <cell r="A147">
            <v>810082</v>
          </cell>
          <cell r="B147">
            <v>0</v>
          </cell>
          <cell r="C147" t="str">
            <v>Boundary Wall</v>
          </cell>
          <cell r="D147" t="str">
            <v>Capex-23</v>
          </cell>
          <cell r="E147" t="str">
            <v>Building</v>
          </cell>
          <cell r="F147">
            <v>0</v>
          </cell>
          <cell r="G147">
            <v>0</v>
          </cell>
          <cell r="H147" t="str">
            <v>NRS</v>
          </cell>
          <cell r="I147">
            <v>6000</v>
          </cell>
          <cell r="J147">
            <v>6000</v>
          </cell>
        </row>
        <row r="148">
          <cell r="A148">
            <v>810083</v>
          </cell>
          <cell r="B148">
            <v>0</v>
          </cell>
          <cell r="C148" t="str">
            <v>Trainning Hall</v>
          </cell>
          <cell r="D148" t="str">
            <v>Capex-26</v>
          </cell>
          <cell r="E148" t="str">
            <v>Furniture &amp; fixture</v>
          </cell>
          <cell r="F148">
            <v>0</v>
          </cell>
          <cell r="G148">
            <v>0</v>
          </cell>
          <cell r="H148" t="str">
            <v>NRS</v>
          </cell>
          <cell r="I148">
            <v>238321.63</v>
          </cell>
          <cell r="J148">
            <v>238321.63</v>
          </cell>
        </row>
        <row r="149">
          <cell r="A149">
            <v>810085</v>
          </cell>
          <cell r="B149">
            <v>0</v>
          </cell>
          <cell r="C149" t="str">
            <v>Gardenning</v>
          </cell>
          <cell r="D149" t="str">
            <v>No-Capex</v>
          </cell>
          <cell r="E149" t="str">
            <v>Tools &amp; Implements</v>
          </cell>
          <cell r="F149" t="str">
            <v>Ltchi Processing</v>
          </cell>
          <cell r="G149">
            <v>0</v>
          </cell>
          <cell r="H149" t="str">
            <v>NRS</v>
          </cell>
          <cell r="I149">
            <v>55000</v>
          </cell>
          <cell r="J149">
            <v>55000</v>
          </cell>
        </row>
        <row r="150">
          <cell r="A150">
            <v>810086</v>
          </cell>
          <cell r="B150">
            <v>0</v>
          </cell>
          <cell r="C150" t="str">
            <v xml:space="preserve">Vatika Hair Oil Container </v>
          </cell>
          <cell r="D150" t="str">
            <v>Capex-34</v>
          </cell>
          <cell r="E150" t="str">
            <v xml:space="preserve">Plant &amp; Machinery </v>
          </cell>
          <cell r="F150">
            <v>0</v>
          </cell>
          <cell r="G150">
            <v>0</v>
          </cell>
          <cell r="H150" t="str">
            <v>INR</v>
          </cell>
          <cell r="I150">
            <v>475000</v>
          </cell>
          <cell r="J150">
            <v>760000</v>
          </cell>
        </row>
        <row r="151">
          <cell r="A151">
            <v>810087</v>
          </cell>
          <cell r="B151">
            <v>0</v>
          </cell>
          <cell r="C151" t="str">
            <v xml:space="preserve">Vatika Hair Oil Container </v>
          </cell>
          <cell r="D151" t="str">
            <v>Capex-34</v>
          </cell>
          <cell r="E151" t="str">
            <v xml:space="preserve">Plant &amp; Machinery </v>
          </cell>
          <cell r="F151">
            <v>0</v>
          </cell>
          <cell r="G151">
            <v>0</v>
          </cell>
          <cell r="H151" t="str">
            <v>INR</v>
          </cell>
          <cell r="I151">
            <v>320000</v>
          </cell>
          <cell r="J151">
            <v>512000</v>
          </cell>
        </row>
        <row r="152">
          <cell r="A152">
            <v>810088</v>
          </cell>
          <cell r="B152">
            <v>0</v>
          </cell>
          <cell r="C152" t="str">
            <v xml:space="preserve">Vatika Hair Oil Container </v>
          </cell>
          <cell r="D152" t="str">
            <v>Capex-34</v>
          </cell>
          <cell r="E152" t="str">
            <v xml:space="preserve">Plant &amp; Machinery </v>
          </cell>
          <cell r="F152">
            <v>0</v>
          </cell>
          <cell r="G152">
            <v>0</v>
          </cell>
          <cell r="H152" t="str">
            <v>INR</v>
          </cell>
          <cell r="I152">
            <v>200000</v>
          </cell>
          <cell r="J152">
            <v>320000</v>
          </cell>
        </row>
        <row r="153">
          <cell r="A153">
            <v>810089</v>
          </cell>
          <cell r="B153">
            <v>0</v>
          </cell>
          <cell r="C153" t="str">
            <v xml:space="preserve">Vatika Hair Oil Container </v>
          </cell>
          <cell r="D153" t="str">
            <v>Capex-34</v>
          </cell>
          <cell r="E153" t="str">
            <v xml:space="preserve">Plant &amp; Machinery </v>
          </cell>
          <cell r="F153">
            <v>0</v>
          </cell>
          <cell r="G153">
            <v>0</v>
          </cell>
          <cell r="H153" t="str">
            <v>INR</v>
          </cell>
          <cell r="I153">
            <v>475000</v>
          </cell>
          <cell r="J153">
            <v>760000</v>
          </cell>
        </row>
        <row r="154">
          <cell r="A154">
            <v>810090</v>
          </cell>
          <cell r="B154">
            <v>0</v>
          </cell>
          <cell r="C154" t="str">
            <v xml:space="preserve">Vatika Hair Oil Container </v>
          </cell>
          <cell r="D154" t="str">
            <v>Capex-34</v>
          </cell>
          <cell r="E154" t="str">
            <v xml:space="preserve">Plant &amp; Machinery </v>
          </cell>
          <cell r="F154">
            <v>0</v>
          </cell>
          <cell r="G154">
            <v>0</v>
          </cell>
          <cell r="H154" t="str">
            <v>INR</v>
          </cell>
          <cell r="I154">
            <v>97000</v>
          </cell>
          <cell r="J154">
            <v>155200</v>
          </cell>
        </row>
        <row r="155">
          <cell r="A155">
            <v>810091</v>
          </cell>
          <cell r="B155">
            <v>0</v>
          </cell>
          <cell r="C155" t="str">
            <v xml:space="preserve">Vatika Hair Oil Container </v>
          </cell>
          <cell r="D155" t="str">
            <v>Capex-34</v>
          </cell>
          <cell r="E155" t="str">
            <v xml:space="preserve">Plant &amp; Machinery </v>
          </cell>
          <cell r="F155" t="str">
            <v>Ltchi Processing</v>
          </cell>
          <cell r="G155">
            <v>0</v>
          </cell>
          <cell r="H155" t="str">
            <v>NRS</v>
          </cell>
          <cell r="I155">
            <v>56000</v>
          </cell>
          <cell r="J155">
            <v>56000</v>
          </cell>
        </row>
        <row r="156">
          <cell r="A156">
            <v>810092</v>
          </cell>
          <cell r="B156">
            <v>0</v>
          </cell>
          <cell r="C156" t="str">
            <v>Lemoneze</v>
          </cell>
          <cell r="D156" t="str">
            <v>Capex-31</v>
          </cell>
          <cell r="E156" t="str">
            <v>Plant &amp; Machinery (Installation)</v>
          </cell>
          <cell r="F156">
            <v>0</v>
          </cell>
          <cell r="G156">
            <v>0</v>
          </cell>
          <cell r="H156" t="str">
            <v>NRS</v>
          </cell>
          <cell r="I156">
            <v>6710</v>
          </cell>
          <cell r="J156">
            <v>6710</v>
          </cell>
        </row>
        <row r="157">
          <cell r="A157">
            <v>810093</v>
          </cell>
          <cell r="B157">
            <v>0</v>
          </cell>
          <cell r="C157" t="str">
            <v>Lemoneze</v>
          </cell>
          <cell r="D157" t="str">
            <v>Capex-31</v>
          </cell>
          <cell r="E157" t="str">
            <v>Plant &amp; Machinery (Installation)</v>
          </cell>
          <cell r="F157">
            <v>0</v>
          </cell>
          <cell r="G157">
            <v>0</v>
          </cell>
          <cell r="H157" t="str">
            <v>NRS</v>
          </cell>
          <cell r="I157">
            <v>12760</v>
          </cell>
          <cell r="J157">
            <v>12760</v>
          </cell>
        </row>
        <row r="158">
          <cell r="A158">
            <v>810094</v>
          </cell>
          <cell r="B158">
            <v>0</v>
          </cell>
          <cell r="C158" t="str">
            <v>Lemoneze</v>
          </cell>
          <cell r="D158" t="str">
            <v>Capex-31</v>
          </cell>
          <cell r="E158" t="str">
            <v>Plant &amp; Machinery (Installation)</v>
          </cell>
          <cell r="F158">
            <v>0</v>
          </cell>
          <cell r="G158">
            <v>0</v>
          </cell>
          <cell r="H158" t="str">
            <v>NRS</v>
          </cell>
          <cell r="I158">
            <v>7700</v>
          </cell>
          <cell r="J158">
            <v>7700</v>
          </cell>
        </row>
        <row r="159">
          <cell r="A159">
            <v>810096</v>
          </cell>
          <cell r="B159">
            <v>0</v>
          </cell>
          <cell r="C159" t="str">
            <v>Lemoneze</v>
          </cell>
          <cell r="D159" t="str">
            <v>Capex-31</v>
          </cell>
          <cell r="E159" t="str">
            <v>Tools &amp; Implements</v>
          </cell>
          <cell r="F159">
            <v>0</v>
          </cell>
          <cell r="G159">
            <v>0</v>
          </cell>
          <cell r="H159" t="str">
            <v>NRS</v>
          </cell>
          <cell r="I159">
            <v>1980</v>
          </cell>
          <cell r="J159">
            <v>1980</v>
          </cell>
        </row>
        <row r="160">
          <cell r="A160">
            <v>810098</v>
          </cell>
          <cell r="B160">
            <v>0</v>
          </cell>
          <cell r="C160" t="str">
            <v>Lemoneze</v>
          </cell>
          <cell r="D160" t="str">
            <v>Capex-31</v>
          </cell>
          <cell r="E160" t="str">
            <v>Plant &amp; Machinery (Installation)</v>
          </cell>
          <cell r="F160">
            <v>0</v>
          </cell>
          <cell r="G160">
            <v>0</v>
          </cell>
          <cell r="H160" t="str">
            <v>INR</v>
          </cell>
          <cell r="I160">
            <v>30678</v>
          </cell>
          <cell r="J160">
            <v>49084.800000000003</v>
          </cell>
        </row>
        <row r="161">
          <cell r="A161">
            <v>810099</v>
          </cell>
          <cell r="B161">
            <v>0</v>
          </cell>
          <cell r="C161" t="str">
            <v>Taxol Section</v>
          </cell>
          <cell r="D161" t="str">
            <v>Capex-16</v>
          </cell>
          <cell r="E161" t="str">
            <v>Plant &amp; Machinery (Installation)</v>
          </cell>
          <cell r="F161">
            <v>0</v>
          </cell>
          <cell r="G161">
            <v>0</v>
          </cell>
          <cell r="H161" t="str">
            <v>EURO</v>
          </cell>
          <cell r="I161">
            <v>2550.66</v>
          </cell>
          <cell r="J161">
            <v>331585.8</v>
          </cell>
        </row>
        <row r="162">
          <cell r="A162">
            <v>810100</v>
          </cell>
          <cell r="B162">
            <v>0</v>
          </cell>
          <cell r="C162" t="str">
            <v>Litchi</v>
          </cell>
          <cell r="D162" t="str">
            <v>(Capex - 03-03-04)</v>
          </cell>
          <cell r="E162" t="str">
            <v>Plant &amp; Machinery (Installation)</v>
          </cell>
          <cell r="F162">
            <v>0</v>
          </cell>
          <cell r="G162">
            <v>0</v>
          </cell>
          <cell r="H162" t="str">
            <v>NRS</v>
          </cell>
          <cell r="I162">
            <v>125462</v>
          </cell>
          <cell r="J162">
            <v>125462</v>
          </cell>
        </row>
        <row r="163">
          <cell r="A163">
            <v>810101</v>
          </cell>
          <cell r="B163">
            <v>0</v>
          </cell>
          <cell r="C163" t="str">
            <v>LDM Section</v>
          </cell>
          <cell r="D163" t="str">
            <v>Capex-29</v>
          </cell>
          <cell r="E163" t="str">
            <v>Plant &amp; Machinery (Installation)</v>
          </cell>
          <cell r="F163">
            <v>0</v>
          </cell>
          <cell r="G163">
            <v>0</v>
          </cell>
          <cell r="H163" t="str">
            <v>NRS</v>
          </cell>
          <cell r="I163">
            <v>21835</v>
          </cell>
          <cell r="J163">
            <v>21835</v>
          </cell>
        </row>
        <row r="164">
          <cell r="A164">
            <v>810102</v>
          </cell>
          <cell r="B164">
            <v>0</v>
          </cell>
          <cell r="C164" t="str">
            <v>Thermocol Section</v>
          </cell>
          <cell r="D164" t="str">
            <v>(Capex - 01-03-04)</v>
          </cell>
          <cell r="E164" t="str">
            <v>Building</v>
          </cell>
          <cell r="F164" t="str">
            <v>Project-196</v>
          </cell>
          <cell r="G164">
            <v>0</v>
          </cell>
          <cell r="H164" t="str">
            <v>NRS</v>
          </cell>
          <cell r="I164">
            <v>33721</v>
          </cell>
          <cell r="J164">
            <v>33721</v>
          </cell>
        </row>
        <row r="165">
          <cell r="A165">
            <v>810103</v>
          </cell>
          <cell r="B165">
            <v>0</v>
          </cell>
          <cell r="C165" t="str">
            <v>Godown near scrap yard</v>
          </cell>
          <cell r="D165" t="str">
            <v>Capex-17 &amp; 17A</v>
          </cell>
          <cell r="E165" t="str">
            <v>Building</v>
          </cell>
          <cell r="F165" t="str">
            <v>Project-194</v>
          </cell>
          <cell r="G165">
            <v>0</v>
          </cell>
          <cell r="H165" t="str">
            <v>NRS</v>
          </cell>
          <cell r="I165">
            <v>566904.19999999995</v>
          </cell>
          <cell r="J165">
            <v>566904.19999999995</v>
          </cell>
        </row>
        <row r="166">
          <cell r="A166">
            <v>810104</v>
          </cell>
          <cell r="B166">
            <v>0</v>
          </cell>
          <cell r="C166" t="str">
            <v>Lemoneze</v>
          </cell>
          <cell r="D166" t="str">
            <v>Capex-31</v>
          </cell>
          <cell r="E166" t="str">
            <v>Plant &amp; Machinery (Installation)</v>
          </cell>
          <cell r="F166" t="str">
            <v>Project-197</v>
          </cell>
          <cell r="G166">
            <v>0</v>
          </cell>
          <cell r="H166" t="str">
            <v>INR</v>
          </cell>
          <cell r="I166">
            <v>7900</v>
          </cell>
          <cell r="J166">
            <v>12640</v>
          </cell>
        </row>
        <row r="167">
          <cell r="A167">
            <v>810105</v>
          </cell>
          <cell r="B167">
            <v>0</v>
          </cell>
          <cell r="C167" t="str">
            <v>Godown near scrap yard</v>
          </cell>
          <cell r="D167" t="str">
            <v>Capex-17 &amp; 17A</v>
          </cell>
          <cell r="E167" t="str">
            <v>Building</v>
          </cell>
          <cell r="F167" t="str">
            <v>Project-196</v>
          </cell>
          <cell r="G167">
            <v>0</v>
          </cell>
          <cell r="H167" t="str">
            <v>NRS</v>
          </cell>
          <cell r="I167">
            <v>19008</v>
          </cell>
          <cell r="J167">
            <v>19008</v>
          </cell>
        </row>
        <row r="168">
          <cell r="A168">
            <v>810106</v>
          </cell>
          <cell r="B168">
            <v>0</v>
          </cell>
          <cell r="C168" t="str">
            <v>LDM Section</v>
          </cell>
          <cell r="D168" t="str">
            <v>Capex-29</v>
          </cell>
          <cell r="E168" t="str">
            <v>Plant &amp; Machinery (Installation)</v>
          </cell>
          <cell r="F168" t="str">
            <v>Project-205</v>
          </cell>
          <cell r="G168">
            <v>0</v>
          </cell>
          <cell r="H168" t="str">
            <v>NRS</v>
          </cell>
          <cell r="I168">
            <v>3630</v>
          </cell>
          <cell r="J168">
            <v>3630</v>
          </cell>
        </row>
        <row r="169">
          <cell r="A169">
            <v>810107</v>
          </cell>
          <cell r="B169">
            <v>0</v>
          </cell>
          <cell r="C169" t="str">
            <v>New Godown</v>
          </cell>
          <cell r="D169" t="str">
            <v>Capex-17 &amp; 17A</v>
          </cell>
          <cell r="E169" t="str">
            <v>Building</v>
          </cell>
          <cell r="F169" t="str">
            <v>Project-203</v>
          </cell>
          <cell r="G169">
            <v>0</v>
          </cell>
          <cell r="H169" t="str">
            <v>INR</v>
          </cell>
          <cell r="I169">
            <v>202900</v>
          </cell>
          <cell r="J169">
            <v>324640</v>
          </cell>
        </row>
        <row r="170">
          <cell r="A170">
            <v>810108</v>
          </cell>
          <cell r="B170">
            <v>0</v>
          </cell>
          <cell r="C170" t="str">
            <v>LDM Section</v>
          </cell>
          <cell r="D170" t="str">
            <v>Capex-29</v>
          </cell>
          <cell r="E170" t="str">
            <v>Plant &amp; Machinery (Installation)</v>
          </cell>
          <cell r="F170" t="str">
            <v>Maint-343</v>
          </cell>
          <cell r="G170">
            <v>0</v>
          </cell>
          <cell r="H170" t="str">
            <v>NRS</v>
          </cell>
          <cell r="I170">
            <v>2200</v>
          </cell>
          <cell r="J170">
            <v>2200</v>
          </cell>
        </row>
        <row r="171">
          <cell r="A171">
            <v>810109</v>
          </cell>
          <cell r="B171">
            <v>0</v>
          </cell>
          <cell r="C171" t="str">
            <v>Thermocol Section</v>
          </cell>
          <cell r="D171" t="str">
            <v>(Capex - 01-03-04)</v>
          </cell>
          <cell r="E171" t="str">
            <v>Building</v>
          </cell>
          <cell r="F171" t="str">
            <v>Project-266</v>
          </cell>
          <cell r="G171">
            <v>0</v>
          </cell>
          <cell r="H171" t="str">
            <v>INR</v>
          </cell>
          <cell r="I171">
            <v>74600</v>
          </cell>
          <cell r="J171">
            <v>119360</v>
          </cell>
        </row>
        <row r="172">
          <cell r="A172">
            <v>810110</v>
          </cell>
          <cell r="B172">
            <v>0</v>
          </cell>
          <cell r="C172" t="str">
            <v>Lemoneze</v>
          </cell>
          <cell r="D172" t="str">
            <v>Capex-31</v>
          </cell>
          <cell r="E172" t="str">
            <v>Electrical Installation</v>
          </cell>
          <cell r="F172">
            <v>0</v>
          </cell>
          <cell r="G172">
            <v>0</v>
          </cell>
          <cell r="H172" t="str">
            <v>NRS</v>
          </cell>
          <cell r="I172">
            <v>40499.800000000003</v>
          </cell>
          <cell r="J172">
            <v>40499.800000000003</v>
          </cell>
        </row>
        <row r="173">
          <cell r="A173">
            <v>810111</v>
          </cell>
          <cell r="B173">
            <v>0</v>
          </cell>
          <cell r="C173" t="str">
            <v>LDM Section</v>
          </cell>
          <cell r="D173" t="str">
            <v>Capex-29</v>
          </cell>
          <cell r="E173" t="str">
            <v>Plant &amp; Machinery (Installation)</v>
          </cell>
          <cell r="F173">
            <v>0</v>
          </cell>
          <cell r="G173">
            <v>0</v>
          </cell>
          <cell r="H173" t="str">
            <v>NRS</v>
          </cell>
          <cell r="I173">
            <v>968</v>
          </cell>
          <cell r="J173">
            <v>968</v>
          </cell>
        </row>
        <row r="174">
          <cell r="A174">
            <v>810112</v>
          </cell>
          <cell r="B174">
            <v>0</v>
          </cell>
          <cell r="C174" t="str">
            <v>Trainning Hall</v>
          </cell>
          <cell r="D174" t="str">
            <v>Capex-26</v>
          </cell>
          <cell r="E174" t="str">
            <v>Building</v>
          </cell>
          <cell r="F174" t="str">
            <v>Project-81009</v>
          </cell>
          <cell r="G174">
            <v>0</v>
          </cell>
          <cell r="H174" t="str">
            <v>NRS</v>
          </cell>
          <cell r="I174">
            <v>138392</v>
          </cell>
          <cell r="J174">
            <v>138392</v>
          </cell>
        </row>
        <row r="175">
          <cell r="A175">
            <v>810113</v>
          </cell>
          <cell r="B175">
            <v>0</v>
          </cell>
          <cell r="C175" t="str">
            <v>LDM Section</v>
          </cell>
          <cell r="D175" t="str">
            <v>Capex-29</v>
          </cell>
          <cell r="E175" t="str">
            <v>Plant &amp; Machinery (Installation)</v>
          </cell>
          <cell r="F175" t="str">
            <v>Project-265</v>
          </cell>
          <cell r="G175" t="str">
            <v>Inventory</v>
          </cell>
          <cell r="H175" t="str">
            <v>INR</v>
          </cell>
          <cell r="I175">
            <v>7064.32</v>
          </cell>
          <cell r="J175">
            <v>11302.912</v>
          </cell>
        </row>
        <row r="176">
          <cell r="A176">
            <v>810114</v>
          </cell>
          <cell r="B176">
            <v>0</v>
          </cell>
          <cell r="C176" t="str">
            <v>Trainning Hall</v>
          </cell>
          <cell r="D176" t="str">
            <v>Capex-26</v>
          </cell>
          <cell r="E176" t="str">
            <v>Electrical Installation</v>
          </cell>
          <cell r="F176" t="str">
            <v>Ltchi Processing</v>
          </cell>
          <cell r="G176">
            <v>0</v>
          </cell>
          <cell r="H176" t="str">
            <v>NRS</v>
          </cell>
          <cell r="I176">
            <v>76224.5</v>
          </cell>
          <cell r="J176">
            <v>76224.5</v>
          </cell>
        </row>
        <row r="177">
          <cell r="A177">
            <v>810115</v>
          </cell>
          <cell r="B177">
            <v>0</v>
          </cell>
          <cell r="C177" t="str">
            <v>Lemoneze</v>
          </cell>
          <cell r="D177" t="str">
            <v>Capex-31</v>
          </cell>
          <cell r="E177" t="str">
            <v xml:space="preserve">Plant &amp; Machinery </v>
          </cell>
          <cell r="F177">
            <v>0</v>
          </cell>
          <cell r="G177">
            <v>0</v>
          </cell>
          <cell r="H177" t="str">
            <v>INR</v>
          </cell>
          <cell r="I177">
            <v>44283.32</v>
          </cell>
          <cell r="J177">
            <v>70853.312000000005</v>
          </cell>
        </row>
        <row r="178">
          <cell r="A178">
            <v>810116</v>
          </cell>
          <cell r="B178">
            <v>0</v>
          </cell>
          <cell r="C178" t="str">
            <v>Fruit Juice Expansion</v>
          </cell>
          <cell r="D178" t="str">
            <v>(Capex - 02-03-04)</v>
          </cell>
          <cell r="E178" t="str">
            <v>Plant &amp; Machinery (Installation)</v>
          </cell>
          <cell r="F178" t="str">
            <v>Maint-384A</v>
          </cell>
          <cell r="G178">
            <v>0</v>
          </cell>
          <cell r="H178" t="str">
            <v>INR</v>
          </cell>
          <cell r="I178">
            <v>4991</v>
          </cell>
          <cell r="J178">
            <v>7985.6</v>
          </cell>
        </row>
        <row r="179">
          <cell r="A179">
            <v>810117</v>
          </cell>
          <cell r="B179">
            <v>0</v>
          </cell>
          <cell r="C179" t="str">
            <v>New Godown</v>
          </cell>
          <cell r="D179" t="str">
            <v>Capex-17 &amp; 17A</v>
          </cell>
          <cell r="E179" t="str">
            <v>Building</v>
          </cell>
          <cell r="F179">
            <v>0</v>
          </cell>
          <cell r="G179">
            <v>0</v>
          </cell>
          <cell r="H179" t="str">
            <v>NRS</v>
          </cell>
          <cell r="I179">
            <v>11520</v>
          </cell>
          <cell r="J179">
            <v>11520</v>
          </cell>
        </row>
        <row r="180">
          <cell r="A180">
            <v>810118</v>
          </cell>
          <cell r="B180">
            <v>0</v>
          </cell>
          <cell r="C180" t="str">
            <v>Vatika Shampoo</v>
          </cell>
          <cell r="D180" t="str">
            <v>Capex-11</v>
          </cell>
          <cell r="E180" t="str">
            <v>Plant &amp; Machinery (Installation)</v>
          </cell>
          <cell r="F180" t="str">
            <v>Project-261</v>
          </cell>
          <cell r="G180">
            <v>0</v>
          </cell>
          <cell r="H180" t="str">
            <v>INR</v>
          </cell>
          <cell r="I180">
            <v>26527.599999999999</v>
          </cell>
          <cell r="J180">
            <v>42444.160000000003</v>
          </cell>
        </row>
        <row r="181">
          <cell r="A181">
            <v>810119</v>
          </cell>
          <cell r="B181">
            <v>0</v>
          </cell>
          <cell r="C181" t="str">
            <v>New Godown</v>
          </cell>
          <cell r="D181" t="str">
            <v>Capex-17 &amp; 17A</v>
          </cell>
          <cell r="E181" t="str">
            <v>Building</v>
          </cell>
          <cell r="F181">
            <v>0</v>
          </cell>
          <cell r="G181" t="str">
            <v>Inventory</v>
          </cell>
          <cell r="H181" t="str">
            <v>INR</v>
          </cell>
          <cell r="I181">
            <v>64525.3</v>
          </cell>
          <cell r="J181">
            <v>103240.48000000001</v>
          </cell>
        </row>
        <row r="182">
          <cell r="A182">
            <v>810120</v>
          </cell>
          <cell r="B182">
            <v>0</v>
          </cell>
          <cell r="C182" t="str">
            <v>New Godown</v>
          </cell>
          <cell r="D182" t="str">
            <v>Capex-17 &amp; 17A</v>
          </cell>
          <cell r="E182" t="str">
            <v>Building</v>
          </cell>
          <cell r="F182">
            <v>0</v>
          </cell>
          <cell r="G182">
            <v>0</v>
          </cell>
          <cell r="H182" t="str">
            <v>INR</v>
          </cell>
          <cell r="I182">
            <v>46794</v>
          </cell>
          <cell r="J182">
            <v>74870.400000000009</v>
          </cell>
        </row>
        <row r="183">
          <cell r="A183">
            <v>810121</v>
          </cell>
          <cell r="B183">
            <v>0</v>
          </cell>
          <cell r="C183" t="str">
            <v>LDM Section</v>
          </cell>
          <cell r="D183" t="str">
            <v>Capex-29</v>
          </cell>
          <cell r="E183" t="str">
            <v>Electrical Installation</v>
          </cell>
          <cell r="F183">
            <v>0</v>
          </cell>
          <cell r="G183">
            <v>0</v>
          </cell>
          <cell r="H183" t="str">
            <v>NRS</v>
          </cell>
          <cell r="I183">
            <v>16500</v>
          </cell>
          <cell r="J183">
            <v>16500</v>
          </cell>
        </row>
        <row r="184">
          <cell r="A184">
            <v>810122</v>
          </cell>
          <cell r="B184">
            <v>0</v>
          </cell>
          <cell r="C184" t="str">
            <v>Litchi</v>
          </cell>
          <cell r="D184" t="str">
            <v>(Capex - 03-03-04)</v>
          </cell>
          <cell r="E184" t="str">
            <v>Building</v>
          </cell>
          <cell r="F184">
            <v>0</v>
          </cell>
          <cell r="G184">
            <v>0</v>
          </cell>
          <cell r="H184" t="str">
            <v>NRS</v>
          </cell>
          <cell r="I184">
            <v>120000</v>
          </cell>
          <cell r="J184">
            <v>120000</v>
          </cell>
        </row>
        <row r="185">
          <cell r="A185">
            <v>810123</v>
          </cell>
          <cell r="B185">
            <v>0</v>
          </cell>
          <cell r="C185" t="str">
            <v>New Godown</v>
          </cell>
          <cell r="D185" t="str">
            <v>Capex-17 &amp; 17A</v>
          </cell>
          <cell r="E185" t="str">
            <v>Building</v>
          </cell>
          <cell r="F185">
            <v>0</v>
          </cell>
          <cell r="G185">
            <v>0</v>
          </cell>
          <cell r="H185" t="str">
            <v>INR</v>
          </cell>
          <cell r="I185">
            <v>3672</v>
          </cell>
          <cell r="J185">
            <v>5875.2000000000007</v>
          </cell>
        </row>
        <row r="186">
          <cell r="A186">
            <v>810124</v>
          </cell>
          <cell r="B186">
            <v>0</v>
          </cell>
          <cell r="C186" t="str">
            <v>Server Room- BaaN</v>
          </cell>
          <cell r="D186" t="str">
            <v>(Capex - 32-03-04)</v>
          </cell>
          <cell r="E186" t="str">
            <v>Building</v>
          </cell>
          <cell r="F186" t="str">
            <v>ORDER TO BE CANCEELED</v>
          </cell>
          <cell r="G186">
            <v>0</v>
          </cell>
          <cell r="H186" t="str">
            <v>INR</v>
          </cell>
          <cell r="I186">
            <v>120177.24</v>
          </cell>
          <cell r="J186">
            <v>192283.58400000003</v>
          </cell>
        </row>
        <row r="187">
          <cell r="A187" t="str">
            <v>810124-</v>
          </cell>
          <cell r="B187">
            <v>0</v>
          </cell>
          <cell r="C187" t="str">
            <v>Fruit Juice Expansion</v>
          </cell>
          <cell r="D187" t="str">
            <v>(Capex - 02-03-04)</v>
          </cell>
          <cell r="E187" t="str">
            <v>Building</v>
          </cell>
          <cell r="F187" t="str">
            <v>ORDER TO BE CANCEELED</v>
          </cell>
        </row>
        <row r="188">
          <cell r="A188">
            <v>810125</v>
          </cell>
          <cell r="B188">
            <v>0</v>
          </cell>
          <cell r="C188" t="str">
            <v>Fruit Juice Expansion</v>
          </cell>
          <cell r="D188" t="str">
            <v>(Capex - 02-03-04)</v>
          </cell>
          <cell r="E188" t="str">
            <v>Electrical Installation</v>
          </cell>
          <cell r="F188">
            <v>0</v>
          </cell>
          <cell r="G188">
            <v>0</v>
          </cell>
          <cell r="H188" t="str">
            <v>NRS</v>
          </cell>
          <cell r="I188">
            <v>19470</v>
          </cell>
          <cell r="J188">
            <v>19470</v>
          </cell>
        </row>
        <row r="189">
          <cell r="A189">
            <v>810126</v>
          </cell>
          <cell r="B189">
            <v>0</v>
          </cell>
          <cell r="C189" t="str">
            <v>LDM Section</v>
          </cell>
          <cell r="D189" t="str">
            <v>Capex-29</v>
          </cell>
          <cell r="E189" t="str">
            <v>Plant &amp; Machinery (Installation)</v>
          </cell>
          <cell r="F189">
            <v>0</v>
          </cell>
          <cell r="G189">
            <v>0</v>
          </cell>
          <cell r="H189" t="str">
            <v>NRS</v>
          </cell>
          <cell r="I189">
            <v>726</v>
          </cell>
          <cell r="J189">
            <v>726</v>
          </cell>
        </row>
        <row r="190">
          <cell r="A190">
            <v>810127</v>
          </cell>
          <cell r="B190">
            <v>0</v>
          </cell>
          <cell r="C190" t="str">
            <v>Fruit Juice Expansion-125 ML</v>
          </cell>
          <cell r="D190" t="str">
            <v>(Capex - 04-03-04)</v>
          </cell>
          <cell r="E190" t="str">
            <v>Plant &amp; Machinery - 125 ML</v>
          </cell>
          <cell r="F190">
            <v>0</v>
          </cell>
          <cell r="G190">
            <v>0</v>
          </cell>
          <cell r="H190" t="str">
            <v>USD</v>
          </cell>
          <cell r="I190">
            <v>369021</v>
          </cell>
          <cell r="J190">
            <v>27307554</v>
          </cell>
        </row>
        <row r="191">
          <cell r="A191">
            <v>810128</v>
          </cell>
          <cell r="B191">
            <v>0</v>
          </cell>
          <cell r="C191" t="str">
            <v>Fruit Juice Expansion</v>
          </cell>
          <cell r="D191" t="str">
            <v>(Capex - 04-03-04)</v>
          </cell>
          <cell r="E191" t="str">
            <v xml:space="preserve">Plant &amp; Machinery </v>
          </cell>
          <cell r="F191">
            <v>0</v>
          </cell>
          <cell r="G191">
            <v>0</v>
          </cell>
          <cell r="H191" t="str">
            <v>INR</v>
          </cell>
          <cell r="I191">
            <v>1400000</v>
          </cell>
          <cell r="J191">
            <v>2240000</v>
          </cell>
        </row>
        <row r="192">
          <cell r="A192">
            <v>810129</v>
          </cell>
          <cell r="B192">
            <v>0</v>
          </cell>
          <cell r="C192" t="str">
            <v>Fruit Juice Expansion</v>
          </cell>
          <cell r="D192" t="str">
            <v>(Capex - 02-03-04)</v>
          </cell>
          <cell r="E192" t="str">
            <v>Electrical Installation</v>
          </cell>
          <cell r="F192">
            <v>0</v>
          </cell>
          <cell r="G192">
            <v>0</v>
          </cell>
          <cell r="H192" t="str">
            <v>NRS</v>
          </cell>
          <cell r="I192">
            <v>69300</v>
          </cell>
          <cell r="J192">
            <v>69300</v>
          </cell>
        </row>
        <row r="193">
          <cell r="A193">
            <v>810130</v>
          </cell>
          <cell r="B193">
            <v>0</v>
          </cell>
          <cell r="C193" t="str">
            <v>Thermocol Section</v>
          </cell>
          <cell r="D193" t="str">
            <v>(Capex - 01-03-04)</v>
          </cell>
          <cell r="E193" t="str">
            <v>Building</v>
          </cell>
          <cell r="F193">
            <v>0</v>
          </cell>
          <cell r="G193">
            <v>0</v>
          </cell>
          <cell r="H193" t="str">
            <v>NRS</v>
          </cell>
          <cell r="I193">
            <v>43575</v>
          </cell>
          <cell r="J193">
            <v>43575</v>
          </cell>
        </row>
        <row r="194">
          <cell r="A194">
            <v>810131</v>
          </cell>
          <cell r="B194">
            <v>0</v>
          </cell>
          <cell r="C194" t="str">
            <v>New Godown</v>
          </cell>
          <cell r="D194" t="str">
            <v>Capex-17 &amp; 17A</v>
          </cell>
          <cell r="E194" t="str">
            <v>Building</v>
          </cell>
          <cell r="F194">
            <v>0</v>
          </cell>
          <cell r="G194">
            <v>0</v>
          </cell>
          <cell r="H194" t="str">
            <v>NRS</v>
          </cell>
          <cell r="I194">
            <v>20960</v>
          </cell>
          <cell r="J194">
            <v>20960</v>
          </cell>
        </row>
        <row r="195">
          <cell r="A195">
            <v>810132</v>
          </cell>
          <cell r="B195">
            <v>0</v>
          </cell>
          <cell r="C195" t="str">
            <v>Litchi</v>
          </cell>
          <cell r="D195" t="str">
            <v>(Capex - 03-03-04)</v>
          </cell>
          <cell r="E195" t="str">
            <v>Building</v>
          </cell>
          <cell r="F195">
            <v>0</v>
          </cell>
          <cell r="G195">
            <v>0</v>
          </cell>
          <cell r="H195" t="str">
            <v>NRS</v>
          </cell>
          <cell r="I195">
            <v>10538.5</v>
          </cell>
          <cell r="J195">
            <v>10538.5</v>
          </cell>
        </row>
        <row r="196">
          <cell r="A196">
            <v>810133</v>
          </cell>
          <cell r="B196">
            <v>0</v>
          </cell>
          <cell r="C196" t="str">
            <v xml:space="preserve">Vatika Hair Oil Container </v>
          </cell>
          <cell r="D196" t="str">
            <v>Capex-34</v>
          </cell>
          <cell r="E196" t="str">
            <v xml:space="preserve">Plant &amp; Machinery </v>
          </cell>
          <cell r="F196">
            <v>0</v>
          </cell>
          <cell r="G196">
            <v>0</v>
          </cell>
          <cell r="H196" t="str">
            <v>NRS</v>
          </cell>
          <cell r="I196">
            <v>32000</v>
          </cell>
          <cell r="J196">
            <v>32000</v>
          </cell>
        </row>
        <row r="197">
          <cell r="A197">
            <v>810134</v>
          </cell>
          <cell r="B197">
            <v>0</v>
          </cell>
          <cell r="C197" t="str">
            <v>New Godown</v>
          </cell>
          <cell r="D197" t="str">
            <v>Capex-17 &amp; 17A</v>
          </cell>
          <cell r="E197" t="str">
            <v>Building</v>
          </cell>
          <cell r="F197">
            <v>0</v>
          </cell>
          <cell r="G197">
            <v>0</v>
          </cell>
          <cell r="H197" t="str">
            <v>NRS</v>
          </cell>
          <cell r="I197">
            <v>310500</v>
          </cell>
          <cell r="J197">
            <v>310500</v>
          </cell>
        </row>
        <row r="198">
          <cell r="A198">
            <v>810135</v>
          </cell>
          <cell r="B198">
            <v>0</v>
          </cell>
          <cell r="C198" t="str">
            <v>Fruit Juice Expansion</v>
          </cell>
          <cell r="D198" t="str">
            <v>Maintenance</v>
          </cell>
          <cell r="E198">
            <v>0</v>
          </cell>
          <cell r="F198">
            <v>0</v>
          </cell>
          <cell r="G198">
            <v>0</v>
          </cell>
          <cell r="H198" t="str">
            <v>NRS</v>
          </cell>
          <cell r="I198">
            <v>109500</v>
          </cell>
          <cell r="J198">
            <v>109500</v>
          </cell>
        </row>
        <row r="199">
          <cell r="A199">
            <v>810136</v>
          </cell>
          <cell r="B199">
            <v>0</v>
          </cell>
          <cell r="C199" t="str">
            <v>Fruit Juice Expansion</v>
          </cell>
          <cell r="D199" t="str">
            <v>Maintenance</v>
          </cell>
          <cell r="E199" t="str">
            <v xml:space="preserve">Wooden Work For 500 ML Machine </v>
          </cell>
          <cell r="F199">
            <v>0</v>
          </cell>
          <cell r="G199">
            <v>0</v>
          </cell>
          <cell r="H199" t="str">
            <v>NRS</v>
          </cell>
          <cell r="I199">
            <v>124397</v>
          </cell>
          <cell r="J199">
            <v>124397</v>
          </cell>
        </row>
        <row r="200">
          <cell r="A200">
            <v>810137</v>
          </cell>
          <cell r="B200">
            <v>0</v>
          </cell>
          <cell r="C200" t="str">
            <v>Baan Installation</v>
          </cell>
          <cell r="D200" t="str">
            <v>Capex-32</v>
          </cell>
          <cell r="E200" t="str">
            <v>Office Equipment</v>
          </cell>
          <cell r="F200">
            <v>0</v>
          </cell>
          <cell r="G200">
            <v>0</v>
          </cell>
          <cell r="H200" t="str">
            <v>NRS</v>
          </cell>
          <cell r="I200">
            <v>555198.6</v>
          </cell>
          <cell r="J200">
            <v>555198.6</v>
          </cell>
        </row>
        <row r="201">
          <cell r="A201">
            <v>810138</v>
          </cell>
          <cell r="B201">
            <v>0</v>
          </cell>
          <cell r="C201" t="str">
            <v>Baan Installation</v>
          </cell>
          <cell r="D201" t="str">
            <v>Capex-32</v>
          </cell>
          <cell r="E201" t="str">
            <v>Office Equipment</v>
          </cell>
          <cell r="F201">
            <v>0</v>
          </cell>
          <cell r="G201">
            <v>0</v>
          </cell>
          <cell r="H201" t="str">
            <v>NRS</v>
          </cell>
          <cell r="I201">
            <v>1153297.2</v>
          </cell>
          <cell r="J201">
            <v>1153297.2</v>
          </cell>
        </row>
        <row r="202">
          <cell r="A202">
            <v>810139</v>
          </cell>
          <cell r="B202">
            <v>0</v>
          </cell>
          <cell r="C202" t="str">
            <v>Trainning Hall</v>
          </cell>
          <cell r="D202" t="str">
            <v>Capex-26</v>
          </cell>
          <cell r="E202" t="str">
            <v>Building</v>
          </cell>
          <cell r="F202">
            <v>0</v>
          </cell>
          <cell r="G202">
            <v>0</v>
          </cell>
          <cell r="H202" t="str">
            <v>NRS</v>
          </cell>
          <cell r="I202">
            <v>28050</v>
          </cell>
          <cell r="J202">
            <v>28050</v>
          </cell>
        </row>
        <row r="203">
          <cell r="A203">
            <v>810140</v>
          </cell>
          <cell r="B203">
            <v>0</v>
          </cell>
          <cell r="C203" t="str">
            <v>LDM Section</v>
          </cell>
          <cell r="D203" t="str">
            <v>Capex-29</v>
          </cell>
          <cell r="E203" t="str">
            <v>Plant &amp; Machinery - all Repairing works</v>
          </cell>
          <cell r="F203">
            <v>0</v>
          </cell>
          <cell r="G203">
            <v>0</v>
          </cell>
          <cell r="H203" t="str">
            <v>INR</v>
          </cell>
          <cell r="I203">
            <v>29526.7</v>
          </cell>
          <cell r="J203">
            <v>47242.720000000001</v>
          </cell>
        </row>
        <row r="204">
          <cell r="A204">
            <v>810141</v>
          </cell>
          <cell r="B204">
            <v>0</v>
          </cell>
          <cell r="C204" t="str">
            <v>Godown near Scrap Yard</v>
          </cell>
          <cell r="D204" t="str">
            <v>Capex-17 &amp; 17A</v>
          </cell>
          <cell r="E204" t="str">
            <v>Building</v>
          </cell>
          <cell r="F204">
            <v>0</v>
          </cell>
          <cell r="G204">
            <v>0</v>
          </cell>
          <cell r="H204" t="str">
            <v>NRS</v>
          </cell>
          <cell r="I204">
            <v>408000</v>
          </cell>
          <cell r="J204">
            <v>408000</v>
          </cell>
        </row>
        <row r="205">
          <cell r="A205">
            <v>810142</v>
          </cell>
          <cell r="B205">
            <v>0</v>
          </cell>
          <cell r="C205" t="str">
            <v>Fruit Juice Expansion</v>
          </cell>
          <cell r="D205" t="str">
            <v>Maintenance</v>
          </cell>
          <cell r="E205" t="str">
            <v>Building</v>
          </cell>
          <cell r="F205">
            <v>0</v>
          </cell>
          <cell r="G205">
            <v>0</v>
          </cell>
          <cell r="H205" t="str">
            <v>NRS</v>
          </cell>
          <cell r="I205">
            <v>2288</v>
          </cell>
          <cell r="J205">
            <v>2288</v>
          </cell>
        </row>
        <row r="206">
          <cell r="A206">
            <v>810143</v>
          </cell>
          <cell r="B206">
            <v>0</v>
          </cell>
          <cell r="C206" t="str">
            <v>Trainning Hall</v>
          </cell>
          <cell r="D206" t="str">
            <v>Capex-26</v>
          </cell>
          <cell r="E206" t="str">
            <v>Office Equipment</v>
          </cell>
          <cell r="F206">
            <v>0</v>
          </cell>
          <cell r="G206">
            <v>0</v>
          </cell>
          <cell r="H206" t="str">
            <v>NRS</v>
          </cell>
          <cell r="I206">
            <v>17325</v>
          </cell>
          <cell r="J206">
            <v>17325</v>
          </cell>
        </row>
        <row r="207">
          <cell r="A207">
            <v>810144</v>
          </cell>
          <cell r="B207">
            <v>0</v>
          </cell>
          <cell r="C207" t="str">
            <v>Boundary Wall</v>
          </cell>
          <cell r="D207" t="str">
            <v>(Capex - 06-03-04)</v>
          </cell>
          <cell r="E207" t="str">
            <v>Building</v>
          </cell>
          <cell r="F207">
            <v>0</v>
          </cell>
          <cell r="G207">
            <v>0</v>
          </cell>
          <cell r="H207" t="str">
            <v>NRS</v>
          </cell>
          <cell r="I207">
            <v>452275</v>
          </cell>
          <cell r="J207">
            <v>452275</v>
          </cell>
        </row>
        <row r="208">
          <cell r="A208">
            <v>810145</v>
          </cell>
          <cell r="B208">
            <v>0</v>
          </cell>
          <cell r="C208" t="str">
            <v>Boundary Wall</v>
          </cell>
          <cell r="D208" t="str">
            <v>(Capex - 06-03-04)</v>
          </cell>
          <cell r="E208" t="str">
            <v>Building</v>
          </cell>
          <cell r="F208">
            <v>0</v>
          </cell>
          <cell r="G208">
            <v>0</v>
          </cell>
          <cell r="H208" t="str">
            <v>NRS</v>
          </cell>
          <cell r="I208">
            <v>460000</v>
          </cell>
          <cell r="J208">
            <v>460000</v>
          </cell>
        </row>
        <row r="209">
          <cell r="A209">
            <v>810146</v>
          </cell>
          <cell r="B209">
            <v>0</v>
          </cell>
          <cell r="C209" t="str">
            <v>Fruit Juice Expansion</v>
          </cell>
          <cell r="D209" t="str">
            <v>Maintenance</v>
          </cell>
          <cell r="E209" t="str">
            <v xml:space="preserve">Wooden Work For 500 ML Machine </v>
          </cell>
          <cell r="F209" t="str">
            <v>Ltchi Processing</v>
          </cell>
          <cell r="G209">
            <v>0</v>
          </cell>
          <cell r="H209" t="str">
            <v>NRS</v>
          </cell>
          <cell r="I209">
            <v>38820</v>
          </cell>
          <cell r="J209">
            <v>38820</v>
          </cell>
        </row>
        <row r="210">
          <cell r="A210">
            <v>810147</v>
          </cell>
          <cell r="B210">
            <v>0</v>
          </cell>
          <cell r="C210">
            <v>0</v>
          </cell>
          <cell r="D210" t="str">
            <v>Maintenance</v>
          </cell>
          <cell r="E210">
            <v>0</v>
          </cell>
          <cell r="F210">
            <v>0</v>
          </cell>
          <cell r="G210">
            <v>0</v>
          </cell>
          <cell r="H210" t="str">
            <v>INR</v>
          </cell>
          <cell r="I210">
            <v>6180</v>
          </cell>
          <cell r="J210">
            <v>9888</v>
          </cell>
        </row>
        <row r="211">
          <cell r="A211">
            <v>810148</v>
          </cell>
          <cell r="B211">
            <v>0</v>
          </cell>
          <cell r="C211" t="str">
            <v>Boundary Wall</v>
          </cell>
          <cell r="D211" t="str">
            <v>(Capex - 06-03-04)</v>
          </cell>
          <cell r="E211" t="str">
            <v>Building</v>
          </cell>
          <cell r="F211">
            <v>0</v>
          </cell>
          <cell r="G211">
            <v>0</v>
          </cell>
          <cell r="H211" t="str">
            <v>NRS</v>
          </cell>
          <cell r="I211">
            <v>149772</v>
          </cell>
          <cell r="J211">
            <v>149772</v>
          </cell>
        </row>
        <row r="212">
          <cell r="A212">
            <v>810149</v>
          </cell>
          <cell r="B212">
            <v>0</v>
          </cell>
          <cell r="C212" t="str">
            <v>Fruit Juice Expansion</v>
          </cell>
          <cell r="D212" t="str">
            <v>Capex-22</v>
          </cell>
          <cell r="E212" t="str">
            <v>Building</v>
          </cell>
          <cell r="F212" t="str">
            <v>P. O. to be canceeled</v>
          </cell>
          <cell r="G212">
            <v>0</v>
          </cell>
          <cell r="H212" t="str">
            <v>NRS</v>
          </cell>
          <cell r="I212">
            <v>85800</v>
          </cell>
          <cell r="J212">
            <v>85800</v>
          </cell>
        </row>
        <row r="213">
          <cell r="A213">
            <v>810150</v>
          </cell>
          <cell r="B213">
            <v>0</v>
          </cell>
          <cell r="C213" t="str">
            <v>Scrap Yard</v>
          </cell>
          <cell r="D213" t="str">
            <v>Capex-24</v>
          </cell>
          <cell r="E213" t="str">
            <v>Building</v>
          </cell>
          <cell r="F213">
            <v>0</v>
          </cell>
          <cell r="G213">
            <v>0</v>
          </cell>
          <cell r="H213" t="str">
            <v>NRS</v>
          </cell>
          <cell r="I213">
            <v>7500</v>
          </cell>
          <cell r="J213">
            <v>7500</v>
          </cell>
        </row>
        <row r="214">
          <cell r="A214">
            <v>810151</v>
          </cell>
          <cell r="B214">
            <v>0</v>
          </cell>
          <cell r="C214" t="str">
            <v>Godown near Scrap Yard</v>
          </cell>
          <cell r="D214" t="str">
            <v>Capex-17 &amp; 17A</v>
          </cell>
          <cell r="E214" t="str">
            <v>Building</v>
          </cell>
          <cell r="F214">
            <v>0</v>
          </cell>
          <cell r="G214">
            <v>0</v>
          </cell>
          <cell r="H214" t="str">
            <v>NRS</v>
          </cell>
          <cell r="I214">
            <v>59400</v>
          </cell>
          <cell r="J214">
            <v>59400</v>
          </cell>
        </row>
        <row r="215">
          <cell r="A215">
            <v>810152</v>
          </cell>
          <cell r="B215">
            <v>0</v>
          </cell>
          <cell r="C215" t="str">
            <v>Lemoneze</v>
          </cell>
          <cell r="D215" t="str">
            <v>Capex-31</v>
          </cell>
          <cell r="E215" t="str">
            <v>Plant &amp; Machinery (Installation)</v>
          </cell>
          <cell r="F215">
            <v>0</v>
          </cell>
          <cell r="G215">
            <v>0</v>
          </cell>
          <cell r="H215" t="str">
            <v>INR</v>
          </cell>
          <cell r="I215">
            <v>62418</v>
          </cell>
          <cell r="J215">
            <v>99868.800000000003</v>
          </cell>
        </row>
        <row r="216">
          <cell r="A216">
            <v>810153</v>
          </cell>
          <cell r="B216">
            <v>0</v>
          </cell>
          <cell r="C216" t="str">
            <v xml:space="preserve">Vatika Hair Oil Container </v>
          </cell>
          <cell r="D216" t="str">
            <v>Capex-34</v>
          </cell>
          <cell r="E216" t="str">
            <v>Plant &amp; Machinery</v>
          </cell>
          <cell r="F216">
            <v>0</v>
          </cell>
          <cell r="G216">
            <v>0</v>
          </cell>
          <cell r="H216" t="str">
            <v>NRS</v>
          </cell>
          <cell r="I216">
            <v>74000</v>
          </cell>
          <cell r="J216">
            <v>74000</v>
          </cell>
        </row>
        <row r="217">
          <cell r="A217">
            <v>810154</v>
          </cell>
          <cell r="B217">
            <v>0</v>
          </cell>
          <cell r="C217" t="str">
            <v>Plastic Section</v>
          </cell>
          <cell r="D217" t="str">
            <v>Maintenance</v>
          </cell>
          <cell r="E217" t="str">
            <v>Plant &amp; Machinery (Installation)</v>
          </cell>
          <cell r="F217">
            <v>0</v>
          </cell>
          <cell r="G217">
            <v>0</v>
          </cell>
          <cell r="H217" t="str">
            <v>NRS</v>
          </cell>
          <cell r="I217">
            <v>4356</v>
          </cell>
          <cell r="J217">
            <v>4356</v>
          </cell>
        </row>
        <row r="218">
          <cell r="A218">
            <v>810155</v>
          </cell>
          <cell r="B218">
            <v>0</v>
          </cell>
          <cell r="C218">
            <v>0</v>
          </cell>
          <cell r="D218" t="str">
            <v>Maintenance</v>
          </cell>
        </row>
        <row r="219">
          <cell r="A219">
            <v>810157</v>
          </cell>
          <cell r="B219">
            <v>0</v>
          </cell>
          <cell r="C219" t="str">
            <v>Fruit Juice Expansion</v>
          </cell>
          <cell r="D219" t="str">
            <v>Maintenance</v>
          </cell>
          <cell r="E219" t="str">
            <v xml:space="preserve">Wooden Work For 500 ML Machine </v>
          </cell>
          <cell r="F219">
            <v>0</v>
          </cell>
          <cell r="G219">
            <v>0</v>
          </cell>
          <cell r="H219" t="str">
            <v>NRS</v>
          </cell>
          <cell r="I219">
            <v>56681</v>
          </cell>
          <cell r="J219">
            <v>56681</v>
          </cell>
        </row>
        <row r="220">
          <cell r="A220">
            <v>810158</v>
          </cell>
          <cell r="B220">
            <v>0</v>
          </cell>
          <cell r="C220" t="str">
            <v>Litchi</v>
          </cell>
          <cell r="D220" t="str">
            <v>(Capex - 03-03-04)</v>
          </cell>
          <cell r="E220" t="str">
            <v>Plant &amp; Machinery (Installation)</v>
          </cell>
          <cell r="F220">
            <v>0</v>
          </cell>
          <cell r="G220">
            <v>0</v>
          </cell>
          <cell r="H220" t="str">
            <v>NRS</v>
          </cell>
          <cell r="I220">
            <v>41995.8</v>
          </cell>
          <cell r="J220">
            <v>41995.8</v>
          </cell>
        </row>
        <row r="221">
          <cell r="A221">
            <v>810159</v>
          </cell>
          <cell r="B221">
            <v>0</v>
          </cell>
          <cell r="C221" t="str">
            <v>Godown Near Scrap Yard</v>
          </cell>
          <cell r="D221" t="str">
            <v>Capex-17 &amp; 17A</v>
          </cell>
          <cell r="E221" t="str">
            <v>Building</v>
          </cell>
          <cell r="F221">
            <v>0</v>
          </cell>
          <cell r="G221">
            <v>0</v>
          </cell>
          <cell r="H221" t="str">
            <v>INR</v>
          </cell>
          <cell r="I221">
            <v>53820</v>
          </cell>
          <cell r="J221">
            <v>86112</v>
          </cell>
        </row>
        <row r="222">
          <cell r="A222">
            <v>810160</v>
          </cell>
          <cell r="B222">
            <v>0</v>
          </cell>
          <cell r="C222" t="str">
            <v>Trainning Hall</v>
          </cell>
          <cell r="D222" t="str">
            <v>Capex-26</v>
          </cell>
          <cell r="E222" t="str">
            <v>Furniture &amp; Fixture</v>
          </cell>
          <cell r="F222">
            <v>0</v>
          </cell>
          <cell r="G222">
            <v>0</v>
          </cell>
          <cell r="H222" t="str">
            <v>NRS</v>
          </cell>
          <cell r="I222">
            <v>31618</v>
          </cell>
          <cell r="J222">
            <v>31618</v>
          </cell>
        </row>
        <row r="223">
          <cell r="A223">
            <v>810162</v>
          </cell>
          <cell r="B223">
            <v>0</v>
          </cell>
          <cell r="C223" t="str">
            <v>Baan Installation</v>
          </cell>
          <cell r="D223" t="str">
            <v>Capex-32</v>
          </cell>
          <cell r="E223" t="str">
            <v>Office Equipment</v>
          </cell>
          <cell r="F223">
            <v>0</v>
          </cell>
          <cell r="G223">
            <v>0</v>
          </cell>
          <cell r="H223" t="str">
            <v>NRS</v>
          </cell>
          <cell r="I223">
            <v>502425</v>
          </cell>
          <cell r="J223">
            <v>502425</v>
          </cell>
        </row>
        <row r="224">
          <cell r="A224">
            <v>810163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  <cell r="F224">
            <v>0</v>
          </cell>
          <cell r="G224">
            <v>0</v>
          </cell>
          <cell r="H224" t="str">
            <v>NRS</v>
          </cell>
          <cell r="I224">
            <v>62502</v>
          </cell>
          <cell r="J224">
            <v>62502</v>
          </cell>
        </row>
        <row r="225">
          <cell r="A225">
            <v>810164</v>
          </cell>
          <cell r="B225">
            <v>0</v>
          </cell>
          <cell r="C225" t="str">
            <v>Lemoneze</v>
          </cell>
          <cell r="D225" t="str">
            <v>Capex-31</v>
          </cell>
          <cell r="E225" t="str">
            <v>Building</v>
          </cell>
          <cell r="F225">
            <v>0</v>
          </cell>
          <cell r="G225">
            <v>0</v>
          </cell>
          <cell r="H225" t="str">
            <v>NRS</v>
          </cell>
          <cell r="I225">
            <v>30770</v>
          </cell>
          <cell r="J225">
            <v>30770</v>
          </cell>
        </row>
        <row r="226">
          <cell r="A226">
            <v>810166</v>
          </cell>
          <cell r="B226">
            <v>0</v>
          </cell>
          <cell r="C226" t="str">
            <v>Litchi</v>
          </cell>
          <cell r="D226" t="str">
            <v>(Capex - 03-03-04)</v>
          </cell>
          <cell r="E226" t="str">
            <v>Plant &amp; Machinery (Installation)</v>
          </cell>
          <cell r="F226">
            <v>0</v>
          </cell>
          <cell r="G226">
            <v>0</v>
          </cell>
          <cell r="H226" t="str">
            <v>NRS</v>
          </cell>
          <cell r="I226">
            <v>23925</v>
          </cell>
          <cell r="J226">
            <v>23925</v>
          </cell>
        </row>
        <row r="227">
          <cell r="A227">
            <v>810167</v>
          </cell>
          <cell r="B227">
            <v>0</v>
          </cell>
          <cell r="C227" t="str">
            <v>Fruit Juice Expansion</v>
          </cell>
          <cell r="D227" t="str">
            <v>(Capex - 04-03-04)</v>
          </cell>
          <cell r="E227" t="str">
            <v>Plant &amp; Machinery (Installation)</v>
          </cell>
          <cell r="F227">
            <v>0</v>
          </cell>
          <cell r="G227">
            <v>0</v>
          </cell>
          <cell r="H227" t="str">
            <v>INR</v>
          </cell>
          <cell r="I227">
            <v>18128.75</v>
          </cell>
          <cell r="J227">
            <v>29006</v>
          </cell>
        </row>
        <row r="228">
          <cell r="A228">
            <v>810168</v>
          </cell>
          <cell r="B228">
            <v>0</v>
          </cell>
          <cell r="C228" t="str">
            <v>Trainning Hall</v>
          </cell>
          <cell r="D228" t="str">
            <v>Capex-26</v>
          </cell>
          <cell r="E228" t="str">
            <v>Furniture &amp; Fixture</v>
          </cell>
          <cell r="F228">
            <v>0</v>
          </cell>
          <cell r="G228">
            <v>0</v>
          </cell>
          <cell r="H228" t="str">
            <v>NRS</v>
          </cell>
          <cell r="I228">
            <v>22550</v>
          </cell>
          <cell r="J228">
            <v>22550</v>
          </cell>
        </row>
        <row r="229">
          <cell r="A229">
            <v>810169</v>
          </cell>
          <cell r="B229">
            <v>0</v>
          </cell>
          <cell r="C229" t="str">
            <v>Fruit Juice Expansion</v>
          </cell>
          <cell r="D229" t="str">
            <v>(Capex - 04-03-04)</v>
          </cell>
          <cell r="E229" t="str">
            <v>Plant &amp; Machinery (Installation)</v>
          </cell>
          <cell r="F229" t="str">
            <v>Inventory</v>
          </cell>
          <cell r="G229">
            <v>0</v>
          </cell>
          <cell r="H229" t="str">
            <v>NRS</v>
          </cell>
          <cell r="I229">
            <v>6710</v>
          </cell>
          <cell r="J229">
            <v>6710</v>
          </cell>
        </row>
        <row r="230">
          <cell r="A230">
            <v>810170</v>
          </cell>
          <cell r="B230">
            <v>0</v>
          </cell>
          <cell r="C230" t="str">
            <v>Fruit Juice Expansion</v>
          </cell>
          <cell r="D230" t="str">
            <v>No-Capex</v>
          </cell>
          <cell r="E230" t="str">
            <v>Plant &amp; Machinery</v>
          </cell>
          <cell r="F230">
            <v>0</v>
          </cell>
          <cell r="G230">
            <v>0</v>
          </cell>
          <cell r="H230" t="str">
            <v>INR</v>
          </cell>
          <cell r="I230">
            <v>3300</v>
          </cell>
          <cell r="J230">
            <v>5280</v>
          </cell>
        </row>
        <row r="231">
          <cell r="A231">
            <v>810171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  <cell r="F231">
            <v>0</v>
          </cell>
          <cell r="G231">
            <v>0</v>
          </cell>
          <cell r="H231" t="str">
            <v>NRS</v>
          </cell>
          <cell r="I231">
            <v>168600</v>
          </cell>
          <cell r="J231">
            <v>168600</v>
          </cell>
        </row>
        <row r="232">
          <cell r="A232">
            <v>810172</v>
          </cell>
          <cell r="B232">
            <v>0</v>
          </cell>
          <cell r="C232" t="str">
            <v>Fruit Juice Expansion</v>
          </cell>
          <cell r="D232" t="str">
            <v>(Capex - 04-03-04)</v>
          </cell>
          <cell r="E232" t="str">
            <v>Building</v>
          </cell>
          <cell r="F232">
            <v>0</v>
          </cell>
          <cell r="G232">
            <v>0</v>
          </cell>
          <cell r="H232" t="str">
            <v>NRS</v>
          </cell>
          <cell r="I232">
            <v>6780</v>
          </cell>
          <cell r="J232">
            <v>6780</v>
          </cell>
        </row>
        <row r="233">
          <cell r="A233">
            <v>810173</v>
          </cell>
          <cell r="B233">
            <v>0</v>
          </cell>
          <cell r="C233" t="str">
            <v>Boundary Wall</v>
          </cell>
          <cell r="D233" t="str">
            <v>(Capex - 06-03-04)</v>
          </cell>
          <cell r="E233" t="str">
            <v>Building</v>
          </cell>
          <cell r="F233">
            <v>0</v>
          </cell>
          <cell r="G233">
            <v>0</v>
          </cell>
          <cell r="H233" t="str">
            <v>NRS</v>
          </cell>
          <cell r="I233">
            <v>196877.5</v>
          </cell>
          <cell r="J233">
            <v>196877.5</v>
          </cell>
        </row>
        <row r="234">
          <cell r="A234">
            <v>810174</v>
          </cell>
          <cell r="B234">
            <v>0</v>
          </cell>
          <cell r="C234" t="str">
            <v>Boundary Wall</v>
          </cell>
          <cell r="D234" t="str">
            <v>(Capex - 06-03-04)</v>
          </cell>
          <cell r="E234" t="str">
            <v>Building</v>
          </cell>
          <cell r="F234">
            <v>0</v>
          </cell>
          <cell r="G234">
            <v>0</v>
          </cell>
          <cell r="H234" t="str">
            <v>NRS</v>
          </cell>
          <cell r="I234">
            <v>36480</v>
          </cell>
          <cell r="J234">
            <v>36480</v>
          </cell>
        </row>
        <row r="235">
          <cell r="A235">
            <v>810175</v>
          </cell>
          <cell r="B235">
            <v>0</v>
          </cell>
          <cell r="C235" t="str">
            <v>Fruit Juice Expansion</v>
          </cell>
          <cell r="D235" t="str">
            <v>(Capex - 04-03-04)</v>
          </cell>
          <cell r="E235" t="str">
            <v>Building</v>
          </cell>
          <cell r="F235">
            <v>0</v>
          </cell>
          <cell r="G235">
            <v>0</v>
          </cell>
          <cell r="H235" t="str">
            <v>NRS</v>
          </cell>
          <cell r="I235">
            <v>18513.849999999999</v>
          </cell>
          <cell r="J235">
            <v>18513.849999999999</v>
          </cell>
        </row>
        <row r="236">
          <cell r="A236">
            <v>810176</v>
          </cell>
          <cell r="B236">
            <v>0</v>
          </cell>
          <cell r="C236" t="str">
            <v>Litchi</v>
          </cell>
          <cell r="D236" t="str">
            <v>(Capex - 03-03-04)</v>
          </cell>
          <cell r="E236" t="str">
            <v>Building</v>
          </cell>
          <cell r="F236">
            <v>0</v>
          </cell>
          <cell r="G236">
            <v>0</v>
          </cell>
          <cell r="H236" t="str">
            <v>NRS</v>
          </cell>
          <cell r="I236">
            <v>23441.599999999999</v>
          </cell>
          <cell r="J236">
            <v>23441.599999999999</v>
          </cell>
        </row>
        <row r="237">
          <cell r="A237">
            <v>810177</v>
          </cell>
          <cell r="B237">
            <v>0</v>
          </cell>
          <cell r="C237" t="str">
            <v>Litchi</v>
          </cell>
          <cell r="D237" t="str">
            <v>(Capex - 03-03-04)</v>
          </cell>
          <cell r="E237" t="str">
            <v>Building</v>
          </cell>
          <cell r="F237">
            <v>0</v>
          </cell>
          <cell r="G237">
            <v>0</v>
          </cell>
          <cell r="H237" t="str">
            <v>INR</v>
          </cell>
          <cell r="I237">
            <v>820</v>
          </cell>
          <cell r="J237">
            <v>1312</v>
          </cell>
        </row>
        <row r="238">
          <cell r="A238">
            <v>810178</v>
          </cell>
          <cell r="B238">
            <v>0</v>
          </cell>
          <cell r="C238" t="str">
            <v>Litchi</v>
          </cell>
          <cell r="D238" t="str">
            <v>(Capex - 03-03-04)</v>
          </cell>
          <cell r="E238" t="str">
            <v>Plant &amp; Machinery (Installation)</v>
          </cell>
          <cell r="F238">
            <v>0</v>
          </cell>
          <cell r="G238">
            <v>0</v>
          </cell>
          <cell r="H238" t="str">
            <v>INR</v>
          </cell>
          <cell r="I238">
            <v>522</v>
          </cell>
          <cell r="J238">
            <v>835.2</v>
          </cell>
        </row>
        <row r="239">
          <cell r="A239">
            <v>810179</v>
          </cell>
          <cell r="B239">
            <v>0</v>
          </cell>
          <cell r="C239" t="str">
            <v>Fruit Juice Expansion</v>
          </cell>
          <cell r="D239" t="str">
            <v>(Capex - 04-03-04)</v>
          </cell>
          <cell r="E239" t="str">
            <v>Building</v>
          </cell>
          <cell r="F239">
            <v>0</v>
          </cell>
          <cell r="G239">
            <v>0</v>
          </cell>
          <cell r="H239" t="str">
            <v>NRS</v>
          </cell>
          <cell r="I239">
            <v>3330</v>
          </cell>
          <cell r="J239">
            <v>3330</v>
          </cell>
        </row>
        <row r="240">
          <cell r="A240">
            <v>810180</v>
          </cell>
          <cell r="B240">
            <v>0</v>
          </cell>
          <cell r="C240" t="str">
            <v>Common Utility</v>
          </cell>
          <cell r="D240" t="str">
            <v>(Capex - 07-03-04)</v>
          </cell>
          <cell r="E240" t="str">
            <v>Plant &amp; Machinery</v>
          </cell>
          <cell r="F240">
            <v>0</v>
          </cell>
          <cell r="G240">
            <v>0</v>
          </cell>
          <cell r="H240" t="str">
            <v>USD</v>
          </cell>
          <cell r="I240">
            <v>8000</v>
          </cell>
          <cell r="J240">
            <v>592000</v>
          </cell>
        </row>
        <row r="241">
          <cell r="A241">
            <v>810181</v>
          </cell>
          <cell r="B241">
            <v>0</v>
          </cell>
          <cell r="C241" t="str">
            <v>Boundary Wall</v>
          </cell>
          <cell r="D241" t="str">
            <v>(Capex - 06-03-04)</v>
          </cell>
          <cell r="E241" t="str">
            <v>Building</v>
          </cell>
          <cell r="F241">
            <v>0</v>
          </cell>
          <cell r="G241">
            <v>0</v>
          </cell>
          <cell r="H241" t="str">
            <v>NRS</v>
          </cell>
          <cell r="I241">
            <v>69250</v>
          </cell>
          <cell r="J241">
            <v>69250</v>
          </cell>
        </row>
        <row r="242">
          <cell r="A242">
            <v>810182</v>
          </cell>
          <cell r="B242">
            <v>0</v>
          </cell>
          <cell r="C242" t="str">
            <v xml:space="preserve">Video Camera Accessories       </v>
          </cell>
          <cell r="D242" t="str">
            <v>(Capex - 14-03-04)</v>
          </cell>
          <cell r="E242" t="str">
            <v>Office Equipment</v>
          </cell>
          <cell r="F242">
            <v>0</v>
          </cell>
          <cell r="G242">
            <v>0</v>
          </cell>
          <cell r="H242" t="str">
            <v>NRS</v>
          </cell>
          <cell r="I242">
            <v>112459.5</v>
          </cell>
          <cell r="J242">
            <v>112459.5</v>
          </cell>
        </row>
        <row r="243">
          <cell r="A243">
            <v>810183</v>
          </cell>
          <cell r="B243">
            <v>0</v>
          </cell>
          <cell r="C243" t="str">
            <v xml:space="preserve">Video Camera Accessories       </v>
          </cell>
          <cell r="D243" t="str">
            <v>(Capex - 14-03-04)</v>
          </cell>
          <cell r="E243" t="str">
            <v>Office Equipment</v>
          </cell>
          <cell r="F243">
            <v>0</v>
          </cell>
          <cell r="G243">
            <v>0</v>
          </cell>
          <cell r="H243" t="str">
            <v>USD</v>
          </cell>
          <cell r="I243">
            <v>6314.8</v>
          </cell>
          <cell r="J243">
            <v>467295.2</v>
          </cell>
        </row>
        <row r="244">
          <cell r="A244">
            <v>810184</v>
          </cell>
          <cell r="B244">
            <v>0</v>
          </cell>
          <cell r="C244" t="str">
            <v>Fruit Juice Expansion</v>
          </cell>
          <cell r="D244" t="str">
            <v>(Capex - 04-03-04)</v>
          </cell>
          <cell r="E244" t="str">
            <v>Plant &amp; Machinery (Installation)</v>
          </cell>
          <cell r="F244">
            <v>0</v>
          </cell>
          <cell r="G244">
            <v>0</v>
          </cell>
          <cell r="H244" t="str">
            <v>NRS</v>
          </cell>
          <cell r="I244">
            <v>500</v>
          </cell>
          <cell r="J244">
            <v>500</v>
          </cell>
        </row>
        <row r="245">
          <cell r="A245">
            <v>810185</v>
          </cell>
          <cell r="B245">
            <v>0</v>
          </cell>
          <cell r="C245" t="str">
            <v xml:space="preserve">Vatika Hair Oil Container </v>
          </cell>
          <cell r="D245" t="str">
            <v>(Capex - 13-03-04)</v>
          </cell>
          <cell r="E245" t="str">
            <v>Plant &amp; Machinery</v>
          </cell>
          <cell r="F245">
            <v>0</v>
          </cell>
          <cell r="G245">
            <v>0</v>
          </cell>
          <cell r="H245" t="str">
            <v>NRS</v>
          </cell>
          <cell r="I245">
            <v>37500</v>
          </cell>
          <cell r="J245">
            <v>37500</v>
          </cell>
        </row>
        <row r="246">
          <cell r="A246">
            <v>810186</v>
          </cell>
          <cell r="B246">
            <v>0</v>
          </cell>
          <cell r="C246" t="str">
            <v>Fruit Juice Expansion</v>
          </cell>
          <cell r="D246" t="str">
            <v>(Capex - 15-03-04)</v>
          </cell>
          <cell r="E246" t="str">
            <v>Plant &amp; Machinery (Installation)</v>
          </cell>
          <cell r="F246">
            <v>0</v>
          </cell>
          <cell r="G246">
            <v>0</v>
          </cell>
          <cell r="H246" t="str">
            <v>INR</v>
          </cell>
          <cell r="I246">
            <v>21782</v>
          </cell>
          <cell r="J246">
            <v>34851.200000000004</v>
          </cell>
        </row>
        <row r="247">
          <cell r="A247">
            <v>810187</v>
          </cell>
          <cell r="B247">
            <v>0</v>
          </cell>
          <cell r="C247" t="str">
            <v>Fruit Juice Expansion-125 ML</v>
          </cell>
          <cell r="D247" t="str">
            <v>(Capex - 15-03-04)</v>
          </cell>
          <cell r="E247" t="str">
            <v>Plant &amp; Machinery - 125 ML</v>
          </cell>
          <cell r="F247">
            <v>0</v>
          </cell>
          <cell r="G247">
            <v>0</v>
          </cell>
          <cell r="H247" t="str">
            <v>USD</v>
          </cell>
          <cell r="I247">
            <v>77079</v>
          </cell>
          <cell r="J247">
            <v>5703846</v>
          </cell>
        </row>
        <row r="248">
          <cell r="A248">
            <v>810188</v>
          </cell>
          <cell r="B248">
            <v>0</v>
          </cell>
          <cell r="C248" t="str">
            <v>Fruit Juice Expansion</v>
          </cell>
          <cell r="D248" t="str">
            <v>(Capex - 15-03-04)</v>
          </cell>
          <cell r="E248" t="str">
            <v>Plant &amp; Machinery</v>
          </cell>
          <cell r="F248">
            <v>0</v>
          </cell>
          <cell r="G248">
            <v>0</v>
          </cell>
          <cell r="H248" t="str">
            <v>USD</v>
          </cell>
          <cell r="I248">
            <v>18800</v>
          </cell>
          <cell r="J248">
            <v>1391200</v>
          </cell>
        </row>
        <row r="249">
          <cell r="A249">
            <v>810189</v>
          </cell>
          <cell r="B249">
            <v>0</v>
          </cell>
          <cell r="C249" t="str">
            <v>Fruit Juice Expansion</v>
          </cell>
          <cell r="D249" t="str">
            <v>(Capex - 15-03-04)</v>
          </cell>
          <cell r="E249" t="str">
            <v>Plant &amp; Machinery (Installation)</v>
          </cell>
          <cell r="F249">
            <v>0</v>
          </cell>
          <cell r="G249">
            <v>0</v>
          </cell>
          <cell r="H249" t="str">
            <v>NRS</v>
          </cell>
          <cell r="I249">
            <v>101045</v>
          </cell>
          <cell r="J249">
            <v>101045</v>
          </cell>
        </row>
        <row r="250">
          <cell r="A250">
            <v>810190</v>
          </cell>
          <cell r="B250">
            <v>0</v>
          </cell>
          <cell r="C250" t="str">
            <v>Fruit Juice Expansion</v>
          </cell>
          <cell r="D250" t="str">
            <v>(Capex - 15-03-04)</v>
          </cell>
          <cell r="E250" t="str">
            <v>Electrical Installation</v>
          </cell>
          <cell r="F250">
            <v>0</v>
          </cell>
          <cell r="G250">
            <v>0</v>
          </cell>
          <cell r="H250" t="str">
            <v>NRS</v>
          </cell>
          <cell r="I250">
            <v>31464</v>
          </cell>
          <cell r="J250">
            <v>31464</v>
          </cell>
        </row>
        <row r="251">
          <cell r="A251">
            <v>810191</v>
          </cell>
          <cell r="B251">
            <v>0</v>
          </cell>
          <cell r="C251" t="str">
            <v>Fruit Juice Expansion</v>
          </cell>
          <cell r="D251" t="str">
            <v>(Capex - 15-03-04)</v>
          </cell>
          <cell r="E251" t="str">
            <v>Electrical Installation</v>
          </cell>
          <cell r="F251">
            <v>0</v>
          </cell>
          <cell r="G251">
            <v>0</v>
          </cell>
          <cell r="H251" t="str">
            <v>NRS</v>
          </cell>
          <cell r="I251">
            <v>23200</v>
          </cell>
          <cell r="J251">
            <v>23200</v>
          </cell>
        </row>
        <row r="252">
          <cell r="A252">
            <v>810192</v>
          </cell>
          <cell r="B252">
            <v>0</v>
          </cell>
          <cell r="C252" t="str">
            <v>Fruit Juice Expansion</v>
          </cell>
          <cell r="D252" t="str">
            <v>(Capex - 15-03-04)</v>
          </cell>
          <cell r="E252" t="str">
            <v>Plant &amp; Machinery</v>
          </cell>
          <cell r="F252">
            <v>0</v>
          </cell>
          <cell r="G252">
            <v>0</v>
          </cell>
          <cell r="H252" t="str">
            <v>INR</v>
          </cell>
          <cell r="I252">
            <v>1404000</v>
          </cell>
          <cell r="J252">
            <v>2246400</v>
          </cell>
        </row>
        <row r="253">
          <cell r="A253">
            <v>810193</v>
          </cell>
          <cell r="B253">
            <v>0</v>
          </cell>
          <cell r="C253" t="str">
            <v>Fruit Juice Expansion-125 ML</v>
          </cell>
          <cell r="D253" t="str">
            <v>(Capex - 15-03-04)</v>
          </cell>
          <cell r="E253" t="str">
            <v>Plant &amp; Machinery - 125 ML</v>
          </cell>
          <cell r="F253" t="str">
            <v>Inventory</v>
          </cell>
          <cell r="G253">
            <v>0</v>
          </cell>
          <cell r="H253" t="str">
            <v>EURO</v>
          </cell>
          <cell r="I253">
            <v>8300</v>
          </cell>
          <cell r="J253">
            <v>1079000</v>
          </cell>
        </row>
        <row r="254">
          <cell r="A254">
            <v>810194</v>
          </cell>
          <cell r="B254">
            <v>0</v>
          </cell>
          <cell r="C254" t="str">
            <v>Fruit Juice Expansion-125 ML</v>
          </cell>
          <cell r="D254" t="str">
            <v>(Capex - 15-03-04)</v>
          </cell>
          <cell r="E254" t="str">
            <v>Plant &amp; Machinery - 125 ML</v>
          </cell>
          <cell r="F254">
            <v>0</v>
          </cell>
          <cell r="G254">
            <v>0</v>
          </cell>
          <cell r="H254" t="str">
            <v>USD</v>
          </cell>
          <cell r="I254">
            <v>233400</v>
          </cell>
          <cell r="J254">
            <v>17271600</v>
          </cell>
        </row>
        <row r="255">
          <cell r="A255">
            <v>810195</v>
          </cell>
          <cell r="B255">
            <v>0</v>
          </cell>
          <cell r="C255" t="str">
            <v>Fruit Juice Expansion</v>
          </cell>
          <cell r="D255" t="str">
            <v>(Capex - 15-03-04)</v>
          </cell>
          <cell r="E255" t="str">
            <v>Electrical Installation</v>
          </cell>
          <cell r="F255">
            <v>0</v>
          </cell>
          <cell r="G255">
            <v>0</v>
          </cell>
          <cell r="H255" t="str">
            <v>NRS</v>
          </cell>
          <cell r="I255">
            <v>2043</v>
          </cell>
          <cell r="J255">
            <v>2043</v>
          </cell>
        </row>
        <row r="256">
          <cell r="A256">
            <v>810196</v>
          </cell>
          <cell r="B256">
            <v>0</v>
          </cell>
          <cell r="C256" t="str">
            <v>Fruit Juice Expansion</v>
          </cell>
          <cell r="D256" t="str">
            <v>(Capex - 15-03-04)</v>
          </cell>
          <cell r="E256" t="str">
            <v>Plant &amp; Machinery (Installation)</v>
          </cell>
          <cell r="F256">
            <v>0</v>
          </cell>
          <cell r="G256">
            <v>0</v>
          </cell>
          <cell r="H256" t="str">
            <v>NRS</v>
          </cell>
          <cell r="I256">
            <v>166911</v>
          </cell>
          <cell r="J256">
            <v>166911</v>
          </cell>
        </row>
        <row r="257">
          <cell r="A257">
            <v>810197</v>
          </cell>
          <cell r="B257">
            <v>0</v>
          </cell>
          <cell r="C257" t="str">
            <v>Fruit Juice Expansion</v>
          </cell>
          <cell r="D257" t="str">
            <v>(Capex - 15-03-04)</v>
          </cell>
          <cell r="E257" t="str">
            <v>Plant &amp; Machinery (Installation)</v>
          </cell>
          <cell r="F257">
            <v>0</v>
          </cell>
          <cell r="G257">
            <v>0</v>
          </cell>
          <cell r="H257" t="str">
            <v>INR</v>
          </cell>
          <cell r="I257">
            <v>271076</v>
          </cell>
          <cell r="J257">
            <v>433721.60000000003</v>
          </cell>
        </row>
        <row r="258">
          <cell r="A258">
            <v>810198</v>
          </cell>
          <cell r="B258">
            <v>0</v>
          </cell>
          <cell r="C258" t="str">
            <v>Fruit Juice Expansion</v>
          </cell>
          <cell r="D258" t="str">
            <v>(Capex - 15-03-04)</v>
          </cell>
          <cell r="E258" t="str">
            <v>Plant &amp; Machinery (Installation)</v>
          </cell>
          <cell r="F258">
            <v>0</v>
          </cell>
          <cell r="G258">
            <v>0</v>
          </cell>
          <cell r="H258" t="str">
            <v>INR</v>
          </cell>
          <cell r="I258">
            <v>64485</v>
          </cell>
          <cell r="J258">
            <v>103176</v>
          </cell>
        </row>
        <row r="259">
          <cell r="A259">
            <v>810199</v>
          </cell>
          <cell r="B259">
            <v>0</v>
          </cell>
          <cell r="C259" t="str">
            <v>Fruit Juice Expansion</v>
          </cell>
          <cell r="D259" t="str">
            <v>(Capex - 15-03-04)</v>
          </cell>
          <cell r="E259" t="str">
            <v>Plant &amp; Machinery (Installation)</v>
          </cell>
          <cell r="F259">
            <v>0</v>
          </cell>
          <cell r="G259">
            <v>0</v>
          </cell>
          <cell r="H259" t="str">
            <v>INR</v>
          </cell>
          <cell r="I259">
            <v>34084.9</v>
          </cell>
          <cell r="J259">
            <v>54535.840000000004</v>
          </cell>
        </row>
        <row r="260">
          <cell r="A260">
            <v>810200</v>
          </cell>
          <cell r="B260">
            <v>0</v>
          </cell>
          <cell r="C260" t="str">
            <v>Fruit Juice Expansion</v>
          </cell>
          <cell r="D260" t="str">
            <v>(Capex - 15-03-04)</v>
          </cell>
          <cell r="E260" t="str">
            <v>Plant &amp; Machinery (Installation)</v>
          </cell>
          <cell r="F260">
            <v>0</v>
          </cell>
          <cell r="G260">
            <v>0</v>
          </cell>
          <cell r="H260" t="str">
            <v>INR</v>
          </cell>
          <cell r="I260">
            <v>997000</v>
          </cell>
          <cell r="J260">
            <v>1595200</v>
          </cell>
        </row>
        <row r="261">
          <cell r="A261">
            <v>810201</v>
          </cell>
          <cell r="B261">
            <v>0</v>
          </cell>
          <cell r="C261" t="str">
            <v>Fruit Juice Expansion</v>
          </cell>
          <cell r="D261" t="str">
            <v>(Capex - 15-03-04)</v>
          </cell>
          <cell r="E261" t="str">
            <v>Plant &amp; Machinery (Installation)</v>
          </cell>
          <cell r="F261">
            <v>0</v>
          </cell>
          <cell r="G261">
            <v>0</v>
          </cell>
          <cell r="H261" t="str">
            <v>INR</v>
          </cell>
          <cell r="I261">
            <v>1640</v>
          </cell>
          <cell r="J261">
            <v>2624</v>
          </cell>
        </row>
        <row r="262">
          <cell r="A262">
            <v>810202</v>
          </cell>
          <cell r="B262">
            <v>0</v>
          </cell>
          <cell r="C262" t="str">
            <v>Fruit Juice Expansion</v>
          </cell>
          <cell r="D262" t="str">
            <v>(Capex - 15-03-04)</v>
          </cell>
          <cell r="E262" t="str">
            <v>Plant &amp; Machinery (Installation)</v>
          </cell>
          <cell r="F262">
            <v>0</v>
          </cell>
          <cell r="G262">
            <v>0</v>
          </cell>
          <cell r="H262" t="str">
            <v>NRS</v>
          </cell>
          <cell r="I262">
            <v>29000</v>
          </cell>
          <cell r="J262">
            <v>29000</v>
          </cell>
        </row>
        <row r="263">
          <cell r="A263">
            <v>810203</v>
          </cell>
          <cell r="B263">
            <v>0</v>
          </cell>
          <cell r="C263" t="str">
            <v>Fruit Juice Expansion</v>
          </cell>
          <cell r="D263" t="str">
            <v>(Capex - 15-03-04)</v>
          </cell>
          <cell r="E263" t="str">
            <v>Plant &amp; Machinery (Installation)</v>
          </cell>
          <cell r="F263">
            <v>0</v>
          </cell>
          <cell r="G263">
            <v>0</v>
          </cell>
          <cell r="H263" t="str">
            <v>NRS</v>
          </cell>
          <cell r="I263">
            <v>5993.75</v>
          </cell>
          <cell r="J263">
            <v>5993.75</v>
          </cell>
        </row>
        <row r="264">
          <cell r="A264">
            <v>810204</v>
          </cell>
          <cell r="B264">
            <v>0</v>
          </cell>
          <cell r="C264" t="str">
            <v>Fruit Juice Expansion</v>
          </cell>
          <cell r="D264" t="str">
            <v>(Capex - 15-03-04)</v>
          </cell>
          <cell r="E264" t="str">
            <v>Electrical Installation</v>
          </cell>
          <cell r="F264">
            <v>0</v>
          </cell>
          <cell r="G264">
            <v>0</v>
          </cell>
          <cell r="H264" t="str">
            <v>INR</v>
          </cell>
          <cell r="I264">
            <v>192780</v>
          </cell>
          <cell r="J264">
            <v>308448</v>
          </cell>
        </row>
        <row r="265">
          <cell r="A265">
            <v>810205</v>
          </cell>
          <cell r="B265">
            <v>0</v>
          </cell>
          <cell r="C265" t="str">
            <v>Fruit Juice Expansion</v>
          </cell>
          <cell r="D265" t="str">
            <v>(Capex - 15-03-04)</v>
          </cell>
          <cell r="E265" t="str">
            <v>Plant &amp; Machinery (Installation)</v>
          </cell>
          <cell r="F265">
            <v>0</v>
          </cell>
          <cell r="G265">
            <v>0</v>
          </cell>
          <cell r="H265" t="str">
            <v>NRS</v>
          </cell>
          <cell r="I265">
            <v>9090</v>
          </cell>
          <cell r="J265">
            <v>9090</v>
          </cell>
        </row>
        <row r="266">
          <cell r="A266">
            <v>810206</v>
          </cell>
          <cell r="B266">
            <v>0</v>
          </cell>
          <cell r="C266" t="str">
            <v>Fruit Juice Expansion</v>
          </cell>
          <cell r="D266" t="str">
            <v>(Capex - 15-03-04)</v>
          </cell>
          <cell r="E266" t="str">
            <v>Plant &amp; Machinery (Installation)</v>
          </cell>
          <cell r="F266">
            <v>0</v>
          </cell>
          <cell r="G266">
            <v>0</v>
          </cell>
          <cell r="H266" t="str">
            <v>NRS</v>
          </cell>
          <cell r="I266">
            <v>7740</v>
          </cell>
          <cell r="J266">
            <v>7740</v>
          </cell>
        </row>
        <row r="267">
          <cell r="A267">
            <v>810207</v>
          </cell>
          <cell r="B267">
            <v>0</v>
          </cell>
          <cell r="C267" t="str">
            <v xml:space="preserve">Kennel House </v>
          </cell>
          <cell r="D267" t="str">
            <v>(Capex - 18-03-04)</v>
          </cell>
          <cell r="E267" t="str">
            <v>Building</v>
          </cell>
          <cell r="F267">
            <v>0</v>
          </cell>
          <cell r="G267">
            <v>0</v>
          </cell>
          <cell r="H267" t="str">
            <v>NRS</v>
          </cell>
          <cell r="I267">
            <v>22842</v>
          </cell>
          <cell r="J267">
            <v>22842</v>
          </cell>
        </row>
        <row r="268">
          <cell r="A268">
            <v>810208</v>
          </cell>
          <cell r="B268">
            <v>0</v>
          </cell>
          <cell r="C268" t="str">
            <v>Fruit Juice Expansion</v>
          </cell>
          <cell r="D268" t="str">
            <v>(Capex - 15-03-04)</v>
          </cell>
          <cell r="E268" t="str">
            <v>Plant &amp; Machinery (Installation)</v>
          </cell>
          <cell r="F268">
            <v>0</v>
          </cell>
          <cell r="G268">
            <v>0</v>
          </cell>
          <cell r="H268" t="str">
            <v>NRS</v>
          </cell>
          <cell r="I268">
            <v>35000</v>
          </cell>
          <cell r="J268">
            <v>35000</v>
          </cell>
        </row>
        <row r="269">
          <cell r="A269">
            <v>810209</v>
          </cell>
          <cell r="B269">
            <v>0</v>
          </cell>
          <cell r="C269" t="str">
            <v>Fruit Juice Expansion</v>
          </cell>
          <cell r="D269" t="str">
            <v>(Capex - 15-03-04)</v>
          </cell>
          <cell r="E269" t="str">
            <v>Plant &amp; Machinery (Installation)</v>
          </cell>
          <cell r="F269">
            <v>0</v>
          </cell>
          <cell r="G269">
            <v>0</v>
          </cell>
          <cell r="H269" t="str">
            <v>NRS</v>
          </cell>
          <cell r="I269">
            <v>66578.960000000006</v>
          </cell>
          <cell r="J269">
            <v>66578.960000000006</v>
          </cell>
        </row>
        <row r="270">
          <cell r="A270">
            <v>810210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  <cell r="F270">
            <v>0</v>
          </cell>
          <cell r="G270">
            <v>0</v>
          </cell>
          <cell r="H270" t="str">
            <v>NRS</v>
          </cell>
          <cell r="I270">
            <v>7290</v>
          </cell>
          <cell r="J270">
            <v>7290</v>
          </cell>
        </row>
        <row r="271">
          <cell r="A271">
            <v>810211</v>
          </cell>
          <cell r="B271">
            <v>0</v>
          </cell>
          <cell r="C271" t="str">
            <v>Fruit Juice Expansion</v>
          </cell>
          <cell r="D271" t="str">
            <v>(Capex - 15-03-04)</v>
          </cell>
          <cell r="E271" t="str">
            <v>Electrical Installation</v>
          </cell>
          <cell r="F271">
            <v>0</v>
          </cell>
          <cell r="G271">
            <v>0</v>
          </cell>
          <cell r="H271" t="str">
            <v>NRS</v>
          </cell>
          <cell r="I271">
            <v>245000</v>
          </cell>
          <cell r="J271">
            <v>245000</v>
          </cell>
        </row>
        <row r="272">
          <cell r="A272">
            <v>810212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 (Installation)</v>
          </cell>
          <cell r="F272">
            <v>0</v>
          </cell>
          <cell r="G272">
            <v>0</v>
          </cell>
          <cell r="H272" t="str">
            <v>NRS</v>
          </cell>
          <cell r="I272">
            <v>27409.05</v>
          </cell>
          <cell r="J272">
            <v>27409.05</v>
          </cell>
        </row>
        <row r="273">
          <cell r="A273">
            <v>810213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</v>
          </cell>
          <cell r="F273">
            <v>0</v>
          </cell>
          <cell r="G273">
            <v>0</v>
          </cell>
          <cell r="H273" t="str">
            <v>INR</v>
          </cell>
          <cell r="I273">
            <v>42325</v>
          </cell>
          <cell r="J273">
            <v>67720</v>
          </cell>
        </row>
        <row r="274">
          <cell r="A274">
            <v>810214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  <cell r="F274">
            <v>0</v>
          </cell>
          <cell r="G274">
            <v>0</v>
          </cell>
          <cell r="H274" t="str">
            <v>NRS</v>
          </cell>
          <cell r="I274">
            <v>491398.33</v>
          </cell>
          <cell r="J274">
            <v>491398.33</v>
          </cell>
        </row>
        <row r="275">
          <cell r="A275">
            <v>810215</v>
          </cell>
          <cell r="B275">
            <v>0</v>
          </cell>
          <cell r="C275" t="str">
            <v xml:space="preserve">Vatika Hair Oil Container </v>
          </cell>
          <cell r="D275" t="str">
            <v>(Capex - 13-03-04)</v>
          </cell>
          <cell r="E275" t="str">
            <v>Plant &amp; Machinery</v>
          </cell>
          <cell r="F275">
            <v>0</v>
          </cell>
          <cell r="G275">
            <v>0</v>
          </cell>
          <cell r="H275" t="str">
            <v>NRS</v>
          </cell>
          <cell r="I275">
            <v>7500</v>
          </cell>
          <cell r="J275">
            <v>7500</v>
          </cell>
        </row>
        <row r="276">
          <cell r="A276">
            <v>810216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 (Installation)</v>
          </cell>
          <cell r="F276">
            <v>0</v>
          </cell>
          <cell r="G276">
            <v>0</v>
          </cell>
          <cell r="H276" t="str">
            <v>NRS</v>
          </cell>
          <cell r="I276">
            <v>10335.6</v>
          </cell>
          <cell r="J276">
            <v>10335.6</v>
          </cell>
        </row>
        <row r="277">
          <cell r="A277">
            <v>810217</v>
          </cell>
          <cell r="B277">
            <v>0</v>
          </cell>
          <cell r="C277" t="str">
            <v xml:space="preserve">Kennel House </v>
          </cell>
          <cell r="D277" t="str">
            <v>(Capex - 18-03-04)</v>
          </cell>
          <cell r="E277" t="str">
            <v>Building</v>
          </cell>
          <cell r="F277">
            <v>0</v>
          </cell>
          <cell r="G277">
            <v>0</v>
          </cell>
          <cell r="H277" t="str">
            <v>NRS</v>
          </cell>
          <cell r="I277">
            <v>7065</v>
          </cell>
          <cell r="J277">
            <v>7065</v>
          </cell>
        </row>
        <row r="278">
          <cell r="A278">
            <v>810218</v>
          </cell>
          <cell r="B278">
            <v>0</v>
          </cell>
          <cell r="C278" t="str">
            <v xml:space="preserve">Vatika Hair Oil Container </v>
          </cell>
          <cell r="D278" t="str">
            <v>(Capex - 13-03-04)</v>
          </cell>
          <cell r="E278" t="str">
            <v>Plant &amp; Machinery</v>
          </cell>
          <cell r="F278">
            <v>0</v>
          </cell>
          <cell r="G278">
            <v>0</v>
          </cell>
          <cell r="H278" t="str">
            <v>NRS</v>
          </cell>
          <cell r="I278">
            <v>19200</v>
          </cell>
          <cell r="J278">
            <v>19200</v>
          </cell>
        </row>
        <row r="279">
          <cell r="A279">
            <v>810219</v>
          </cell>
          <cell r="B279">
            <v>0</v>
          </cell>
          <cell r="C279" t="str">
            <v xml:space="preserve">Kennel House </v>
          </cell>
          <cell r="D279" t="str">
            <v>(Capex - 18-03-04)</v>
          </cell>
          <cell r="E279" t="str">
            <v>Building</v>
          </cell>
          <cell r="F279">
            <v>0</v>
          </cell>
          <cell r="G279">
            <v>0</v>
          </cell>
          <cell r="H279" t="str">
            <v>NRS</v>
          </cell>
          <cell r="I279">
            <v>5130</v>
          </cell>
          <cell r="J279">
            <v>5130</v>
          </cell>
        </row>
        <row r="280">
          <cell r="A280">
            <v>810220</v>
          </cell>
          <cell r="B280">
            <v>0</v>
          </cell>
          <cell r="C280" t="str">
            <v xml:space="preserve">Kennel House </v>
          </cell>
          <cell r="D280" t="str">
            <v>(Capex - 18-03-04)</v>
          </cell>
          <cell r="E280" t="str">
            <v>Building</v>
          </cell>
          <cell r="F280">
            <v>0</v>
          </cell>
          <cell r="G280">
            <v>0</v>
          </cell>
          <cell r="H280" t="str">
            <v>NRS</v>
          </cell>
          <cell r="I280">
            <v>950</v>
          </cell>
          <cell r="J280">
            <v>950</v>
          </cell>
        </row>
        <row r="281">
          <cell r="A281">
            <v>810221</v>
          </cell>
          <cell r="B281">
            <v>0</v>
          </cell>
          <cell r="C281" t="str">
            <v xml:space="preserve">Kennel House </v>
          </cell>
          <cell r="D281" t="str">
            <v>(Capex - 18-03-04)</v>
          </cell>
          <cell r="E281" t="str">
            <v>Building</v>
          </cell>
          <cell r="F281">
            <v>0</v>
          </cell>
          <cell r="G281">
            <v>0</v>
          </cell>
          <cell r="H281" t="str">
            <v>NRS</v>
          </cell>
          <cell r="I281">
            <v>1081.5999999999999</v>
          </cell>
          <cell r="J281">
            <v>1081.5999999999999</v>
          </cell>
        </row>
        <row r="282">
          <cell r="A282">
            <v>810222</v>
          </cell>
          <cell r="B282">
            <v>0</v>
          </cell>
          <cell r="C282" t="str">
            <v xml:space="preserve">Kennel House </v>
          </cell>
          <cell r="D282" t="str">
            <v>(Capex - 18-03-04)</v>
          </cell>
          <cell r="E282" t="str">
            <v>Building</v>
          </cell>
          <cell r="F282">
            <v>0</v>
          </cell>
          <cell r="G282">
            <v>0</v>
          </cell>
          <cell r="H282" t="str">
            <v>NRS</v>
          </cell>
          <cell r="I282">
            <v>15910</v>
          </cell>
          <cell r="J282">
            <v>15910</v>
          </cell>
        </row>
        <row r="283">
          <cell r="A283">
            <v>810223</v>
          </cell>
          <cell r="B283">
            <v>0</v>
          </cell>
          <cell r="C283" t="str">
            <v>Litchi</v>
          </cell>
          <cell r="D283" t="str">
            <v>(Capex - 03-03-04)</v>
          </cell>
          <cell r="E283" t="str">
            <v>Plant &amp; Machinery (Installation)</v>
          </cell>
          <cell r="F283">
            <v>0</v>
          </cell>
          <cell r="G283">
            <v>0</v>
          </cell>
          <cell r="H283" t="str">
            <v>NRS</v>
          </cell>
          <cell r="I283">
            <v>9270</v>
          </cell>
          <cell r="J283">
            <v>9270</v>
          </cell>
        </row>
        <row r="284">
          <cell r="A284">
            <v>810224</v>
          </cell>
          <cell r="B284">
            <v>0</v>
          </cell>
          <cell r="C284" t="str">
            <v>Litchi</v>
          </cell>
          <cell r="D284" t="str">
            <v>(Capex - 03-03-04)</v>
          </cell>
          <cell r="E284" t="str">
            <v>Plant &amp; Machinery (Installation)</v>
          </cell>
          <cell r="F284">
            <v>0</v>
          </cell>
          <cell r="G284">
            <v>0</v>
          </cell>
          <cell r="H284" t="str">
            <v>NRS</v>
          </cell>
          <cell r="I284">
            <v>1600</v>
          </cell>
          <cell r="J284">
            <v>1600</v>
          </cell>
        </row>
        <row r="285">
          <cell r="A285">
            <v>810225</v>
          </cell>
          <cell r="B285">
            <v>0</v>
          </cell>
          <cell r="C285" t="str">
            <v>Litchi</v>
          </cell>
          <cell r="D285" t="str">
            <v>(Capex - 03-03-04)</v>
          </cell>
          <cell r="E285" t="str">
            <v>Plant &amp; Machinery (Installation)</v>
          </cell>
          <cell r="F285">
            <v>0</v>
          </cell>
          <cell r="G285">
            <v>0</v>
          </cell>
          <cell r="H285" t="str">
            <v>NRS</v>
          </cell>
          <cell r="I285">
            <v>3033</v>
          </cell>
          <cell r="J285">
            <v>3033</v>
          </cell>
        </row>
        <row r="286">
          <cell r="A286">
            <v>810226</v>
          </cell>
          <cell r="B286">
            <v>0</v>
          </cell>
          <cell r="C286" t="str">
            <v>Litchi</v>
          </cell>
          <cell r="D286" t="str">
            <v>(Capex - 03-03-04)</v>
          </cell>
          <cell r="E286" t="str">
            <v>Plant &amp; Machinery (Installation)</v>
          </cell>
          <cell r="F286">
            <v>0</v>
          </cell>
          <cell r="G286">
            <v>0</v>
          </cell>
          <cell r="H286" t="str">
            <v>NRS</v>
          </cell>
          <cell r="I286">
            <v>22487</v>
          </cell>
          <cell r="J286">
            <v>22487</v>
          </cell>
        </row>
        <row r="287">
          <cell r="A287">
            <v>810227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  <cell r="F287">
            <v>0</v>
          </cell>
          <cell r="G287">
            <v>0</v>
          </cell>
          <cell r="H287" t="str">
            <v>INR</v>
          </cell>
          <cell r="I287">
            <v>172000</v>
          </cell>
          <cell r="J287">
            <v>275200</v>
          </cell>
        </row>
        <row r="288">
          <cell r="A288">
            <v>810228</v>
          </cell>
          <cell r="B288">
            <v>0</v>
          </cell>
          <cell r="C288" t="str">
            <v>Litchi</v>
          </cell>
          <cell r="D288" t="str">
            <v>(Capex - 03-03-04)</v>
          </cell>
          <cell r="E288" t="str">
            <v>Plant &amp; Machinery (Installation)</v>
          </cell>
          <cell r="F288">
            <v>0</v>
          </cell>
          <cell r="G288">
            <v>0</v>
          </cell>
          <cell r="H288" t="str">
            <v>NRS</v>
          </cell>
          <cell r="I288">
            <v>45213</v>
          </cell>
          <cell r="J288">
            <v>45213</v>
          </cell>
        </row>
        <row r="289">
          <cell r="A289">
            <v>810229</v>
          </cell>
          <cell r="B289">
            <v>0</v>
          </cell>
          <cell r="C289" t="str">
            <v xml:space="preserve">Kennel House </v>
          </cell>
          <cell r="D289" t="str">
            <v>(Capex - 18-03-04)</v>
          </cell>
          <cell r="E289" t="str">
            <v>Building</v>
          </cell>
          <cell r="F289">
            <v>0</v>
          </cell>
          <cell r="G289">
            <v>0</v>
          </cell>
          <cell r="H289" t="str">
            <v>NRS</v>
          </cell>
          <cell r="I289">
            <v>5816.5</v>
          </cell>
          <cell r="J289">
            <v>5816.5</v>
          </cell>
        </row>
        <row r="290">
          <cell r="A290">
            <v>810230</v>
          </cell>
          <cell r="B290">
            <v>0</v>
          </cell>
          <cell r="C290" t="str">
            <v xml:space="preserve">Kennel House </v>
          </cell>
          <cell r="D290" t="str">
            <v>(Capex - 18-03-04)</v>
          </cell>
          <cell r="E290" t="str">
            <v>Building</v>
          </cell>
          <cell r="F290">
            <v>0</v>
          </cell>
          <cell r="G290">
            <v>0</v>
          </cell>
          <cell r="H290" t="str">
            <v>NRS</v>
          </cell>
          <cell r="I290">
            <v>4314.72</v>
          </cell>
          <cell r="J290">
            <v>4314.72</v>
          </cell>
        </row>
        <row r="291">
          <cell r="A291">
            <v>810231</v>
          </cell>
          <cell r="B291">
            <v>0</v>
          </cell>
          <cell r="C291" t="str">
            <v>Fruit Juice Expansion</v>
          </cell>
          <cell r="D291" t="str">
            <v>(Capex - 15-03-04)</v>
          </cell>
          <cell r="E291" t="str">
            <v>Plant &amp; Machinery (Installation)</v>
          </cell>
          <cell r="F291">
            <v>0</v>
          </cell>
          <cell r="G291">
            <v>0</v>
          </cell>
          <cell r="H291" t="str">
            <v>USD</v>
          </cell>
          <cell r="I291">
            <v>1769.52</v>
          </cell>
          <cell r="J291">
            <v>130944.48</v>
          </cell>
        </row>
        <row r="292">
          <cell r="A292">
            <v>810232</v>
          </cell>
          <cell r="B292">
            <v>0</v>
          </cell>
          <cell r="C292" t="str">
            <v xml:space="preserve">Kennel House </v>
          </cell>
          <cell r="D292" t="str">
            <v>(Capex - 18-03-04)</v>
          </cell>
          <cell r="E292" t="str">
            <v>Building</v>
          </cell>
          <cell r="F292">
            <v>0</v>
          </cell>
          <cell r="G292">
            <v>0</v>
          </cell>
          <cell r="H292" t="str">
            <v>NRS</v>
          </cell>
          <cell r="I292">
            <v>25800</v>
          </cell>
          <cell r="J292">
            <v>25800</v>
          </cell>
        </row>
        <row r="293">
          <cell r="A293">
            <v>810233</v>
          </cell>
          <cell r="B293">
            <v>0</v>
          </cell>
          <cell r="C293" t="str">
            <v xml:space="preserve">Kennel House </v>
          </cell>
          <cell r="D293" t="str">
            <v>(Capex - 18-03-04)</v>
          </cell>
          <cell r="E293" t="str">
            <v>Building</v>
          </cell>
          <cell r="F293">
            <v>0</v>
          </cell>
          <cell r="G293">
            <v>0</v>
          </cell>
          <cell r="H293" t="str">
            <v>NRS</v>
          </cell>
          <cell r="I293">
            <v>2640</v>
          </cell>
          <cell r="J293">
            <v>2640</v>
          </cell>
        </row>
        <row r="294">
          <cell r="A294">
            <v>810234</v>
          </cell>
          <cell r="B294">
            <v>0</v>
          </cell>
          <cell r="C294" t="str">
            <v xml:space="preserve">Kennel House </v>
          </cell>
          <cell r="D294" t="str">
            <v>(Capex - 18-03-04)</v>
          </cell>
          <cell r="E294" t="str">
            <v>Building</v>
          </cell>
          <cell r="F294">
            <v>0</v>
          </cell>
          <cell r="G294">
            <v>0</v>
          </cell>
          <cell r="H294" t="str">
            <v>NRS</v>
          </cell>
          <cell r="I294">
            <v>779760</v>
          </cell>
          <cell r="J294">
            <v>779760</v>
          </cell>
        </row>
        <row r="295">
          <cell r="A295">
            <v>810235</v>
          </cell>
          <cell r="B295">
            <v>0</v>
          </cell>
          <cell r="C295" t="str">
            <v>Roads &amp; Bridges</v>
          </cell>
          <cell r="D295" t="str">
            <v>(Capex - 21-02-03)</v>
          </cell>
          <cell r="E295" t="str">
            <v>Building</v>
          </cell>
          <cell r="F295">
            <v>0</v>
          </cell>
          <cell r="G295">
            <v>0</v>
          </cell>
          <cell r="H295" t="str">
            <v>NRS</v>
          </cell>
          <cell r="I295">
            <v>465290</v>
          </cell>
          <cell r="J295">
            <v>465290</v>
          </cell>
        </row>
        <row r="296">
          <cell r="A296">
            <v>810236</v>
          </cell>
          <cell r="B296">
            <v>0</v>
          </cell>
          <cell r="C296">
            <v>0</v>
          </cell>
          <cell r="D296">
            <v>0</v>
          </cell>
          <cell r="E296" t="str">
            <v>Electrical Installation</v>
          </cell>
          <cell r="F296">
            <v>0</v>
          </cell>
          <cell r="G296">
            <v>0</v>
          </cell>
          <cell r="H296" t="str">
            <v>NRS</v>
          </cell>
          <cell r="I296">
            <v>174108.75</v>
          </cell>
          <cell r="J296">
            <v>174108.75</v>
          </cell>
        </row>
        <row r="297">
          <cell r="A297">
            <v>810237</v>
          </cell>
          <cell r="B297">
            <v>0</v>
          </cell>
          <cell r="C297" t="str">
            <v>Boundary Wall</v>
          </cell>
          <cell r="D297" t="str">
            <v>(Capex - 11-03-04)</v>
          </cell>
          <cell r="E297" t="str">
            <v>Building</v>
          </cell>
          <cell r="F297">
            <v>0</v>
          </cell>
          <cell r="G297">
            <v>0</v>
          </cell>
          <cell r="H297" t="str">
            <v>NRS</v>
          </cell>
          <cell r="I297">
            <v>349753</v>
          </cell>
          <cell r="J297">
            <v>349753</v>
          </cell>
        </row>
        <row r="298">
          <cell r="A298">
            <v>810238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Plant &amp; Machinery (Installation)</v>
          </cell>
          <cell r="F298">
            <v>0</v>
          </cell>
          <cell r="G298">
            <v>0</v>
          </cell>
          <cell r="H298" t="str">
            <v>NRS</v>
          </cell>
          <cell r="I298">
            <v>8000</v>
          </cell>
          <cell r="J298">
            <v>8000</v>
          </cell>
        </row>
        <row r="299">
          <cell r="A299">
            <v>810239</v>
          </cell>
          <cell r="B299">
            <v>0</v>
          </cell>
          <cell r="C299" t="str">
            <v>Taxol Section</v>
          </cell>
          <cell r="D299" t="str">
            <v>(Capex - 22-03-04)</v>
          </cell>
          <cell r="E299" t="str">
            <v>Plant &amp; Machinery (Installation)</v>
          </cell>
          <cell r="F299">
            <v>0</v>
          </cell>
          <cell r="G299">
            <v>0</v>
          </cell>
          <cell r="H299" t="str">
            <v>NRS</v>
          </cell>
          <cell r="I299">
            <v>8800</v>
          </cell>
          <cell r="J299">
            <v>8800</v>
          </cell>
        </row>
        <row r="300">
          <cell r="A300">
            <v>810240</v>
          </cell>
          <cell r="B300">
            <v>0</v>
          </cell>
          <cell r="C300" t="str">
            <v>Taxol Section</v>
          </cell>
          <cell r="D300" t="str">
            <v>(Capex - 22-03-04)</v>
          </cell>
          <cell r="E300" t="str">
            <v>Plant &amp; Machinery (Installation)</v>
          </cell>
          <cell r="F300">
            <v>0</v>
          </cell>
          <cell r="G300">
            <v>0</v>
          </cell>
          <cell r="H300" t="str">
            <v>NRS</v>
          </cell>
          <cell r="I300">
            <v>4923</v>
          </cell>
          <cell r="J300">
            <v>4923</v>
          </cell>
        </row>
        <row r="301">
          <cell r="A301">
            <v>810241</v>
          </cell>
          <cell r="B301">
            <v>0</v>
          </cell>
          <cell r="C301" t="str">
            <v>Taxol Section</v>
          </cell>
          <cell r="D301" t="str">
            <v>(Capex - 22-03-04)</v>
          </cell>
          <cell r="E301" t="str">
            <v>Plant &amp; Machinery (Installation)</v>
          </cell>
          <cell r="F301">
            <v>0</v>
          </cell>
          <cell r="G301">
            <v>0</v>
          </cell>
          <cell r="H301" t="str">
            <v>NRS</v>
          </cell>
          <cell r="I301">
            <v>48894.48</v>
          </cell>
          <cell r="J301">
            <v>48894.48</v>
          </cell>
        </row>
        <row r="302">
          <cell r="A302">
            <v>810242</v>
          </cell>
          <cell r="B302">
            <v>0</v>
          </cell>
          <cell r="C302" t="str">
            <v>Fruit Juice Expansion</v>
          </cell>
          <cell r="D302" t="str">
            <v>(Capex - 15-03-04)</v>
          </cell>
          <cell r="E302" t="str">
            <v>Plant &amp; Machinery (Installation)</v>
          </cell>
          <cell r="F302">
            <v>0</v>
          </cell>
          <cell r="G302">
            <v>0</v>
          </cell>
          <cell r="H302" t="str">
            <v>NRS</v>
          </cell>
          <cell r="I302">
            <v>255714</v>
          </cell>
          <cell r="J302">
            <v>255714</v>
          </cell>
        </row>
        <row r="303">
          <cell r="A303">
            <v>810243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  <cell r="F303">
            <v>0</v>
          </cell>
          <cell r="G303">
            <v>0</v>
          </cell>
          <cell r="H303" t="str">
            <v>NRS</v>
          </cell>
          <cell r="I303">
            <v>77921.2</v>
          </cell>
          <cell r="J303">
            <v>77921.2</v>
          </cell>
        </row>
        <row r="304">
          <cell r="A304">
            <v>810244</v>
          </cell>
          <cell r="B304">
            <v>0</v>
          </cell>
          <cell r="C304" t="str">
            <v>Taxol Section</v>
          </cell>
          <cell r="D304" t="str">
            <v>(Capex - 22-03-04)</v>
          </cell>
          <cell r="E304" t="str">
            <v>Plant &amp; Machinery (Installation)</v>
          </cell>
          <cell r="F304">
            <v>0</v>
          </cell>
          <cell r="G304">
            <v>0</v>
          </cell>
          <cell r="H304" t="str">
            <v>NRS</v>
          </cell>
          <cell r="I304">
            <v>10640</v>
          </cell>
          <cell r="J304">
            <v>10640</v>
          </cell>
        </row>
        <row r="305">
          <cell r="A305">
            <v>810245</v>
          </cell>
          <cell r="B305">
            <v>0</v>
          </cell>
          <cell r="C305" t="str">
            <v>Taxol Section</v>
          </cell>
          <cell r="D305" t="str">
            <v>(Capex - 22-03-04)</v>
          </cell>
          <cell r="E305" t="str">
            <v>Plant &amp; Machinery (Installation)</v>
          </cell>
          <cell r="F305">
            <v>0</v>
          </cell>
          <cell r="G305">
            <v>0</v>
          </cell>
          <cell r="H305" t="str">
            <v>NRS</v>
          </cell>
          <cell r="I305">
            <v>35610</v>
          </cell>
          <cell r="J305">
            <v>35610</v>
          </cell>
        </row>
        <row r="306">
          <cell r="A306">
            <v>810246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  <cell r="F306">
            <v>0</v>
          </cell>
          <cell r="G306">
            <v>0</v>
          </cell>
          <cell r="H306" t="str">
            <v>NRS</v>
          </cell>
          <cell r="I306">
            <v>3010</v>
          </cell>
          <cell r="J306">
            <v>3010</v>
          </cell>
        </row>
        <row r="307">
          <cell r="A307">
            <v>810247</v>
          </cell>
          <cell r="B307">
            <v>0</v>
          </cell>
          <cell r="C307" t="str">
            <v>Taxol Section</v>
          </cell>
          <cell r="D307" t="str">
            <v>(Capex - 22-03-04)</v>
          </cell>
          <cell r="E307" t="str">
            <v>Plant &amp; Machinery (Installation)</v>
          </cell>
          <cell r="F307">
            <v>0</v>
          </cell>
          <cell r="G307">
            <v>0</v>
          </cell>
          <cell r="H307" t="str">
            <v>NRS</v>
          </cell>
          <cell r="I307">
            <v>59700</v>
          </cell>
          <cell r="J307">
            <v>59700</v>
          </cell>
        </row>
        <row r="308">
          <cell r="A308">
            <v>810248</v>
          </cell>
          <cell r="B308">
            <v>0</v>
          </cell>
          <cell r="C308" t="str">
            <v>Taxol Section</v>
          </cell>
          <cell r="D308" t="str">
            <v>(Capex - 22-03-04)</v>
          </cell>
          <cell r="E308" t="str">
            <v>Plant &amp; Machinery (Installation)</v>
          </cell>
          <cell r="F308">
            <v>0</v>
          </cell>
          <cell r="G308">
            <v>0</v>
          </cell>
          <cell r="H308" t="str">
            <v>NRS</v>
          </cell>
          <cell r="I308">
            <v>3800</v>
          </cell>
          <cell r="J308">
            <v>3800</v>
          </cell>
        </row>
        <row r="309">
          <cell r="A309">
            <v>810249</v>
          </cell>
          <cell r="B309">
            <v>0</v>
          </cell>
          <cell r="C309" t="str">
            <v>Boundary Wall</v>
          </cell>
          <cell r="D309" t="str">
            <v>(Capex - 15-03-04)</v>
          </cell>
          <cell r="E309" t="str">
            <v xml:space="preserve">Building </v>
          </cell>
          <cell r="F309">
            <v>0</v>
          </cell>
          <cell r="G309">
            <v>0</v>
          </cell>
          <cell r="H309" t="str">
            <v>NRS</v>
          </cell>
          <cell r="I309">
            <v>18074.2</v>
          </cell>
          <cell r="J309">
            <v>18074.2</v>
          </cell>
        </row>
        <row r="310">
          <cell r="A310">
            <v>810250</v>
          </cell>
          <cell r="B310">
            <v>0</v>
          </cell>
          <cell r="C310" t="str">
            <v>Fruit Juice Expansion</v>
          </cell>
          <cell r="D310" t="str">
            <v>(Capex - 15-03-04)</v>
          </cell>
          <cell r="E310" t="str">
            <v>Plant &amp; Machinery (Installation)</v>
          </cell>
          <cell r="F310">
            <v>0</v>
          </cell>
          <cell r="G310">
            <v>0</v>
          </cell>
          <cell r="H310" t="str">
            <v>INR</v>
          </cell>
          <cell r="I310">
            <v>206400</v>
          </cell>
          <cell r="J310">
            <v>330240</v>
          </cell>
        </row>
        <row r="311">
          <cell r="A311">
            <v>810251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  <cell r="F311">
            <v>0</v>
          </cell>
          <cell r="G311">
            <v>0</v>
          </cell>
          <cell r="H311" t="str">
            <v>NRS</v>
          </cell>
          <cell r="I311">
            <v>8600</v>
          </cell>
          <cell r="J311">
            <v>8600</v>
          </cell>
        </row>
        <row r="312">
          <cell r="A312">
            <v>810252</v>
          </cell>
          <cell r="B312">
            <v>0</v>
          </cell>
          <cell r="C312" t="str">
            <v>Fruit Juice Expansion</v>
          </cell>
          <cell r="D312" t="str">
            <v>(Capex - 15-03-04)</v>
          </cell>
          <cell r="E312" t="str">
            <v>Plant &amp; Machinery (Installation)</v>
          </cell>
          <cell r="F312">
            <v>0</v>
          </cell>
          <cell r="G312">
            <v>0</v>
          </cell>
          <cell r="H312" t="str">
            <v>INR</v>
          </cell>
          <cell r="I312">
            <v>107406</v>
          </cell>
          <cell r="J312">
            <v>171849.60000000001</v>
          </cell>
        </row>
        <row r="313">
          <cell r="A313">
            <v>810253</v>
          </cell>
          <cell r="B313">
            <v>0</v>
          </cell>
          <cell r="C313" t="str">
            <v>Fruit Juice Expansion</v>
          </cell>
          <cell r="D313" t="str">
            <v>(Capex - 15-03-04)</v>
          </cell>
          <cell r="E313" t="str">
            <v>Plant &amp; Machinery (Installation)</v>
          </cell>
          <cell r="F313">
            <v>0</v>
          </cell>
          <cell r="G313">
            <v>0</v>
          </cell>
          <cell r="H313" t="str">
            <v>NRS</v>
          </cell>
          <cell r="I313">
            <v>2210</v>
          </cell>
          <cell r="J313">
            <v>2210</v>
          </cell>
        </row>
        <row r="314">
          <cell r="A314">
            <v>810254</v>
          </cell>
          <cell r="B314">
            <v>0</v>
          </cell>
          <cell r="C314" t="str">
            <v>Fruit Juice Expansion</v>
          </cell>
          <cell r="D314" t="str">
            <v>(Capex - 15-03-04)</v>
          </cell>
          <cell r="E314" t="str">
            <v>Plant &amp; Machinery (Installation)</v>
          </cell>
          <cell r="F314">
            <v>0</v>
          </cell>
          <cell r="G314">
            <v>0</v>
          </cell>
          <cell r="H314" t="str">
            <v>NRS</v>
          </cell>
          <cell r="I314">
            <v>12200</v>
          </cell>
          <cell r="J314">
            <v>12200</v>
          </cell>
        </row>
        <row r="315">
          <cell r="A315">
            <v>810255</v>
          </cell>
          <cell r="B315">
            <v>0</v>
          </cell>
          <cell r="C315" t="str">
            <v>Taxol Section</v>
          </cell>
          <cell r="D315" t="str">
            <v>(Capex - 22-03-04)</v>
          </cell>
          <cell r="E315" t="str">
            <v>Electrical Installation</v>
          </cell>
          <cell r="F315">
            <v>0</v>
          </cell>
          <cell r="G315">
            <v>0</v>
          </cell>
          <cell r="H315" t="str">
            <v>NRS</v>
          </cell>
          <cell r="I315">
            <v>200047.08</v>
          </cell>
          <cell r="J315">
            <v>200047.08</v>
          </cell>
        </row>
        <row r="316">
          <cell r="A316">
            <v>810256</v>
          </cell>
          <cell r="B316">
            <v>0</v>
          </cell>
          <cell r="C316" t="str">
            <v>Fruit Juice Expansion</v>
          </cell>
          <cell r="D316" t="str">
            <v>(Capex - 15-03-04)</v>
          </cell>
          <cell r="E316" t="str">
            <v>Building</v>
          </cell>
          <cell r="F316">
            <v>0</v>
          </cell>
          <cell r="G316">
            <v>0</v>
          </cell>
          <cell r="H316" t="str">
            <v>NRS</v>
          </cell>
          <cell r="I316">
            <v>51450</v>
          </cell>
          <cell r="J316">
            <v>51450</v>
          </cell>
        </row>
        <row r="317">
          <cell r="A317">
            <v>810257</v>
          </cell>
          <cell r="B317">
            <v>0</v>
          </cell>
          <cell r="C317" t="str">
            <v>Taxol Section</v>
          </cell>
          <cell r="D317" t="str">
            <v>(Capex - 22-03-04)</v>
          </cell>
          <cell r="E317" t="str">
            <v>Electrical Installation</v>
          </cell>
          <cell r="F317">
            <v>0</v>
          </cell>
          <cell r="G317">
            <v>0</v>
          </cell>
          <cell r="H317" t="str">
            <v>INR</v>
          </cell>
          <cell r="I317">
            <v>50688</v>
          </cell>
          <cell r="J317">
            <v>81100.800000000003</v>
          </cell>
        </row>
        <row r="318">
          <cell r="A318">
            <v>810258</v>
          </cell>
          <cell r="B318">
            <v>0</v>
          </cell>
          <cell r="C318" t="str">
            <v>Fruit Juice Expansion</v>
          </cell>
          <cell r="D318" t="str">
            <v>(Capex - 15-03-04)</v>
          </cell>
          <cell r="E318" t="str">
            <v>Plant &amp; Machinery (Installation)</v>
          </cell>
          <cell r="F318">
            <v>0</v>
          </cell>
          <cell r="G318">
            <v>0</v>
          </cell>
          <cell r="H318" t="str">
            <v>NRS</v>
          </cell>
          <cell r="I318">
            <v>54560</v>
          </cell>
          <cell r="J318">
            <v>54560</v>
          </cell>
        </row>
        <row r="319">
          <cell r="A319">
            <v>810259</v>
          </cell>
          <cell r="B319">
            <v>0</v>
          </cell>
          <cell r="C319" t="str">
            <v>Taxol Section</v>
          </cell>
          <cell r="D319" t="str">
            <v>(Capex - 22-03-04)</v>
          </cell>
          <cell r="E319" t="str">
            <v>Plant &amp; Machinery (Installation)</v>
          </cell>
          <cell r="F319">
            <v>0</v>
          </cell>
          <cell r="G319">
            <v>0</v>
          </cell>
          <cell r="H319" t="str">
            <v>NRS</v>
          </cell>
          <cell r="I319">
            <v>21500</v>
          </cell>
          <cell r="J319">
            <v>21500</v>
          </cell>
        </row>
        <row r="320">
          <cell r="A320">
            <v>810260</v>
          </cell>
          <cell r="B320">
            <v>0</v>
          </cell>
          <cell r="C320" t="str">
            <v>Taxol Section</v>
          </cell>
          <cell r="D320" t="str">
            <v>(Capex - 22-03-04)</v>
          </cell>
          <cell r="E320" t="str">
            <v>Plant &amp; Machinery (Installation)</v>
          </cell>
          <cell r="F320">
            <v>0</v>
          </cell>
          <cell r="G320">
            <v>0</v>
          </cell>
          <cell r="H320" t="str">
            <v>NRS</v>
          </cell>
          <cell r="I320">
            <v>42240</v>
          </cell>
          <cell r="J320">
            <v>42240</v>
          </cell>
        </row>
        <row r="321">
          <cell r="A321">
            <v>810261</v>
          </cell>
          <cell r="B321">
            <v>0</v>
          </cell>
          <cell r="C321" t="str">
            <v>Taxol Section</v>
          </cell>
          <cell r="D321" t="str">
            <v>(Capex - 22-03-04)</v>
          </cell>
          <cell r="E321" t="str">
            <v>Plant &amp; Machinery</v>
          </cell>
          <cell r="F321">
            <v>0</v>
          </cell>
          <cell r="G321">
            <v>0</v>
          </cell>
          <cell r="H321" t="str">
            <v>INR</v>
          </cell>
          <cell r="I321">
            <v>51030</v>
          </cell>
          <cell r="J321">
            <v>81648</v>
          </cell>
        </row>
        <row r="322">
          <cell r="A322">
            <v>810262</v>
          </cell>
          <cell r="B322">
            <v>0</v>
          </cell>
          <cell r="C322" t="str">
            <v>Taxol Section</v>
          </cell>
          <cell r="D322" t="str">
            <v>(Capex - 22-03-04)</v>
          </cell>
          <cell r="E322" t="str">
            <v>Plant &amp; Machinery</v>
          </cell>
          <cell r="F322">
            <v>0</v>
          </cell>
          <cell r="G322">
            <v>0</v>
          </cell>
          <cell r="H322" t="str">
            <v>USD</v>
          </cell>
          <cell r="I322">
            <v>2950</v>
          </cell>
          <cell r="J322">
            <v>218300</v>
          </cell>
        </row>
        <row r="323">
          <cell r="A323">
            <v>810263</v>
          </cell>
          <cell r="B323">
            <v>0</v>
          </cell>
          <cell r="C323" t="str">
            <v>Fruit Juice Expansion</v>
          </cell>
          <cell r="D323" t="str">
            <v>(Capex - 15-03-04)</v>
          </cell>
          <cell r="E323" t="str">
            <v>Plant &amp; Machinery (Installation)</v>
          </cell>
          <cell r="F323">
            <v>0</v>
          </cell>
          <cell r="G323">
            <v>0</v>
          </cell>
          <cell r="H323" t="str">
            <v>INR</v>
          </cell>
          <cell r="I323">
            <v>16800</v>
          </cell>
          <cell r="J323">
            <v>26880</v>
          </cell>
        </row>
        <row r="324">
          <cell r="A324">
            <v>810264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</v>
          </cell>
          <cell r="F324">
            <v>0</v>
          </cell>
          <cell r="G324">
            <v>0</v>
          </cell>
          <cell r="H324" t="str">
            <v>INR</v>
          </cell>
          <cell r="I324">
            <v>7200</v>
          </cell>
          <cell r="J324">
            <v>11520</v>
          </cell>
        </row>
        <row r="325">
          <cell r="A325">
            <v>810265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</v>
          </cell>
          <cell r="F325">
            <v>0</v>
          </cell>
          <cell r="G325">
            <v>0</v>
          </cell>
          <cell r="H325" t="str">
            <v>NRS</v>
          </cell>
          <cell r="I325">
            <v>7825</v>
          </cell>
          <cell r="J325">
            <v>7825</v>
          </cell>
        </row>
        <row r="326">
          <cell r="A326" t="str">
            <v>810266-</v>
          </cell>
          <cell r="B326">
            <v>0</v>
          </cell>
          <cell r="C326" t="str">
            <v>Kennel House</v>
          </cell>
          <cell r="D326" t="str">
            <v>(Capex -18-03-04)</v>
          </cell>
          <cell r="E326" t="str">
            <v>Building</v>
          </cell>
        </row>
        <row r="327">
          <cell r="A327">
            <v>810266</v>
          </cell>
          <cell r="B327">
            <v>0</v>
          </cell>
          <cell r="C327" t="str">
            <v>Boundary Wall</v>
          </cell>
          <cell r="D327" t="str">
            <v>(Capex - 06-03-04)</v>
          </cell>
          <cell r="E327" t="str">
            <v>Building</v>
          </cell>
          <cell r="F327">
            <v>0</v>
          </cell>
          <cell r="G327">
            <v>0</v>
          </cell>
          <cell r="H327" t="str">
            <v>INR</v>
          </cell>
          <cell r="I327">
            <v>52688</v>
          </cell>
          <cell r="J327">
            <v>84300.800000000003</v>
          </cell>
        </row>
        <row r="328">
          <cell r="A328">
            <v>810267</v>
          </cell>
          <cell r="B328">
            <v>0</v>
          </cell>
          <cell r="C328" t="str">
            <v xml:space="preserve">Video Camera Accessories       </v>
          </cell>
          <cell r="D328" t="str">
            <v>(Capex - 14-03-04)</v>
          </cell>
          <cell r="E328" t="str">
            <v>Office Equipment</v>
          </cell>
          <cell r="F328">
            <v>0</v>
          </cell>
          <cell r="G328">
            <v>0</v>
          </cell>
          <cell r="H328" t="str">
            <v>NRS</v>
          </cell>
          <cell r="I328">
            <v>23600</v>
          </cell>
          <cell r="J328">
            <v>23600</v>
          </cell>
        </row>
        <row r="329">
          <cell r="A329">
            <v>810268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>Plant &amp; Machinery (Installation)</v>
          </cell>
          <cell r="F329">
            <v>0</v>
          </cell>
          <cell r="G329">
            <v>0</v>
          </cell>
          <cell r="H329" t="str">
            <v>NRS</v>
          </cell>
          <cell r="I329">
            <v>2015</v>
          </cell>
          <cell r="J329">
            <v>2015</v>
          </cell>
        </row>
        <row r="330">
          <cell r="A330">
            <v>810269</v>
          </cell>
          <cell r="B330">
            <v>0</v>
          </cell>
          <cell r="C330" t="str">
            <v>Fruit Juice Expansion</v>
          </cell>
          <cell r="D330" t="str">
            <v>(Capex - 15-03-04)</v>
          </cell>
          <cell r="E330" t="str">
            <v>Plant &amp; Machinery (Installation)</v>
          </cell>
          <cell r="F330">
            <v>0</v>
          </cell>
          <cell r="G330">
            <v>0</v>
          </cell>
          <cell r="H330" t="str">
            <v>NRS</v>
          </cell>
          <cell r="I330">
            <v>1140</v>
          </cell>
          <cell r="J330">
            <v>1140</v>
          </cell>
        </row>
        <row r="331">
          <cell r="A331">
            <v>810270</v>
          </cell>
          <cell r="B331">
            <v>0</v>
          </cell>
          <cell r="C331" t="str">
            <v>Fruit Juice Expansion</v>
          </cell>
          <cell r="D331" t="str">
            <v>(Capex - 15-03-04)</v>
          </cell>
          <cell r="E331" t="str">
            <v>Tools &amp; Implements</v>
          </cell>
          <cell r="F331">
            <v>0</v>
          </cell>
          <cell r="G331">
            <v>0</v>
          </cell>
          <cell r="H331" t="str">
            <v>NRS</v>
          </cell>
          <cell r="I331">
            <v>3840</v>
          </cell>
          <cell r="J331">
            <v>3840</v>
          </cell>
        </row>
        <row r="332">
          <cell r="A332">
            <v>810271</v>
          </cell>
          <cell r="B332">
            <v>0</v>
          </cell>
          <cell r="C332" t="str">
            <v xml:space="preserve">Video Camera Accessories       </v>
          </cell>
          <cell r="D332" t="str">
            <v>(Capex - 14-03-04)</v>
          </cell>
          <cell r="E332" t="str">
            <v>Office Equipment</v>
          </cell>
          <cell r="F332">
            <v>0</v>
          </cell>
          <cell r="G332">
            <v>0</v>
          </cell>
          <cell r="H332" t="str">
            <v>NRS</v>
          </cell>
          <cell r="I332">
            <v>4048</v>
          </cell>
          <cell r="J332">
            <v>4048</v>
          </cell>
        </row>
        <row r="333">
          <cell r="A333">
            <v>810272</v>
          </cell>
          <cell r="B333">
            <v>0</v>
          </cell>
          <cell r="C333" t="str">
            <v>Fruit Juice Expansion</v>
          </cell>
          <cell r="D333" t="str">
            <v>(Capex - 15-03-04)</v>
          </cell>
          <cell r="E333" t="str">
            <v>Plant &amp; Machinery (Installation)</v>
          </cell>
          <cell r="F333">
            <v>0</v>
          </cell>
          <cell r="G333">
            <v>0</v>
          </cell>
          <cell r="H333" t="str">
            <v>NRS</v>
          </cell>
          <cell r="I333">
            <v>1800</v>
          </cell>
          <cell r="J333">
            <v>1800</v>
          </cell>
        </row>
        <row r="334">
          <cell r="A334">
            <v>810273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  <cell r="F334">
            <v>0</v>
          </cell>
          <cell r="G334">
            <v>0</v>
          </cell>
          <cell r="H334" t="str">
            <v>NRS</v>
          </cell>
          <cell r="I334">
            <v>23445</v>
          </cell>
          <cell r="J334">
            <v>23445</v>
          </cell>
        </row>
        <row r="335">
          <cell r="A335">
            <v>810274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  <cell r="F335">
            <v>0</v>
          </cell>
          <cell r="G335">
            <v>0</v>
          </cell>
          <cell r="H335" t="str">
            <v>NRS</v>
          </cell>
          <cell r="I335">
            <v>12200</v>
          </cell>
          <cell r="J335">
            <v>12200</v>
          </cell>
        </row>
        <row r="336">
          <cell r="A336">
            <v>810275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  <cell r="F336">
            <v>0</v>
          </cell>
          <cell r="G336">
            <v>0</v>
          </cell>
          <cell r="H336" t="str">
            <v>INR</v>
          </cell>
          <cell r="I336">
            <v>12160</v>
          </cell>
          <cell r="J336">
            <v>19456</v>
          </cell>
        </row>
        <row r="337">
          <cell r="A337">
            <v>810276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Tools &amp; Implements</v>
          </cell>
          <cell r="F337">
            <v>0</v>
          </cell>
          <cell r="G337">
            <v>0</v>
          </cell>
          <cell r="H337" t="str">
            <v>NRS</v>
          </cell>
          <cell r="I337">
            <v>63000</v>
          </cell>
          <cell r="J337">
            <v>63000</v>
          </cell>
        </row>
        <row r="338">
          <cell r="A338">
            <v>810277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  <cell r="F338">
            <v>0</v>
          </cell>
          <cell r="G338">
            <v>0</v>
          </cell>
          <cell r="H338" t="str">
            <v>NRS</v>
          </cell>
          <cell r="I338">
            <v>128800</v>
          </cell>
          <cell r="J338">
            <v>128800</v>
          </cell>
        </row>
        <row r="339">
          <cell r="A339">
            <v>810278</v>
          </cell>
          <cell r="B339">
            <v>0</v>
          </cell>
          <cell r="C339" t="str">
            <v>Fruit Juice Expansion</v>
          </cell>
          <cell r="D339" t="str">
            <v>(Capex - 15-03-04)</v>
          </cell>
          <cell r="E339" t="str">
            <v>Plant &amp; Machinery (Installation)</v>
          </cell>
          <cell r="F339">
            <v>0</v>
          </cell>
          <cell r="G339">
            <v>0</v>
          </cell>
          <cell r="H339" t="str">
            <v>NRS</v>
          </cell>
          <cell r="I339">
            <v>9360</v>
          </cell>
          <cell r="J339">
            <v>9360</v>
          </cell>
        </row>
        <row r="340">
          <cell r="A340">
            <v>810279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Plant &amp; Machinery (Installation)</v>
          </cell>
          <cell r="F340">
            <v>0</v>
          </cell>
          <cell r="G340">
            <v>0</v>
          </cell>
          <cell r="H340" t="str">
            <v>NRS</v>
          </cell>
          <cell r="I340">
            <v>4960</v>
          </cell>
          <cell r="J340">
            <v>4960</v>
          </cell>
        </row>
        <row r="341">
          <cell r="A341">
            <v>810281</v>
          </cell>
          <cell r="B341">
            <v>0</v>
          </cell>
          <cell r="C341" t="str">
            <v>Fruit Juice Expansion</v>
          </cell>
          <cell r="D341" t="str">
            <v>(Capex - 15-03-04)</v>
          </cell>
          <cell r="E341" t="str">
            <v>Tools &amp; Implements</v>
          </cell>
          <cell r="F341">
            <v>0</v>
          </cell>
          <cell r="G341">
            <v>0</v>
          </cell>
          <cell r="H341" t="str">
            <v>INR</v>
          </cell>
          <cell r="I341">
            <v>11080</v>
          </cell>
          <cell r="J341">
            <v>17728</v>
          </cell>
        </row>
        <row r="342">
          <cell r="A342">
            <v>810282</v>
          </cell>
          <cell r="B342">
            <v>0</v>
          </cell>
          <cell r="C342">
            <v>0</v>
          </cell>
          <cell r="D342">
            <v>0</v>
          </cell>
          <cell r="E342" t="str">
            <v xml:space="preserve">Maintenance </v>
          </cell>
          <cell r="F342">
            <v>0</v>
          </cell>
          <cell r="G342">
            <v>0</v>
          </cell>
          <cell r="H342" t="str">
            <v>NRS</v>
          </cell>
          <cell r="I342">
            <v>6559</v>
          </cell>
          <cell r="J342">
            <v>6559</v>
          </cell>
        </row>
        <row r="343">
          <cell r="A343">
            <v>810283</v>
          </cell>
          <cell r="B343">
            <v>0</v>
          </cell>
          <cell r="C343" t="str">
            <v>Kennel House</v>
          </cell>
          <cell r="D343" t="str">
            <v>(Capex - 18-03-04)</v>
          </cell>
          <cell r="E343" t="str">
            <v>Electrical Installation</v>
          </cell>
          <cell r="F343">
            <v>0</v>
          </cell>
          <cell r="G343">
            <v>0</v>
          </cell>
          <cell r="H343" t="str">
            <v>NRS</v>
          </cell>
          <cell r="I343">
            <v>2318.8000000000002</v>
          </cell>
          <cell r="J343">
            <v>2318.8000000000002</v>
          </cell>
        </row>
        <row r="344">
          <cell r="A344">
            <v>810284</v>
          </cell>
          <cell r="B344">
            <v>0</v>
          </cell>
          <cell r="C344" t="str">
            <v>Fruit Juice Expansion</v>
          </cell>
          <cell r="D344" t="str">
            <v>(Capex - 15-03-04)</v>
          </cell>
          <cell r="E344" t="str">
            <v>Tools &amp; Implements</v>
          </cell>
          <cell r="F344">
            <v>0</v>
          </cell>
          <cell r="G344">
            <v>0</v>
          </cell>
          <cell r="H344" t="str">
            <v>NRS</v>
          </cell>
          <cell r="I344">
            <v>7680</v>
          </cell>
          <cell r="J344">
            <v>7680</v>
          </cell>
        </row>
        <row r="345">
          <cell r="A345">
            <v>810285</v>
          </cell>
          <cell r="B345">
            <v>0</v>
          </cell>
          <cell r="C345" t="str">
            <v>Fruit Juice Expansion</v>
          </cell>
          <cell r="D345" t="str">
            <v>(Capex - 15-03-04)</v>
          </cell>
          <cell r="E345" t="str">
            <v>Building</v>
          </cell>
          <cell r="F345">
            <v>0</v>
          </cell>
          <cell r="G345">
            <v>0</v>
          </cell>
          <cell r="H345" t="str">
            <v>NRS</v>
          </cell>
          <cell r="I345">
            <v>1665</v>
          </cell>
          <cell r="J345">
            <v>1665</v>
          </cell>
        </row>
        <row r="346">
          <cell r="A346">
            <v>810286</v>
          </cell>
          <cell r="B346">
            <v>0</v>
          </cell>
          <cell r="C346" t="str">
            <v>Fruit Juice Expansion</v>
          </cell>
          <cell r="D346" t="str">
            <v>(Capex - 15-03-04)</v>
          </cell>
          <cell r="E346" t="str">
            <v>Building</v>
          </cell>
          <cell r="F346">
            <v>0</v>
          </cell>
          <cell r="G346">
            <v>0</v>
          </cell>
          <cell r="H346" t="str">
            <v>NRS</v>
          </cell>
          <cell r="I346">
            <v>7200</v>
          </cell>
          <cell r="J346">
            <v>7200</v>
          </cell>
        </row>
        <row r="347">
          <cell r="A347">
            <v>810287</v>
          </cell>
          <cell r="B347">
            <v>0</v>
          </cell>
          <cell r="C347" t="str">
            <v>Kennel House</v>
          </cell>
          <cell r="D347" t="str">
            <v>(Capex - 18-03-04)</v>
          </cell>
          <cell r="E347" t="str">
            <v>Electrical Installation</v>
          </cell>
          <cell r="F347">
            <v>0</v>
          </cell>
          <cell r="G347">
            <v>0</v>
          </cell>
          <cell r="H347" t="str">
            <v>NRS</v>
          </cell>
          <cell r="I347">
            <v>6399</v>
          </cell>
          <cell r="J347">
            <v>6399</v>
          </cell>
        </row>
        <row r="348">
          <cell r="A348">
            <v>810288</v>
          </cell>
          <cell r="B348">
            <v>0</v>
          </cell>
          <cell r="C348" t="str">
            <v>Euro Guard - SoniKapoor</v>
          </cell>
          <cell r="D348" t="str">
            <v>(Capex - 23-03-04)</v>
          </cell>
          <cell r="E348" t="str">
            <v>Furniture &amp; Fixture</v>
          </cell>
          <cell r="F348">
            <v>0</v>
          </cell>
          <cell r="G348">
            <v>0</v>
          </cell>
          <cell r="H348" t="str">
            <v>NRS</v>
          </cell>
          <cell r="I348">
            <v>11500</v>
          </cell>
          <cell r="J348">
            <v>11500</v>
          </cell>
        </row>
        <row r="349">
          <cell r="A349">
            <v>810289</v>
          </cell>
          <cell r="B349">
            <v>0</v>
          </cell>
          <cell r="C349">
            <v>0</v>
          </cell>
          <cell r="D349">
            <v>0</v>
          </cell>
          <cell r="E349" t="str">
            <v xml:space="preserve">Maintenance </v>
          </cell>
          <cell r="F349">
            <v>0</v>
          </cell>
          <cell r="G349">
            <v>0</v>
          </cell>
          <cell r="H349" t="str">
            <v>NRS</v>
          </cell>
          <cell r="I349">
            <v>9272.5</v>
          </cell>
          <cell r="J349">
            <v>9272.5</v>
          </cell>
        </row>
        <row r="350">
          <cell r="A350">
            <v>810290</v>
          </cell>
          <cell r="B350">
            <v>0</v>
          </cell>
          <cell r="C350">
            <v>0</v>
          </cell>
          <cell r="D350">
            <v>0</v>
          </cell>
          <cell r="E350" t="str">
            <v xml:space="preserve">Maintenance </v>
          </cell>
          <cell r="F350">
            <v>0</v>
          </cell>
          <cell r="G350">
            <v>0</v>
          </cell>
          <cell r="H350" t="str">
            <v>NRS</v>
          </cell>
          <cell r="I350">
            <v>8153</v>
          </cell>
          <cell r="J350">
            <v>8153</v>
          </cell>
        </row>
        <row r="351">
          <cell r="A351">
            <v>810291</v>
          </cell>
          <cell r="B351">
            <v>0</v>
          </cell>
          <cell r="C351">
            <v>0</v>
          </cell>
          <cell r="D351">
            <v>0</v>
          </cell>
          <cell r="E351" t="str">
            <v xml:space="preserve">Maintenance </v>
          </cell>
          <cell r="F351">
            <v>0</v>
          </cell>
          <cell r="G351">
            <v>0</v>
          </cell>
          <cell r="H351" t="str">
            <v>NRS</v>
          </cell>
          <cell r="I351">
            <v>2492</v>
          </cell>
          <cell r="J351">
            <v>2492</v>
          </cell>
        </row>
        <row r="352">
          <cell r="A352">
            <v>810292</v>
          </cell>
          <cell r="B352">
            <v>0</v>
          </cell>
          <cell r="C352" t="str">
            <v>Boundary wall</v>
          </cell>
          <cell r="D352" t="str">
            <v>(Capex - 06-03-04)</v>
          </cell>
          <cell r="E352" t="str">
            <v>Building</v>
          </cell>
          <cell r="F352">
            <v>0</v>
          </cell>
          <cell r="G352">
            <v>0</v>
          </cell>
          <cell r="H352" t="str">
            <v>NRS</v>
          </cell>
          <cell r="I352">
            <v>48692</v>
          </cell>
          <cell r="J352">
            <v>48692</v>
          </cell>
        </row>
        <row r="353">
          <cell r="A353">
            <v>810293</v>
          </cell>
          <cell r="B353">
            <v>0</v>
          </cell>
          <cell r="C353" t="str">
            <v>Fruit Juice Expansion</v>
          </cell>
          <cell r="D353" t="str">
            <v>(Capex - 15-03-04)</v>
          </cell>
          <cell r="E353" t="str">
            <v>Building</v>
          </cell>
          <cell r="F353">
            <v>0</v>
          </cell>
          <cell r="G353">
            <v>0</v>
          </cell>
          <cell r="H353" t="str">
            <v>NRS</v>
          </cell>
          <cell r="I353">
            <v>23800</v>
          </cell>
          <cell r="J353">
            <v>23800</v>
          </cell>
        </row>
        <row r="354">
          <cell r="A354">
            <v>810294</v>
          </cell>
          <cell r="B354">
            <v>0</v>
          </cell>
          <cell r="C354" t="str">
            <v>Kennel House</v>
          </cell>
          <cell r="D354" t="str">
            <v>(Capex - 18-03-04)</v>
          </cell>
          <cell r="E354" t="str">
            <v>Building</v>
          </cell>
          <cell r="F354">
            <v>0</v>
          </cell>
          <cell r="G354">
            <v>0</v>
          </cell>
          <cell r="H354" t="str">
            <v>NRS</v>
          </cell>
          <cell r="I354">
            <v>269157.5</v>
          </cell>
          <cell r="J354">
            <v>269157.5</v>
          </cell>
        </row>
        <row r="355">
          <cell r="A355">
            <v>810295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Plant &amp; Machinery (Installation)</v>
          </cell>
          <cell r="F355">
            <v>0</v>
          </cell>
          <cell r="G355">
            <v>0</v>
          </cell>
          <cell r="H355" t="str">
            <v>INR</v>
          </cell>
          <cell r="I355">
            <v>149698.20000000001</v>
          </cell>
          <cell r="J355">
            <v>239517.12000000002</v>
          </cell>
        </row>
        <row r="356">
          <cell r="A356">
            <v>810296</v>
          </cell>
          <cell r="B356">
            <v>0</v>
          </cell>
          <cell r="C356" t="str">
            <v>Taxol Section</v>
          </cell>
          <cell r="D356" t="str">
            <v>(Capex - 22-03-04)</v>
          </cell>
          <cell r="E356" t="str">
            <v>Plant &amp; Machinery (Installation)</v>
          </cell>
          <cell r="F356">
            <v>0</v>
          </cell>
          <cell r="G356">
            <v>0</v>
          </cell>
          <cell r="H356" t="str">
            <v>INR</v>
          </cell>
          <cell r="I356">
            <v>170526</v>
          </cell>
          <cell r="J356">
            <v>272841.60000000003</v>
          </cell>
        </row>
        <row r="357">
          <cell r="A357">
            <v>810297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Building</v>
          </cell>
          <cell r="F357">
            <v>0</v>
          </cell>
          <cell r="G357">
            <v>0</v>
          </cell>
          <cell r="H357" t="str">
            <v>NRS</v>
          </cell>
          <cell r="I357">
            <v>8277.1200000000008</v>
          </cell>
          <cell r="J357">
            <v>8277.1200000000008</v>
          </cell>
        </row>
        <row r="358">
          <cell r="A358">
            <v>810298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  <cell r="F358">
            <v>0</v>
          </cell>
          <cell r="G358">
            <v>0</v>
          </cell>
          <cell r="H358" t="str">
            <v>NRS</v>
          </cell>
          <cell r="I358">
            <v>13500</v>
          </cell>
          <cell r="J358">
            <v>13500</v>
          </cell>
        </row>
        <row r="359">
          <cell r="A359">
            <v>810299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  <cell r="F359">
            <v>0</v>
          </cell>
          <cell r="G359">
            <v>0</v>
          </cell>
          <cell r="H359" t="str">
            <v>INR</v>
          </cell>
          <cell r="I359">
            <v>166788.20000000001</v>
          </cell>
          <cell r="J359">
            <v>266861.12000000005</v>
          </cell>
        </row>
        <row r="360">
          <cell r="A360">
            <v>810300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  <cell r="F360">
            <v>0</v>
          </cell>
          <cell r="G360">
            <v>0</v>
          </cell>
          <cell r="H360" t="str">
            <v>INR</v>
          </cell>
          <cell r="I360">
            <v>37303.800000000003</v>
          </cell>
          <cell r="J360">
            <v>59686.080000000009</v>
          </cell>
        </row>
        <row r="361">
          <cell r="A361">
            <v>810301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Plant &amp; Machinery (Installation)</v>
          </cell>
          <cell r="F361">
            <v>0</v>
          </cell>
          <cell r="G361">
            <v>0</v>
          </cell>
          <cell r="H361" t="str">
            <v>INR</v>
          </cell>
          <cell r="I361">
            <v>162252.12</v>
          </cell>
          <cell r="J361">
            <v>259603.39199999999</v>
          </cell>
        </row>
        <row r="362">
          <cell r="A362">
            <v>810302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  <cell r="F362">
            <v>0</v>
          </cell>
          <cell r="G362">
            <v>0</v>
          </cell>
          <cell r="H362" t="str">
            <v>INR</v>
          </cell>
          <cell r="I362">
            <v>52632</v>
          </cell>
          <cell r="J362">
            <v>84211.200000000012</v>
          </cell>
        </row>
        <row r="363">
          <cell r="A363">
            <v>810303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Building</v>
          </cell>
          <cell r="F363">
            <v>0</v>
          </cell>
          <cell r="G363">
            <v>0</v>
          </cell>
          <cell r="H363" t="str">
            <v>NRS</v>
          </cell>
          <cell r="I363">
            <v>25500</v>
          </cell>
          <cell r="J363">
            <v>25500</v>
          </cell>
        </row>
        <row r="364">
          <cell r="A364">
            <v>810305</v>
          </cell>
          <cell r="B364">
            <v>0</v>
          </cell>
          <cell r="C364" t="str">
            <v>Furniture &amp; Fixture</v>
          </cell>
          <cell r="D364" t="str">
            <v>(Capex - 16-03-04)</v>
          </cell>
          <cell r="E364" t="str">
            <v>Furniture &amp; Fixture</v>
          </cell>
          <cell r="F364">
            <v>0</v>
          </cell>
          <cell r="G364">
            <v>0</v>
          </cell>
          <cell r="H364" t="str">
            <v>NRS</v>
          </cell>
          <cell r="I364">
            <v>30909.08</v>
          </cell>
          <cell r="J364">
            <v>30909.08</v>
          </cell>
        </row>
        <row r="365">
          <cell r="A365">
            <v>810306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Plant &amp; Machinery (Installation)</v>
          </cell>
          <cell r="F365">
            <v>0</v>
          </cell>
          <cell r="G365">
            <v>0</v>
          </cell>
          <cell r="H365" t="str">
            <v>NRS</v>
          </cell>
          <cell r="I365">
            <v>104500</v>
          </cell>
          <cell r="J365">
            <v>104500</v>
          </cell>
        </row>
        <row r="366">
          <cell r="A366">
            <v>810307</v>
          </cell>
          <cell r="B366">
            <v>0</v>
          </cell>
          <cell r="C366" t="str">
            <v>Vatika Hair Oil- Container</v>
          </cell>
          <cell r="D366" t="str">
            <v>(Capex - 13-03-04)</v>
          </cell>
          <cell r="E366" t="str">
            <v>Plant &amp; Machinery</v>
          </cell>
          <cell r="F366">
            <v>0</v>
          </cell>
          <cell r="G366">
            <v>0</v>
          </cell>
          <cell r="H366" t="str">
            <v>NRS</v>
          </cell>
          <cell r="I366">
            <v>14400</v>
          </cell>
          <cell r="J366">
            <v>14400</v>
          </cell>
        </row>
        <row r="367">
          <cell r="A367">
            <v>810308</v>
          </cell>
          <cell r="B367">
            <v>0</v>
          </cell>
          <cell r="C367" t="str">
            <v>Fruit Juice Expansion</v>
          </cell>
          <cell r="D367" t="str">
            <v>(Capex - 15-03-04)</v>
          </cell>
          <cell r="E367" t="str">
            <v>Electrical Installation</v>
          </cell>
          <cell r="F367">
            <v>0</v>
          </cell>
          <cell r="G367">
            <v>0</v>
          </cell>
          <cell r="H367" t="str">
            <v>NRS</v>
          </cell>
          <cell r="I367">
            <v>92224</v>
          </cell>
          <cell r="J367">
            <v>92224</v>
          </cell>
        </row>
        <row r="368">
          <cell r="A368">
            <v>810309</v>
          </cell>
          <cell r="B368">
            <v>0</v>
          </cell>
          <cell r="C368" t="str">
            <v>LDM Section</v>
          </cell>
          <cell r="D368" t="str">
            <v>(Capex - 02-04-05)</v>
          </cell>
          <cell r="E368" t="str">
            <v>Tools &amp; Implements</v>
          </cell>
          <cell r="F368">
            <v>0</v>
          </cell>
          <cell r="G368">
            <v>0</v>
          </cell>
          <cell r="H368" t="str">
            <v>NRS</v>
          </cell>
          <cell r="I368">
            <v>112000</v>
          </cell>
          <cell r="J368">
            <v>112000</v>
          </cell>
        </row>
        <row r="369">
          <cell r="A369">
            <v>810309</v>
          </cell>
          <cell r="B369">
            <v>0</v>
          </cell>
          <cell r="C369" t="str">
            <v>Hajmola tablet</v>
          </cell>
          <cell r="D369" t="str">
            <v>(Capex - 02-04-05)</v>
          </cell>
          <cell r="E369" t="str">
            <v>Tools &amp; Implements</v>
          </cell>
          <cell r="F369">
            <v>0</v>
          </cell>
          <cell r="G369">
            <v>0</v>
          </cell>
          <cell r="H369" t="str">
            <v>NRS</v>
          </cell>
          <cell r="I369">
            <v>60000</v>
          </cell>
          <cell r="J369">
            <v>60000</v>
          </cell>
        </row>
        <row r="370">
          <cell r="A370">
            <v>810312</v>
          </cell>
          <cell r="B370">
            <v>0</v>
          </cell>
          <cell r="C370">
            <v>0</v>
          </cell>
          <cell r="D370">
            <v>0</v>
          </cell>
          <cell r="E370" t="str">
            <v xml:space="preserve">Maintenance </v>
          </cell>
          <cell r="F370">
            <v>0</v>
          </cell>
          <cell r="G370">
            <v>0</v>
          </cell>
          <cell r="H370" t="str">
            <v>NRS</v>
          </cell>
          <cell r="I370">
            <v>97795</v>
          </cell>
          <cell r="J370">
            <v>97795</v>
          </cell>
        </row>
        <row r="371">
          <cell r="A371">
            <v>810313</v>
          </cell>
          <cell r="B371">
            <v>0</v>
          </cell>
          <cell r="C371" t="str">
            <v>Kennel House</v>
          </cell>
          <cell r="D371" t="str">
            <v>(Capex - 18-03-04)</v>
          </cell>
          <cell r="E371" t="str">
            <v>Building</v>
          </cell>
          <cell r="F371">
            <v>0</v>
          </cell>
          <cell r="G371">
            <v>0</v>
          </cell>
          <cell r="H371" t="str">
            <v>NRS</v>
          </cell>
          <cell r="I371">
            <v>1544</v>
          </cell>
          <cell r="J371">
            <v>1544</v>
          </cell>
        </row>
        <row r="372">
          <cell r="A372">
            <v>810314</v>
          </cell>
          <cell r="B372">
            <v>0</v>
          </cell>
          <cell r="C372" t="str">
            <v>Fruit Juice Expansion</v>
          </cell>
          <cell r="D372" t="str">
            <v>(Capex - 15-03-04)</v>
          </cell>
          <cell r="E372" t="str">
            <v>Building</v>
          </cell>
          <cell r="F372">
            <v>0</v>
          </cell>
          <cell r="G372">
            <v>0</v>
          </cell>
          <cell r="H372" t="str">
            <v>NRS</v>
          </cell>
          <cell r="I372">
            <v>63750</v>
          </cell>
          <cell r="J372">
            <v>63750</v>
          </cell>
        </row>
        <row r="373">
          <cell r="A373">
            <v>810315</v>
          </cell>
          <cell r="B373">
            <v>0</v>
          </cell>
          <cell r="C373" t="str">
            <v xml:space="preserve">Kennel House </v>
          </cell>
          <cell r="D373" t="str">
            <v>(Capex - 18-03-04)</v>
          </cell>
          <cell r="E373" t="str">
            <v>Building</v>
          </cell>
          <cell r="F373">
            <v>0</v>
          </cell>
          <cell r="G373">
            <v>0</v>
          </cell>
          <cell r="H373" t="str">
            <v>NRS</v>
          </cell>
          <cell r="I373">
            <v>45477.599999999999</v>
          </cell>
          <cell r="J373">
            <v>45477.599999999999</v>
          </cell>
        </row>
        <row r="374">
          <cell r="A374">
            <v>810316</v>
          </cell>
          <cell r="B374">
            <v>0</v>
          </cell>
          <cell r="C374" t="str">
            <v>Fruit Juice Expansion</v>
          </cell>
          <cell r="D374" t="str">
            <v>(Capex - 15-03-04)</v>
          </cell>
          <cell r="E374" t="str">
            <v>Plant &amp; Machinery (Installation)</v>
          </cell>
          <cell r="F374">
            <v>0</v>
          </cell>
          <cell r="G374">
            <v>0</v>
          </cell>
          <cell r="H374" t="str">
            <v>NRS</v>
          </cell>
          <cell r="I374">
            <v>18300</v>
          </cell>
          <cell r="J374">
            <v>18300</v>
          </cell>
        </row>
        <row r="375">
          <cell r="A375">
            <v>810317</v>
          </cell>
          <cell r="B375">
            <v>0</v>
          </cell>
          <cell r="C375" t="str">
            <v>Fruit Juice Expansion</v>
          </cell>
          <cell r="D375" t="str">
            <v>(Capex - 15-03-04)</v>
          </cell>
          <cell r="E375" t="str">
            <v>Electrical Installation</v>
          </cell>
          <cell r="F375">
            <v>0</v>
          </cell>
          <cell r="G375">
            <v>0</v>
          </cell>
          <cell r="H375" t="str">
            <v>NRS</v>
          </cell>
          <cell r="I375">
            <v>6464</v>
          </cell>
          <cell r="J375">
            <v>6464</v>
          </cell>
        </row>
        <row r="376">
          <cell r="A376">
            <v>810318</v>
          </cell>
          <cell r="B376">
            <v>0</v>
          </cell>
          <cell r="C376" t="str">
            <v>Fruit Juice Expansion</v>
          </cell>
          <cell r="D376" t="str">
            <v>(Capex - 15-03-04)</v>
          </cell>
          <cell r="E376" t="str">
            <v>Plant &amp; Machinery (Installation)</v>
          </cell>
          <cell r="F376">
            <v>0</v>
          </cell>
          <cell r="G376">
            <v>0</v>
          </cell>
          <cell r="H376" t="str">
            <v>INR</v>
          </cell>
          <cell r="I376">
            <v>38630.25</v>
          </cell>
          <cell r="J376">
            <v>61808.4</v>
          </cell>
        </row>
        <row r="377">
          <cell r="A377">
            <v>810319</v>
          </cell>
          <cell r="B377">
            <v>0</v>
          </cell>
          <cell r="C377" t="str">
            <v>Fruit Juice Expansion</v>
          </cell>
          <cell r="D377" t="str">
            <v>(Capex - 15-03-04)</v>
          </cell>
          <cell r="E377" t="str">
            <v>Plant &amp; Machinery (Installation)</v>
          </cell>
        </row>
        <row r="378">
          <cell r="A378">
            <v>810320</v>
          </cell>
          <cell r="B378">
            <v>0</v>
          </cell>
          <cell r="C378" t="str">
            <v>Tomato Ketchap</v>
          </cell>
          <cell r="D378" t="str">
            <v>(Capex - 01-04-05)</v>
          </cell>
          <cell r="E378" t="str">
            <v xml:space="preserve">Plant &amp; Machinery </v>
          </cell>
          <cell r="F378">
            <v>0</v>
          </cell>
          <cell r="G378">
            <v>0</v>
          </cell>
          <cell r="H378" t="str">
            <v>INR</v>
          </cell>
          <cell r="I378">
            <v>31000</v>
          </cell>
          <cell r="J378">
            <v>49600</v>
          </cell>
        </row>
        <row r="379">
          <cell r="A379">
            <v>810321</v>
          </cell>
          <cell r="B379">
            <v>0</v>
          </cell>
          <cell r="C379" t="str">
            <v>Filtration System</v>
          </cell>
          <cell r="D379" t="str">
            <v>(Capex - 05-04-05)</v>
          </cell>
          <cell r="E379" t="str">
            <v xml:space="preserve">Plant &amp; Machinery </v>
          </cell>
          <cell r="F379">
            <v>0</v>
          </cell>
          <cell r="G379">
            <v>0</v>
          </cell>
          <cell r="H379" t="str">
            <v>USD</v>
          </cell>
          <cell r="I379">
            <v>5900</v>
          </cell>
          <cell r="J379">
            <v>436600</v>
          </cell>
        </row>
        <row r="380">
          <cell r="A380">
            <v>810322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>Electrical Installation</v>
          </cell>
          <cell r="F380">
            <v>0</v>
          </cell>
          <cell r="G380">
            <v>0</v>
          </cell>
          <cell r="H380" t="str">
            <v>NRS</v>
          </cell>
          <cell r="I380">
            <v>215000</v>
          </cell>
          <cell r="J380">
            <v>215000</v>
          </cell>
        </row>
        <row r="381">
          <cell r="A381">
            <v>810323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Electrical Installation</v>
          </cell>
          <cell r="F381">
            <v>0</v>
          </cell>
          <cell r="G381">
            <v>0</v>
          </cell>
          <cell r="H381" t="str">
            <v>INR</v>
          </cell>
          <cell r="I381">
            <v>4200</v>
          </cell>
          <cell r="J381">
            <v>6720</v>
          </cell>
        </row>
        <row r="382">
          <cell r="A382">
            <v>810324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  <cell r="F382">
            <v>0</v>
          </cell>
          <cell r="G382">
            <v>0</v>
          </cell>
          <cell r="H382" t="str">
            <v>NRS</v>
          </cell>
          <cell r="I382">
            <v>29568</v>
          </cell>
          <cell r="J382">
            <v>29568</v>
          </cell>
        </row>
        <row r="383">
          <cell r="A383">
            <v>810325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  <cell r="F383">
            <v>0</v>
          </cell>
          <cell r="G383">
            <v>0</v>
          </cell>
          <cell r="H383" t="str">
            <v>NRS</v>
          </cell>
          <cell r="I383">
            <v>10665</v>
          </cell>
          <cell r="J383">
            <v>10665</v>
          </cell>
        </row>
        <row r="384">
          <cell r="A384">
            <v>810326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Building</v>
          </cell>
          <cell r="F384">
            <v>0</v>
          </cell>
          <cell r="G384">
            <v>0</v>
          </cell>
          <cell r="H384" t="str">
            <v>NRS</v>
          </cell>
          <cell r="I384">
            <v>49020</v>
          </cell>
          <cell r="J384">
            <v>49020</v>
          </cell>
        </row>
        <row r="385">
          <cell r="A385">
            <v>810327</v>
          </cell>
          <cell r="B385">
            <v>0</v>
          </cell>
          <cell r="C385" t="str">
            <v>Boundary Wall</v>
          </cell>
          <cell r="D385" t="str">
            <v>(Capex - 06-03-04)</v>
          </cell>
          <cell r="E385" t="str">
            <v>Building</v>
          </cell>
          <cell r="F385">
            <v>0</v>
          </cell>
          <cell r="G385">
            <v>0</v>
          </cell>
          <cell r="H385" t="str">
            <v>NRS</v>
          </cell>
          <cell r="I385">
            <v>57414.5</v>
          </cell>
          <cell r="J385">
            <v>57414.5</v>
          </cell>
        </row>
        <row r="386">
          <cell r="A386">
            <v>810328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Building</v>
          </cell>
          <cell r="F386">
            <v>0</v>
          </cell>
          <cell r="G386">
            <v>0</v>
          </cell>
          <cell r="H386" t="str">
            <v>NRS</v>
          </cell>
          <cell r="I386">
            <v>400815</v>
          </cell>
          <cell r="J386">
            <v>400815</v>
          </cell>
        </row>
        <row r="387">
          <cell r="A387">
            <v>810329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  <cell r="F387">
            <v>0</v>
          </cell>
          <cell r="G387">
            <v>0</v>
          </cell>
          <cell r="H387" t="str">
            <v>INR</v>
          </cell>
          <cell r="I387">
            <v>50500</v>
          </cell>
          <cell r="J387">
            <v>80800</v>
          </cell>
        </row>
        <row r="388">
          <cell r="A388">
            <v>810330</v>
          </cell>
          <cell r="B388">
            <v>0</v>
          </cell>
          <cell r="C388" t="str">
            <v>Taxol Section</v>
          </cell>
          <cell r="D388" t="str">
            <v>(Capex - 22-03-04)</v>
          </cell>
          <cell r="E388" t="str">
            <v>Plant &amp; Machinery (Installation)</v>
          </cell>
          <cell r="F388">
            <v>0</v>
          </cell>
          <cell r="G388">
            <v>0</v>
          </cell>
          <cell r="H388" t="str">
            <v>NRS</v>
          </cell>
          <cell r="I388">
            <v>8810</v>
          </cell>
          <cell r="J388">
            <v>8810</v>
          </cell>
        </row>
        <row r="389">
          <cell r="A389">
            <v>810331</v>
          </cell>
          <cell r="B389">
            <v>0</v>
          </cell>
          <cell r="C389" t="str">
            <v>Taxol Section</v>
          </cell>
          <cell r="D389" t="str">
            <v>(Capex - 22-03-04)</v>
          </cell>
          <cell r="E389" t="str">
            <v>Plant &amp; Machinery (Installation)</v>
          </cell>
          <cell r="F389">
            <v>0</v>
          </cell>
          <cell r="G389">
            <v>0</v>
          </cell>
          <cell r="H389" t="str">
            <v>INR</v>
          </cell>
          <cell r="I389">
            <v>61249.98</v>
          </cell>
          <cell r="J389">
            <v>97999.968000000008</v>
          </cell>
        </row>
        <row r="390">
          <cell r="A390">
            <v>810332</v>
          </cell>
          <cell r="B390">
            <v>0</v>
          </cell>
          <cell r="C390" t="str">
            <v>Fruit Juice Expansion</v>
          </cell>
          <cell r="D390" t="str">
            <v>(Capex - 15-03-04)</v>
          </cell>
          <cell r="E390" t="str">
            <v>Plant &amp; Machinery (Installation)</v>
          </cell>
          <cell r="F390">
            <v>0</v>
          </cell>
          <cell r="G390">
            <v>0</v>
          </cell>
          <cell r="H390" t="str">
            <v>NRS</v>
          </cell>
          <cell r="I390">
            <v>4906.8</v>
          </cell>
          <cell r="J390">
            <v>4906.8</v>
          </cell>
        </row>
        <row r="391">
          <cell r="A391">
            <v>810333</v>
          </cell>
          <cell r="B391">
            <v>0</v>
          </cell>
          <cell r="C391" t="str">
            <v>Taxol Section</v>
          </cell>
          <cell r="D391" t="str">
            <v>(Capex - 22-03-04)</v>
          </cell>
          <cell r="E391" t="str">
            <v>Plant &amp; Machinery (Installation)</v>
          </cell>
          <cell r="F391">
            <v>0</v>
          </cell>
          <cell r="G391">
            <v>0</v>
          </cell>
          <cell r="H391" t="str">
            <v>NRS</v>
          </cell>
          <cell r="I391">
            <v>114264</v>
          </cell>
          <cell r="J391">
            <v>114264</v>
          </cell>
        </row>
        <row r="392">
          <cell r="A392">
            <v>810334</v>
          </cell>
          <cell r="B392">
            <v>0</v>
          </cell>
          <cell r="C392" t="str">
            <v>Fruit Juice Expansion</v>
          </cell>
          <cell r="D392" t="str">
            <v>(Capex - 15-03-04)</v>
          </cell>
          <cell r="E392" t="str">
            <v>Plant &amp; Machinery</v>
          </cell>
          <cell r="F392">
            <v>0</v>
          </cell>
          <cell r="G392">
            <v>0</v>
          </cell>
          <cell r="H392" t="str">
            <v>NRS</v>
          </cell>
          <cell r="I392">
            <v>114354</v>
          </cell>
          <cell r="J392">
            <v>114354</v>
          </cell>
        </row>
        <row r="393">
          <cell r="A393">
            <v>810335</v>
          </cell>
          <cell r="B393">
            <v>0</v>
          </cell>
          <cell r="C393" t="str">
            <v>Fruit Juice Expansion</v>
          </cell>
          <cell r="D393" t="str">
            <v>(Capex - 15-03-04)</v>
          </cell>
          <cell r="E393" t="str">
            <v>Plant &amp; Machinery (Installation)</v>
          </cell>
          <cell r="F393">
            <v>0</v>
          </cell>
          <cell r="G393">
            <v>0</v>
          </cell>
          <cell r="H393" t="str">
            <v>INR</v>
          </cell>
          <cell r="I393">
            <v>24875</v>
          </cell>
          <cell r="J393">
            <v>39800</v>
          </cell>
        </row>
        <row r="394">
          <cell r="A394">
            <v>810336</v>
          </cell>
          <cell r="B394">
            <v>0</v>
          </cell>
          <cell r="C394" t="str">
            <v>Fruit Juice Expansion</v>
          </cell>
          <cell r="D394" t="str">
            <v>(Capex - 05-04-05)</v>
          </cell>
          <cell r="E394" t="str">
            <v>Plant &amp; Machinery (Installation)</v>
          </cell>
          <cell r="F394">
            <v>0</v>
          </cell>
          <cell r="G394">
            <v>0</v>
          </cell>
          <cell r="H394" t="str">
            <v>INR</v>
          </cell>
          <cell r="I394">
            <v>24500</v>
          </cell>
          <cell r="J394">
            <v>39200</v>
          </cell>
        </row>
        <row r="395">
          <cell r="A395">
            <v>810338</v>
          </cell>
          <cell r="B395">
            <v>0</v>
          </cell>
          <cell r="C395" t="str">
            <v>Taxol Section</v>
          </cell>
          <cell r="D395" t="str">
            <v>(Capex - 22-03-04)</v>
          </cell>
          <cell r="E395" t="str">
            <v xml:space="preserve">Plant &amp; Machinery </v>
          </cell>
          <cell r="F395">
            <v>0</v>
          </cell>
          <cell r="G395">
            <v>0</v>
          </cell>
          <cell r="H395" t="str">
            <v>INR</v>
          </cell>
          <cell r="I395">
            <v>35700</v>
          </cell>
          <cell r="J395">
            <v>57120</v>
          </cell>
        </row>
        <row r="396">
          <cell r="A396">
            <v>810339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  <cell r="F396">
            <v>0</v>
          </cell>
          <cell r="G396">
            <v>0</v>
          </cell>
          <cell r="H396" t="str">
            <v>NRS</v>
          </cell>
          <cell r="I396">
            <v>76715</v>
          </cell>
          <cell r="J396">
            <v>76715</v>
          </cell>
        </row>
        <row r="397">
          <cell r="A397">
            <v>810340</v>
          </cell>
          <cell r="B397">
            <v>0</v>
          </cell>
          <cell r="C397" t="str">
            <v>Taxol Section</v>
          </cell>
          <cell r="D397" t="str">
            <v>(Capex - 22-03-04)</v>
          </cell>
          <cell r="E397" t="str">
            <v>Plant &amp; Machinery (Installation)</v>
          </cell>
          <cell r="F397">
            <v>0</v>
          </cell>
          <cell r="G397">
            <v>0</v>
          </cell>
          <cell r="H397" t="str">
            <v>INR</v>
          </cell>
          <cell r="I397">
            <v>16155</v>
          </cell>
          <cell r="J397">
            <v>25848</v>
          </cell>
        </row>
        <row r="398">
          <cell r="A398">
            <v>810341</v>
          </cell>
          <cell r="B398">
            <v>0</v>
          </cell>
          <cell r="C398" t="str">
            <v>Taxol Section</v>
          </cell>
          <cell r="D398" t="str">
            <v>(Capex - 22-03-04)</v>
          </cell>
          <cell r="E398" t="str">
            <v>Plant &amp; Machinery (Installation)</v>
          </cell>
          <cell r="F398">
            <v>0</v>
          </cell>
          <cell r="G398">
            <v>0</v>
          </cell>
          <cell r="H398" t="str">
            <v>INR</v>
          </cell>
          <cell r="I398">
            <v>68880</v>
          </cell>
          <cell r="J398">
            <v>110208</v>
          </cell>
        </row>
        <row r="399">
          <cell r="A399">
            <v>810342</v>
          </cell>
          <cell r="B399">
            <v>0</v>
          </cell>
          <cell r="C399" t="str">
            <v>Taxol Section</v>
          </cell>
          <cell r="D399" t="str">
            <v>(Capex - 22-03-04)</v>
          </cell>
          <cell r="E399" t="str">
            <v>Plant &amp; Machinery (Installation)</v>
          </cell>
          <cell r="F399">
            <v>0</v>
          </cell>
          <cell r="G399">
            <v>0</v>
          </cell>
          <cell r="H399" t="str">
            <v>INR</v>
          </cell>
          <cell r="I399">
            <v>32256</v>
          </cell>
          <cell r="J399">
            <v>51609.600000000006</v>
          </cell>
        </row>
        <row r="400">
          <cell r="A400">
            <v>810343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  <cell r="F400">
            <v>0</v>
          </cell>
          <cell r="G400">
            <v>0</v>
          </cell>
          <cell r="H400" t="str">
            <v>INR</v>
          </cell>
          <cell r="I400">
            <v>142990</v>
          </cell>
          <cell r="J400">
            <v>228784</v>
          </cell>
        </row>
        <row r="401">
          <cell r="A401">
            <v>810344</v>
          </cell>
          <cell r="B401">
            <v>0</v>
          </cell>
          <cell r="C401" t="str">
            <v>Taxol Section</v>
          </cell>
          <cell r="D401" t="str">
            <v>(Capex - 22-03-04)</v>
          </cell>
          <cell r="E401" t="str">
            <v>Plant &amp; Machinery (Installation)</v>
          </cell>
          <cell r="F401">
            <v>0</v>
          </cell>
          <cell r="G401">
            <v>0</v>
          </cell>
          <cell r="H401" t="str">
            <v>INR</v>
          </cell>
          <cell r="I401">
            <v>71792</v>
          </cell>
          <cell r="J401">
            <v>114867.20000000001</v>
          </cell>
        </row>
        <row r="402">
          <cell r="A402">
            <v>810345</v>
          </cell>
          <cell r="B402">
            <v>0</v>
          </cell>
          <cell r="C402" t="str">
            <v>Kennel House</v>
          </cell>
          <cell r="D402" t="str">
            <v>(Capex - 18-03-04)</v>
          </cell>
          <cell r="E402" t="str">
            <v>Building</v>
          </cell>
          <cell r="F402">
            <v>0</v>
          </cell>
          <cell r="G402">
            <v>0</v>
          </cell>
          <cell r="H402" t="str">
            <v>INR</v>
          </cell>
          <cell r="I402">
            <v>68850</v>
          </cell>
          <cell r="J402">
            <v>110160</v>
          </cell>
        </row>
        <row r="403">
          <cell r="A403">
            <v>810346</v>
          </cell>
          <cell r="B403">
            <v>0</v>
          </cell>
          <cell r="C403" t="str">
            <v>Taxol Section</v>
          </cell>
          <cell r="D403" t="str">
            <v>(Capex - 22-03-04)</v>
          </cell>
          <cell r="E403" t="str">
            <v>Plant &amp; Machinery (Installation)</v>
          </cell>
          <cell r="F403">
            <v>0</v>
          </cell>
          <cell r="G403">
            <v>0</v>
          </cell>
          <cell r="H403" t="str">
            <v>INR</v>
          </cell>
          <cell r="I403">
            <v>105000</v>
          </cell>
          <cell r="J403">
            <v>168000</v>
          </cell>
        </row>
        <row r="404">
          <cell r="A404">
            <v>810347</v>
          </cell>
          <cell r="B404">
            <v>0</v>
          </cell>
          <cell r="C404" t="str">
            <v>Fruit Juice Expansion</v>
          </cell>
          <cell r="D404" t="str">
            <v>(Capex - 21-04-05)</v>
          </cell>
          <cell r="E404" t="str">
            <v xml:space="preserve">Plant &amp; Machinery </v>
          </cell>
          <cell r="F404">
            <v>0</v>
          </cell>
          <cell r="G404">
            <v>0</v>
          </cell>
          <cell r="H404" t="str">
            <v>USD</v>
          </cell>
          <cell r="I404">
            <v>61765</v>
          </cell>
          <cell r="J404">
            <v>4570610</v>
          </cell>
        </row>
        <row r="405">
          <cell r="A405">
            <v>810348</v>
          </cell>
          <cell r="B405">
            <v>0</v>
          </cell>
          <cell r="C405" t="str">
            <v>Taxol Section</v>
          </cell>
          <cell r="D405" t="str">
            <v>(Capex - 22-03-04)</v>
          </cell>
          <cell r="E405" t="str">
            <v>Plant &amp; Machinery (Installation)</v>
          </cell>
          <cell r="F405">
            <v>0</v>
          </cell>
          <cell r="G405">
            <v>0</v>
          </cell>
          <cell r="H405" t="str">
            <v>INR</v>
          </cell>
          <cell r="I405">
            <v>74785.210000000006</v>
          </cell>
          <cell r="J405">
            <v>119656.33600000001</v>
          </cell>
        </row>
        <row r="406">
          <cell r="A406">
            <v>810350</v>
          </cell>
          <cell r="B406">
            <v>0</v>
          </cell>
          <cell r="C406" t="str">
            <v>Taxol Section</v>
          </cell>
          <cell r="D406" t="str">
            <v>(Capex - 22-03-04)</v>
          </cell>
          <cell r="E406" t="str">
            <v>Plant &amp; Machinery (Installation)</v>
          </cell>
          <cell r="F406">
            <v>0</v>
          </cell>
          <cell r="G406">
            <v>0</v>
          </cell>
          <cell r="H406" t="str">
            <v>NRS</v>
          </cell>
          <cell r="I406">
            <v>22000</v>
          </cell>
          <cell r="J406">
            <v>22000</v>
          </cell>
        </row>
        <row r="407">
          <cell r="A407">
            <v>810351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Building</v>
          </cell>
          <cell r="F407">
            <v>0</v>
          </cell>
          <cell r="G407">
            <v>0</v>
          </cell>
          <cell r="H407" t="str">
            <v>NRS</v>
          </cell>
          <cell r="I407">
            <v>155981.95000000001</v>
          </cell>
          <cell r="J407">
            <v>155981.95000000001</v>
          </cell>
        </row>
        <row r="408">
          <cell r="A408">
            <v>810352</v>
          </cell>
          <cell r="B408">
            <v>0</v>
          </cell>
          <cell r="C408" t="str">
            <v>Kennel House</v>
          </cell>
          <cell r="D408" t="str">
            <v>(Capex - 18-03-04)</v>
          </cell>
          <cell r="E408" t="str">
            <v>Building</v>
          </cell>
          <cell r="F408">
            <v>0</v>
          </cell>
          <cell r="G408">
            <v>0</v>
          </cell>
          <cell r="H408" t="str">
            <v>NRS</v>
          </cell>
          <cell r="I408">
            <v>4017</v>
          </cell>
          <cell r="J408">
            <v>4017</v>
          </cell>
        </row>
        <row r="409">
          <cell r="A409">
            <v>810354</v>
          </cell>
          <cell r="B409">
            <v>0</v>
          </cell>
          <cell r="C409" t="str">
            <v>Fruit Juice Expansion</v>
          </cell>
          <cell r="D409" t="str">
            <v>(Capex - 13-04-05)</v>
          </cell>
          <cell r="E409" t="str">
            <v>Building</v>
          </cell>
          <cell r="F409">
            <v>0</v>
          </cell>
          <cell r="G409">
            <v>0</v>
          </cell>
          <cell r="H409" t="str">
            <v>INR</v>
          </cell>
          <cell r="I409">
            <v>90000</v>
          </cell>
          <cell r="J409">
            <v>144000</v>
          </cell>
        </row>
        <row r="410">
          <cell r="A410">
            <v>810355</v>
          </cell>
          <cell r="B410">
            <v>0</v>
          </cell>
          <cell r="C410" t="str">
            <v>Taxol Section</v>
          </cell>
          <cell r="D410" t="str">
            <v>(Capex - 22-03-04)</v>
          </cell>
          <cell r="E410" t="str">
            <v>Plant &amp; Machinery (Installation)</v>
          </cell>
          <cell r="F410">
            <v>0</v>
          </cell>
          <cell r="G410">
            <v>0</v>
          </cell>
          <cell r="H410" t="str">
            <v>NRS</v>
          </cell>
          <cell r="I410">
            <v>11000</v>
          </cell>
          <cell r="J410">
            <v>11000</v>
          </cell>
        </row>
        <row r="411">
          <cell r="A411">
            <v>810356</v>
          </cell>
          <cell r="B411">
            <v>0</v>
          </cell>
          <cell r="C411" t="str">
            <v>Fruit Juice Expansion</v>
          </cell>
          <cell r="D411" t="str">
            <v>(Capex - 21-04-05)</v>
          </cell>
          <cell r="E411" t="str">
            <v>Plant &amp; Machinery (Installation)</v>
          </cell>
          <cell r="F411">
            <v>0</v>
          </cell>
          <cell r="G411">
            <v>0</v>
          </cell>
          <cell r="H411" t="str">
            <v>NRS</v>
          </cell>
          <cell r="I411">
            <v>84787.5</v>
          </cell>
          <cell r="J411">
            <v>84787.5</v>
          </cell>
        </row>
        <row r="412">
          <cell r="A412">
            <v>810357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>Plant &amp; Machinery (Installation)</v>
          </cell>
          <cell r="F412">
            <v>0</v>
          </cell>
          <cell r="G412">
            <v>0</v>
          </cell>
          <cell r="H412" t="str">
            <v>NRS</v>
          </cell>
          <cell r="I412">
            <v>42700</v>
          </cell>
          <cell r="J412">
            <v>42700</v>
          </cell>
        </row>
        <row r="413">
          <cell r="A413">
            <v>810358</v>
          </cell>
          <cell r="B413">
            <v>0</v>
          </cell>
          <cell r="C413" t="str">
            <v>Fruit Juice Expansion</v>
          </cell>
          <cell r="D413" t="str">
            <v>(Capex - 15-03-04)</v>
          </cell>
          <cell r="E413" t="str">
            <v>Plant &amp; Machinery (Installation)</v>
          </cell>
          <cell r="F413">
            <v>0</v>
          </cell>
          <cell r="G413">
            <v>0</v>
          </cell>
          <cell r="H413" t="str">
            <v>INR</v>
          </cell>
          <cell r="I413">
            <v>38512</v>
          </cell>
          <cell r="J413">
            <v>61619.200000000004</v>
          </cell>
        </row>
        <row r="414">
          <cell r="A414">
            <v>810359</v>
          </cell>
          <cell r="B414">
            <v>0</v>
          </cell>
          <cell r="C414" t="str">
            <v>Photo Copy machine</v>
          </cell>
          <cell r="D414" t="str">
            <v>(Capex - 21-03-04)</v>
          </cell>
          <cell r="E414" t="str">
            <v>Office Equipment</v>
          </cell>
          <cell r="F414">
            <v>0</v>
          </cell>
          <cell r="G414">
            <v>0</v>
          </cell>
          <cell r="H414" t="str">
            <v>NRS</v>
          </cell>
          <cell r="I414">
            <v>390000</v>
          </cell>
          <cell r="J414">
            <v>390000</v>
          </cell>
        </row>
        <row r="415">
          <cell r="A415">
            <v>810360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>Plant &amp; Machinery (Installation)</v>
          </cell>
          <cell r="F415">
            <v>0</v>
          </cell>
          <cell r="G415">
            <v>0</v>
          </cell>
          <cell r="H415" t="str">
            <v>NRS</v>
          </cell>
          <cell r="I415">
            <v>6600</v>
          </cell>
          <cell r="J415">
            <v>6600</v>
          </cell>
        </row>
        <row r="416">
          <cell r="A416">
            <v>810363</v>
          </cell>
          <cell r="B416">
            <v>0</v>
          </cell>
          <cell r="C416" t="str">
            <v>Taxol Section</v>
          </cell>
          <cell r="D416" t="str">
            <v>(Capex - 22-03-04)</v>
          </cell>
          <cell r="E416" t="str">
            <v>Plant &amp; Machinery (Installation)</v>
          </cell>
          <cell r="F416">
            <v>0</v>
          </cell>
          <cell r="G416">
            <v>0</v>
          </cell>
          <cell r="H416" t="str">
            <v>INR</v>
          </cell>
          <cell r="I416">
            <v>9875</v>
          </cell>
          <cell r="J416">
            <v>15800</v>
          </cell>
        </row>
        <row r="417">
          <cell r="A417">
            <v>810364</v>
          </cell>
          <cell r="B417">
            <v>0</v>
          </cell>
          <cell r="C417" t="str">
            <v>Taxol Section</v>
          </cell>
          <cell r="D417" t="str">
            <v>(Capex - 22-03-04)</v>
          </cell>
          <cell r="E417" t="str">
            <v>Plant &amp; Machinery (Installation)</v>
          </cell>
        </row>
        <row r="418">
          <cell r="A418">
            <v>810365</v>
          </cell>
          <cell r="B418">
            <v>0</v>
          </cell>
          <cell r="C418" t="str">
            <v>Taxol Section</v>
          </cell>
          <cell r="D418" t="str">
            <v>(Capex - 22-03-04)</v>
          </cell>
          <cell r="E418" t="str">
            <v>Plant &amp; Machinery (Installation)</v>
          </cell>
        </row>
        <row r="419">
          <cell r="A419">
            <v>810366</v>
          </cell>
          <cell r="B419">
            <v>0</v>
          </cell>
          <cell r="C419" t="str">
            <v>Taxol Section</v>
          </cell>
          <cell r="D419" t="str">
            <v>(Capex - 22-03-04)</v>
          </cell>
          <cell r="E419" t="str">
            <v>Plant &amp; Machinery (Installation)</v>
          </cell>
        </row>
        <row r="420">
          <cell r="A420">
            <v>810367</v>
          </cell>
          <cell r="B420">
            <v>0</v>
          </cell>
          <cell r="C420" t="str">
            <v>Fruit Juice Expansion</v>
          </cell>
          <cell r="D420" t="str">
            <v>(Capex - 12-04-05)</v>
          </cell>
          <cell r="E420" t="str">
            <v>Plant &amp; Machinery (Installation)</v>
          </cell>
        </row>
        <row r="421">
          <cell r="A421">
            <v>810368</v>
          </cell>
          <cell r="B421">
            <v>0</v>
          </cell>
          <cell r="C421" t="str">
            <v>Fruit Juice Expansion</v>
          </cell>
          <cell r="D421" t="str">
            <v>(Capex - 15-03-04)</v>
          </cell>
          <cell r="E421" t="str">
            <v>Plant &amp; Machinery (Installation)</v>
          </cell>
        </row>
        <row r="422">
          <cell r="A422">
            <v>810369</v>
          </cell>
          <cell r="B422">
            <v>0</v>
          </cell>
          <cell r="C422" t="str">
            <v>Taxol Section</v>
          </cell>
          <cell r="D422" t="str">
            <v>(Capex - 22-03-04)</v>
          </cell>
          <cell r="E422" t="str">
            <v>Plant &amp; Machinery (Installation)</v>
          </cell>
        </row>
        <row r="423">
          <cell r="A423">
            <v>810370</v>
          </cell>
          <cell r="B423">
            <v>0</v>
          </cell>
          <cell r="C423" t="str">
            <v>LDM Section</v>
          </cell>
          <cell r="D423" t="str">
            <v>(Capex - 08-04-05)</v>
          </cell>
          <cell r="E423" t="str">
            <v xml:space="preserve">Plant &amp; Machinery </v>
          </cell>
        </row>
        <row r="424">
          <cell r="A424">
            <v>810371</v>
          </cell>
          <cell r="B424">
            <v>0</v>
          </cell>
          <cell r="C424" t="str">
            <v>Fruit Juice Expansion</v>
          </cell>
          <cell r="D424" t="str">
            <v>(Capex - 15-03-04)</v>
          </cell>
          <cell r="E424" t="str">
            <v>Building</v>
          </cell>
        </row>
        <row r="425">
          <cell r="A425">
            <v>810372</v>
          </cell>
          <cell r="B425">
            <v>0</v>
          </cell>
          <cell r="C425" t="str">
            <v>Fruit Juice Expansion</v>
          </cell>
          <cell r="D425" t="str">
            <v>(Capex - 09-04-05)</v>
          </cell>
          <cell r="E425" t="str">
            <v>Building</v>
          </cell>
        </row>
        <row r="426">
          <cell r="A426">
            <v>810373</v>
          </cell>
          <cell r="B426">
            <v>0</v>
          </cell>
          <cell r="C426" t="str">
            <v>LDM Section</v>
          </cell>
          <cell r="D426" t="str">
            <v>(Capex - 07-04-05)</v>
          </cell>
          <cell r="E426" t="str">
            <v>Building</v>
          </cell>
        </row>
        <row r="427">
          <cell r="A427">
            <v>810374</v>
          </cell>
          <cell r="B427">
            <v>0</v>
          </cell>
          <cell r="C427" t="str">
            <v>Fruit Juice Expansion</v>
          </cell>
          <cell r="D427" t="str">
            <v>(Capex - 04-04-05)</v>
          </cell>
          <cell r="E427" t="str">
            <v xml:space="preserve">Plant &amp; Machinery </v>
          </cell>
        </row>
        <row r="428">
          <cell r="A428">
            <v>810375</v>
          </cell>
          <cell r="B428">
            <v>0</v>
          </cell>
          <cell r="C428" t="str">
            <v>Fruit Juice Expansion</v>
          </cell>
          <cell r="D428" t="str">
            <v>(Capex - 04-04-05)</v>
          </cell>
          <cell r="E428" t="str">
            <v xml:space="preserve">Plant &amp; Machinery </v>
          </cell>
        </row>
        <row r="429">
          <cell r="A429">
            <v>810376</v>
          </cell>
          <cell r="B429">
            <v>0</v>
          </cell>
          <cell r="C429" t="str">
            <v>Fruit Juice Expansion</v>
          </cell>
          <cell r="D429" t="str">
            <v>(Capex - 04-04-05)</v>
          </cell>
          <cell r="E429" t="str">
            <v xml:space="preserve">Plant &amp; Machinery </v>
          </cell>
        </row>
        <row r="430">
          <cell r="A430">
            <v>810378</v>
          </cell>
          <cell r="B430">
            <v>0</v>
          </cell>
          <cell r="C430" t="str">
            <v>Fruit Juice Expansion</v>
          </cell>
          <cell r="D430" t="str">
            <v>(Capex - 12-04-05)</v>
          </cell>
          <cell r="E430" t="str">
            <v>Building</v>
          </cell>
        </row>
        <row r="431">
          <cell r="A431">
            <v>810379</v>
          </cell>
          <cell r="B431">
            <v>0</v>
          </cell>
          <cell r="C431" t="str">
            <v>Taxol Section</v>
          </cell>
          <cell r="D431" t="str">
            <v>(Capex - 22-03-04)</v>
          </cell>
          <cell r="E431" t="str">
            <v>Electrical Installation</v>
          </cell>
        </row>
        <row r="432">
          <cell r="A432">
            <v>810380</v>
          </cell>
          <cell r="B432">
            <v>0</v>
          </cell>
          <cell r="C432" t="str">
            <v>Tomato Ketchup</v>
          </cell>
          <cell r="D432" t="str">
            <v>(Capex - 13-04-05)</v>
          </cell>
          <cell r="E432" t="str">
            <v>Building</v>
          </cell>
        </row>
        <row r="433">
          <cell r="A433">
            <v>830028</v>
          </cell>
          <cell r="B433">
            <v>0</v>
          </cell>
          <cell r="C433" t="str">
            <v>Honey Section</v>
          </cell>
          <cell r="D433" t="str">
            <v>No-Capex</v>
          </cell>
          <cell r="E433" t="str">
            <v>Building</v>
          </cell>
        </row>
        <row r="434">
          <cell r="A434">
            <v>830637</v>
          </cell>
          <cell r="B434">
            <v>0</v>
          </cell>
          <cell r="C434" t="str">
            <v>Shampoo Section</v>
          </cell>
          <cell r="D434" t="str">
            <v>(Capex - 20-03-04)</v>
          </cell>
          <cell r="E434" t="str">
            <v xml:space="preserve">Plant &amp; Machinery </v>
          </cell>
        </row>
        <row r="435">
          <cell r="A435">
            <v>830701</v>
          </cell>
          <cell r="B435">
            <v>0</v>
          </cell>
          <cell r="C435" t="str">
            <v>Fabrication</v>
          </cell>
          <cell r="D435" t="str">
            <v>No-Capex</v>
          </cell>
          <cell r="E435" t="str">
            <v>Repair &amp; maintenance Plant &amp; Mach</v>
          </cell>
        </row>
        <row r="436">
          <cell r="A436">
            <v>830740</v>
          </cell>
          <cell r="B436">
            <v>0</v>
          </cell>
          <cell r="C436" t="str">
            <v>Kennel House</v>
          </cell>
          <cell r="D436" t="str">
            <v>(Capex - 06-04-05)</v>
          </cell>
          <cell r="E436" t="str">
            <v>Building</v>
          </cell>
          <cell r="F436">
            <v>0</v>
          </cell>
          <cell r="G436">
            <v>0</v>
          </cell>
          <cell r="H436" t="str">
            <v>NRS</v>
          </cell>
          <cell r="I436">
            <v>30743.5</v>
          </cell>
          <cell r="J436">
            <v>30743.5</v>
          </cell>
        </row>
        <row r="437">
          <cell r="A437">
            <v>830744</v>
          </cell>
          <cell r="B437">
            <v>0</v>
          </cell>
          <cell r="C437" t="str">
            <v>LDM Section</v>
          </cell>
          <cell r="D437" t="str">
            <v>Maintenance Work</v>
          </cell>
          <cell r="E437" t="str">
            <v>Repair &amp; maintenance Others</v>
          </cell>
        </row>
        <row r="438">
          <cell r="A438">
            <v>830809</v>
          </cell>
          <cell r="B438">
            <v>0</v>
          </cell>
          <cell r="C438" t="str">
            <v>Fruit Juice Expansion</v>
          </cell>
          <cell r="D438" t="str">
            <v>(Capex - 15-03-04)</v>
          </cell>
          <cell r="E438" t="str">
            <v>Plant &amp; Machinery (Installation)</v>
          </cell>
          <cell r="F438">
            <v>0</v>
          </cell>
          <cell r="G438">
            <v>0</v>
          </cell>
          <cell r="H438" t="str">
            <v>USD</v>
          </cell>
          <cell r="I438">
            <v>205.14</v>
          </cell>
          <cell r="J438">
            <v>15180.359999999999</v>
          </cell>
        </row>
        <row r="439">
          <cell r="A439">
            <v>830940</v>
          </cell>
          <cell r="B439">
            <v>0</v>
          </cell>
          <cell r="C439" t="str">
            <v>UPS For Domino &amp; Office</v>
          </cell>
          <cell r="D439" t="str">
            <v>No-Capex</v>
          </cell>
          <cell r="E439" t="str">
            <v>Office Equipment</v>
          </cell>
          <cell r="F439">
            <v>0</v>
          </cell>
          <cell r="G439">
            <v>0</v>
          </cell>
          <cell r="H439" t="str">
            <v>NRS</v>
          </cell>
          <cell r="I439">
            <v>56436</v>
          </cell>
          <cell r="J439">
            <v>56436</v>
          </cell>
        </row>
        <row r="440">
          <cell r="A440">
            <v>850012</v>
          </cell>
          <cell r="B440">
            <v>0</v>
          </cell>
          <cell r="C440" t="str">
            <v xml:space="preserve">Kakani Nursery </v>
          </cell>
          <cell r="D440" t="str">
            <v>No-Capex</v>
          </cell>
          <cell r="E440" t="str">
            <v>Plant &amp; Machinery</v>
          </cell>
          <cell r="F440">
            <v>0</v>
          </cell>
          <cell r="G440">
            <v>0</v>
          </cell>
          <cell r="H440" t="str">
            <v>NRS</v>
          </cell>
          <cell r="I440">
            <v>13360</v>
          </cell>
          <cell r="J440">
            <v>13360</v>
          </cell>
        </row>
        <row r="441">
          <cell r="A441">
            <v>850082</v>
          </cell>
          <cell r="B441">
            <v>0</v>
          </cell>
          <cell r="C441" t="str">
            <v>Pipe Fittings-Nursery</v>
          </cell>
          <cell r="D441" t="str">
            <v>No-Capex</v>
          </cell>
          <cell r="E441" t="str">
            <v>Building - Nursery</v>
          </cell>
        </row>
        <row r="442">
          <cell r="A442">
            <v>870001</v>
          </cell>
          <cell r="B442">
            <v>0</v>
          </cell>
          <cell r="C442" t="str">
            <v>Cordless Phone-Manish</v>
          </cell>
          <cell r="D442" t="str">
            <v>No-Capex</v>
          </cell>
          <cell r="E442" t="str">
            <v>Furniture &amp; Fixture</v>
          </cell>
          <cell r="F442">
            <v>0</v>
          </cell>
          <cell r="G442">
            <v>0</v>
          </cell>
          <cell r="H442" t="str">
            <v>NRS</v>
          </cell>
          <cell r="I442">
            <v>6200</v>
          </cell>
          <cell r="J442">
            <v>6200</v>
          </cell>
        </row>
        <row r="443">
          <cell r="A443">
            <v>870007</v>
          </cell>
          <cell r="B443">
            <v>0</v>
          </cell>
          <cell r="C443" t="str">
            <v>Ceiling Fan-3 Pcs</v>
          </cell>
          <cell r="D443" t="str">
            <v>No-Capex</v>
          </cell>
          <cell r="E443" t="str">
            <v>Furniture &amp; Fixture</v>
          </cell>
          <cell r="F443">
            <v>0</v>
          </cell>
          <cell r="G443">
            <v>0</v>
          </cell>
          <cell r="H443" t="str">
            <v>NRS</v>
          </cell>
          <cell r="I443">
            <v>5280</v>
          </cell>
          <cell r="J443">
            <v>5280</v>
          </cell>
        </row>
        <row r="444">
          <cell r="A444">
            <v>870012</v>
          </cell>
          <cell r="B444">
            <v>0</v>
          </cell>
          <cell r="C444" t="str">
            <v>Refrigerator-Bibek Agarwal</v>
          </cell>
          <cell r="D444" t="str">
            <v>No-Capex</v>
          </cell>
          <cell r="E444" t="str">
            <v>Furniture &amp; Fixture</v>
          </cell>
          <cell r="F444">
            <v>0</v>
          </cell>
          <cell r="G444">
            <v>0</v>
          </cell>
          <cell r="H444" t="str">
            <v>NRS</v>
          </cell>
          <cell r="I444">
            <v>18899.990000000002</v>
          </cell>
          <cell r="J444">
            <v>18899.990000000002</v>
          </cell>
        </row>
        <row r="445">
          <cell r="A445">
            <v>870013</v>
          </cell>
          <cell r="B445">
            <v>0</v>
          </cell>
          <cell r="C445" t="str">
            <v>Caller ID Phone</v>
          </cell>
          <cell r="D445" t="str">
            <v>No-Capex</v>
          </cell>
          <cell r="E445" t="str">
            <v>Office Equipment</v>
          </cell>
          <cell r="F445">
            <v>0</v>
          </cell>
          <cell r="G445">
            <v>0</v>
          </cell>
          <cell r="H445" t="str">
            <v>NRS</v>
          </cell>
          <cell r="I445">
            <v>1645</v>
          </cell>
          <cell r="J445">
            <v>1645</v>
          </cell>
        </row>
        <row r="446">
          <cell r="A446">
            <v>870016</v>
          </cell>
          <cell r="B446">
            <v>0</v>
          </cell>
          <cell r="C446" t="str">
            <v>Laptop Computer-1 Pcs</v>
          </cell>
          <cell r="D446" t="str">
            <v>No-Capex</v>
          </cell>
          <cell r="E446" t="str">
            <v>Office Equipment</v>
          </cell>
          <cell r="F446">
            <v>0</v>
          </cell>
          <cell r="G446">
            <v>0</v>
          </cell>
          <cell r="H446" t="str">
            <v>NRS</v>
          </cell>
          <cell r="I446">
            <v>165000</v>
          </cell>
          <cell r="J446">
            <v>165000</v>
          </cell>
        </row>
        <row r="447">
          <cell r="A447">
            <v>870028</v>
          </cell>
          <cell r="B447">
            <v>0</v>
          </cell>
          <cell r="C447" t="str">
            <v>Epson Printer-LQ2180</v>
          </cell>
          <cell r="D447" t="str">
            <v>No-Capex</v>
          </cell>
          <cell r="E447" t="str">
            <v>Office Equipment</v>
          </cell>
          <cell r="F447">
            <v>0</v>
          </cell>
          <cell r="G447">
            <v>0</v>
          </cell>
          <cell r="H447" t="str">
            <v>NRS</v>
          </cell>
          <cell r="I447">
            <v>60775</v>
          </cell>
          <cell r="J447">
            <v>60775</v>
          </cell>
        </row>
        <row r="448">
          <cell r="A448">
            <v>870029</v>
          </cell>
          <cell r="B448">
            <v>0</v>
          </cell>
          <cell r="C448" t="str">
            <v>Laptop Computer-2Pcs</v>
          </cell>
          <cell r="D448" t="str">
            <v>No-Capex</v>
          </cell>
          <cell r="E448" t="str">
            <v>Office Equipment</v>
          </cell>
          <cell r="F448">
            <v>0</v>
          </cell>
          <cell r="G448">
            <v>0</v>
          </cell>
          <cell r="H448" t="str">
            <v>NRS</v>
          </cell>
          <cell r="I448">
            <v>359999.2</v>
          </cell>
          <cell r="J448">
            <v>359999.2</v>
          </cell>
        </row>
        <row r="449">
          <cell r="A449">
            <v>870036</v>
          </cell>
          <cell r="B449">
            <v>0</v>
          </cell>
          <cell r="C449" t="str">
            <v>Caller ID Phone-B.Agarwal</v>
          </cell>
          <cell r="D449" t="str">
            <v>No-Capex</v>
          </cell>
          <cell r="E449" t="str">
            <v>Furniture &amp; Fixture</v>
          </cell>
          <cell r="F449">
            <v>0</v>
          </cell>
          <cell r="G449">
            <v>0</v>
          </cell>
          <cell r="H449" t="str">
            <v>NRS</v>
          </cell>
          <cell r="I449">
            <v>2350</v>
          </cell>
          <cell r="J449">
            <v>2350</v>
          </cell>
        </row>
        <row r="450">
          <cell r="A450">
            <v>870037</v>
          </cell>
          <cell r="B450">
            <v>0</v>
          </cell>
          <cell r="C450" t="str">
            <v>Caller ID Phone-3 pcs-Office</v>
          </cell>
          <cell r="D450" t="str">
            <v>No-Capex</v>
          </cell>
          <cell r="E450" t="str">
            <v>Office Equipment</v>
          </cell>
          <cell r="F450">
            <v>0</v>
          </cell>
          <cell r="G450">
            <v>0</v>
          </cell>
          <cell r="H450" t="str">
            <v>NRS</v>
          </cell>
          <cell r="I450">
            <v>7050</v>
          </cell>
          <cell r="J450">
            <v>7050</v>
          </cell>
        </row>
        <row r="451">
          <cell r="A451">
            <v>870043</v>
          </cell>
          <cell r="B451">
            <v>0</v>
          </cell>
          <cell r="C451" t="str">
            <v>Furniture &amp; Fixture</v>
          </cell>
          <cell r="D451" t="str">
            <v>No-Capex</v>
          </cell>
          <cell r="E451" t="str">
            <v>Furniture &amp; Fixture</v>
          </cell>
          <cell r="F451">
            <v>0</v>
          </cell>
          <cell r="G451">
            <v>0</v>
          </cell>
          <cell r="H451" t="str">
            <v>NRS</v>
          </cell>
          <cell r="I451">
            <v>8500</v>
          </cell>
          <cell r="J451">
            <v>8500</v>
          </cell>
        </row>
        <row r="452">
          <cell r="A452">
            <v>870043</v>
          </cell>
          <cell r="B452">
            <v>0</v>
          </cell>
          <cell r="C452" t="str">
            <v>Furniture &amp; Fixture</v>
          </cell>
          <cell r="D452" t="str">
            <v>No-Capex</v>
          </cell>
          <cell r="E452" t="str">
            <v>Furniture &amp; Fixture</v>
          </cell>
          <cell r="F452">
            <v>0</v>
          </cell>
          <cell r="G452">
            <v>0</v>
          </cell>
          <cell r="H452" t="str">
            <v>NRS</v>
          </cell>
          <cell r="I452">
            <v>8500</v>
          </cell>
          <cell r="J452">
            <v>8500</v>
          </cell>
        </row>
        <row r="453">
          <cell r="A453">
            <v>870047</v>
          </cell>
          <cell r="B453">
            <v>0</v>
          </cell>
          <cell r="C453" t="str">
            <v>Vehicle - P.Shirali</v>
          </cell>
          <cell r="D453" t="str">
            <v>No-Capex</v>
          </cell>
          <cell r="E453" t="str">
            <v>Vehicle</v>
          </cell>
          <cell r="F453">
            <v>0</v>
          </cell>
          <cell r="G453">
            <v>0</v>
          </cell>
          <cell r="H453" t="str">
            <v>NRS</v>
          </cell>
          <cell r="I453">
            <v>659930</v>
          </cell>
          <cell r="J453">
            <v>659930</v>
          </cell>
        </row>
        <row r="454">
          <cell r="A454">
            <v>870052</v>
          </cell>
          <cell r="B454">
            <v>0</v>
          </cell>
          <cell r="C454" t="str">
            <v>Telephone Set-S.Mathur</v>
          </cell>
          <cell r="D454" t="str">
            <v>No-Capex</v>
          </cell>
          <cell r="E454" t="str">
            <v>Furniture &amp; Fixture</v>
          </cell>
          <cell r="F454">
            <v>0</v>
          </cell>
          <cell r="G454">
            <v>0</v>
          </cell>
          <cell r="H454" t="str">
            <v>NRS</v>
          </cell>
          <cell r="I454">
            <v>2350</v>
          </cell>
          <cell r="J454">
            <v>2350</v>
          </cell>
        </row>
        <row r="455">
          <cell r="A455">
            <v>870062</v>
          </cell>
          <cell r="B455">
            <v>0</v>
          </cell>
          <cell r="C455" t="str">
            <v>Colour Printer-4600</v>
          </cell>
          <cell r="D455" t="str">
            <v>No-Capex</v>
          </cell>
          <cell r="E455" t="str">
            <v>Office Equipment</v>
          </cell>
          <cell r="F455">
            <v>0</v>
          </cell>
          <cell r="G455">
            <v>0</v>
          </cell>
          <cell r="H455" t="str">
            <v>NRS</v>
          </cell>
          <cell r="I455">
            <v>231000</v>
          </cell>
          <cell r="J455">
            <v>231000</v>
          </cell>
        </row>
        <row r="456">
          <cell r="A456">
            <v>870064</v>
          </cell>
          <cell r="B456">
            <v>0</v>
          </cell>
          <cell r="C456" t="str">
            <v>Digital Camera</v>
          </cell>
          <cell r="D456" t="str">
            <v>No-Capex</v>
          </cell>
          <cell r="E456" t="str">
            <v>Office Equipment</v>
          </cell>
          <cell r="F456">
            <v>0</v>
          </cell>
          <cell r="G456">
            <v>0</v>
          </cell>
          <cell r="H456" t="str">
            <v>NRS</v>
          </cell>
          <cell r="I456">
            <v>28050</v>
          </cell>
          <cell r="J456">
            <v>28050</v>
          </cell>
        </row>
        <row r="457">
          <cell r="A457">
            <v>870065</v>
          </cell>
          <cell r="B457">
            <v>0</v>
          </cell>
          <cell r="C457" t="str">
            <v>Vehicle - Badri Narayan</v>
          </cell>
          <cell r="D457" t="str">
            <v>No-Capex</v>
          </cell>
          <cell r="E457" t="str">
            <v>Vehicle</v>
          </cell>
          <cell r="F457">
            <v>0</v>
          </cell>
          <cell r="G457">
            <v>0</v>
          </cell>
          <cell r="H457" t="str">
            <v>NRS</v>
          </cell>
          <cell r="I457">
            <v>1213300</v>
          </cell>
          <cell r="J457">
            <v>1213300</v>
          </cell>
        </row>
        <row r="458">
          <cell r="A458">
            <v>870072</v>
          </cell>
          <cell r="B458">
            <v>0</v>
          </cell>
          <cell r="C458" t="str">
            <v>Office Equipment</v>
          </cell>
          <cell r="D458" t="str">
            <v>No-Capex</v>
          </cell>
          <cell r="E458" t="str">
            <v>Office Equipment</v>
          </cell>
          <cell r="F458">
            <v>0</v>
          </cell>
          <cell r="G458">
            <v>0</v>
          </cell>
          <cell r="H458" t="str">
            <v>NRS</v>
          </cell>
          <cell r="I458">
            <v>10000</v>
          </cell>
          <cell r="J458">
            <v>10000</v>
          </cell>
        </row>
        <row r="459">
          <cell r="A459">
            <v>870074</v>
          </cell>
          <cell r="B459">
            <v>0</v>
          </cell>
          <cell r="C459" t="str">
            <v>Sand</v>
          </cell>
          <cell r="D459" t="str">
            <v>Maintenance</v>
          </cell>
          <cell r="E459" t="str">
            <v>Repair &amp; Maintenance Building - Nursery</v>
          </cell>
        </row>
        <row r="460">
          <cell r="A460">
            <v>870074</v>
          </cell>
          <cell r="B460">
            <v>0</v>
          </cell>
          <cell r="C460" t="str">
            <v>Sand</v>
          </cell>
          <cell r="D460" t="str">
            <v>Maintenance</v>
          </cell>
          <cell r="E460" t="str">
            <v>Repair &amp; Maintenance Building - Nursery</v>
          </cell>
        </row>
        <row r="461">
          <cell r="A461">
            <v>870075</v>
          </cell>
          <cell r="B461">
            <v>0</v>
          </cell>
          <cell r="C461" t="str">
            <v>Mobile Phone-Kharmania</v>
          </cell>
          <cell r="D461" t="str">
            <v>No-Capex</v>
          </cell>
          <cell r="E461" t="str">
            <v>Office Equipment</v>
          </cell>
          <cell r="F461">
            <v>0</v>
          </cell>
          <cell r="G461">
            <v>0</v>
          </cell>
          <cell r="H461" t="str">
            <v>NRS</v>
          </cell>
          <cell r="I461">
            <v>11220</v>
          </cell>
          <cell r="J461">
            <v>11220</v>
          </cell>
        </row>
        <row r="462">
          <cell r="A462">
            <v>870083</v>
          </cell>
          <cell r="B462">
            <v>0</v>
          </cell>
          <cell r="C462" t="str">
            <v>Cordless telephone-Reception</v>
          </cell>
          <cell r="D462" t="str">
            <v>No-Capex</v>
          </cell>
          <cell r="E462" t="str">
            <v>Office Equipment</v>
          </cell>
          <cell r="F462">
            <v>0</v>
          </cell>
          <cell r="G462">
            <v>0</v>
          </cell>
          <cell r="H462" t="str">
            <v>NRS</v>
          </cell>
          <cell r="I462">
            <v>6490</v>
          </cell>
          <cell r="J462">
            <v>6490</v>
          </cell>
        </row>
        <row r="463">
          <cell r="A463">
            <v>870087</v>
          </cell>
          <cell r="B463">
            <v>0</v>
          </cell>
          <cell r="C463" t="str">
            <v>Fan-2 Pcs Deepak Kestwal</v>
          </cell>
          <cell r="D463" t="str">
            <v>No-Capex</v>
          </cell>
          <cell r="E463" t="str">
            <v>Furniture &amp; Fixture</v>
          </cell>
          <cell r="F463">
            <v>0</v>
          </cell>
          <cell r="G463">
            <v>0</v>
          </cell>
          <cell r="H463" t="str">
            <v>NRS</v>
          </cell>
          <cell r="I463">
            <v>1969</v>
          </cell>
          <cell r="J463">
            <v>1969</v>
          </cell>
        </row>
        <row r="464">
          <cell r="A464">
            <v>870087</v>
          </cell>
          <cell r="B464">
            <v>0</v>
          </cell>
          <cell r="C464" t="str">
            <v>Fan-2 Pcs Swapan Barik</v>
          </cell>
          <cell r="D464" t="str">
            <v>No-Capex</v>
          </cell>
          <cell r="E464" t="str">
            <v>Furniture &amp; Fixture</v>
          </cell>
          <cell r="F464">
            <v>0</v>
          </cell>
          <cell r="G464">
            <v>0</v>
          </cell>
          <cell r="H464" t="str">
            <v>NRS</v>
          </cell>
          <cell r="I464">
            <v>1969</v>
          </cell>
          <cell r="J464">
            <v>1969</v>
          </cell>
        </row>
        <row r="465">
          <cell r="A465">
            <v>870087</v>
          </cell>
          <cell r="B465">
            <v>0</v>
          </cell>
          <cell r="C465" t="str">
            <v>Fan-2 Pcs Alok Saxena</v>
          </cell>
          <cell r="D465" t="str">
            <v>No-Capex</v>
          </cell>
          <cell r="E465" t="str">
            <v>Furniture &amp; Fixture</v>
          </cell>
          <cell r="F465">
            <v>0</v>
          </cell>
          <cell r="G465">
            <v>0</v>
          </cell>
          <cell r="H465" t="str">
            <v>NRS</v>
          </cell>
          <cell r="I465">
            <v>1969</v>
          </cell>
          <cell r="J465">
            <v>1969</v>
          </cell>
        </row>
        <row r="466">
          <cell r="A466">
            <v>870089</v>
          </cell>
          <cell r="B466">
            <v>0</v>
          </cell>
          <cell r="C466" t="str">
            <v>Digital Camera</v>
          </cell>
          <cell r="D466" t="str">
            <v>No-Capex</v>
          </cell>
          <cell r="E466" t="str">
            <v>Office Equipment</v>
          </cell>
          <cell r="F466">
            <v>0</v>
          </cell>
          <cell r="G466">
            <v>0</v>
          </cell>
          <cell r="H466" t="str">
            <v>NRS</v>
          </cell>
          <cell r="I466">
            <v>28050</v>
          </cell>
          <cell r="J466">
            <v>28050</v>
          </cell>
        </row>
        <row r="467">
          <cell r="A467">
            <v>870092</v>
          </cell>
          <cell r="B467">
            <v>0</v>
          </cell>
          <cell r="C467" t="str">
            <v>Vehicle - G.Kashinath</v>
          </cell>
          <cell r="D467" t="str">
            <v>No-Capex</v>
          </cell>
          <cell r="E467" t="str">
            <v>Vehicle</v>
          </cell>
          <cell r="F467">
            <v>0</v>
          </cell>
          <cell r="G467">
            <v>0</v>
          </cell>
          <cell r="H467" t="str">
            <v>NRS</v>
          </cell>
          <cell r="I467">
            <v>2150000</v>
          </cell>
          <cell r="J467">
            <v>2150000</v>
          </cell>
        </row>
        <row r="468">
          <cell r="A468">
            <v>870095</v>
          </cell>
          <cell r="B468">
            <v>0</v>
          </cell>
          <cell r="C468" t="str">
            <v>Vehicle - Nissan Sunny- SPM</v>
          </cell>
          <cell r="D468" t="str">
            <v>(Capex - 05-03-04)</v>
          </cell>
          <cell r="E468" t="str">
            <v>Vehicle</v>
          </cell>
          <cell r="F468">
            <v>0</v>
          </cell>
          <cell r="G468">
            <v>0</v>
          </cell>
          <cell r="H468" t="str">
            <v>NRS</v>
          </cell>
          <cell r="I468">
            <v>1575000</v>
          </cell>
          <cell r="J468">
            <v>1575000</v>
          </cell>
        </row>
        <row r="469">
          <cell r="A469">
            <v>870097</v>
          </cell>
          <cell r="B469">
            <v>0</v>
          </cell>
          <cell r="C469" t="str">
            <v>Printer-3300-Laser Jet</v>
          </cell>
          <cell r="D469" t="str">
            <v>Capex-42</v>
          </cell>
          <cell r="E469" t="str">
            <v>Office Equipment</v>
          </cell>
          <cell r="F469">
            <v>0</v>
          </cell>
          <cell r="G469">
            <v>0</v>
          </cell>
          <cell r="H469" t="str">
            <v>NRS</v>
          </cell>
          <cell r="I469">
            <v>60000</v>
          </cell>
          <cell r="J469">
            <v>60000</v>
          </cell>
        </row>
        <row r="470">
          <cell r="A470">
            <v>870102</v>
          </cell>
          <cell r="B470">
            <v>0</v>
          </cell>
          <cell r="C470" t="str">
            <v>Sand</v>
          </cell>
          <cell r="D470" t="str">
            <v>Maintenance</v>
          </cell>
          <cell r="E470" t="str">
            <v>Repair &amp; Maintenance Building - Nursery</v>
          </cell>
        </row>
        <row r="471">
          <cell r="A471">
            <v>870115</v>
          </cell>
          <cell r="B471">
            <v>0</v>
          </cell>
          <cell r="C471" t="str">
            <v>Telephone Set-A.Guin</v>
          </cell>
          <cell r="D471" t="str">
            <v>No-Capex</v>
          </cell>
          <cell r="E471" t="str">
            <v>Furniture &amp; Fixture</v>
          </cell>
          <cell r="F471">
            <v>0</v>
          </cell>
          <cell r="G471">
            <v>0</v>
          </cell>
          <cell r="H471" t="str">
            <v>NRS</v>
          </cell>
          <cell r="I471">
            <v>2350</v>
          </cell>
          <cell r="J471">
            <v>2350</v>
          </cell>
        </row>
        <row r="472">
          <cell r="A472">
            <v>870130</v>
          </cell>
          <cell r="B472">
            <v>0</v>
          </cell>
          <cell r="C472" t="str">
            <v>Sand</v>
          </cell>
          <cell r="D472" t="str">
            <v>Maintenance</v>
          </cell>
          <cell r="E472" t="str">
            <v>Repair &amp; Maintenance Building - Nursery</v>
          </cell>
        </row>
        <row r="473">
          <cell r="A473">
            <v>870130</v>
          </cell>
          <cell r="B473">
            <v>0</v>
          </cell>
          <cell r="C473" t="str">
            <v>Sand</v>
          </cell>
          <cell r="D473" t="str">
            <v>Maintenance</v>
          </cell>
          <cell r="E473" t="str">
            <v>Repair &amp; Maintenance Building - Nursery</v>
          </cell>
        </row>
        <row r="474">
          <cell r="A474">
            <v>870139</v>
          </cell>
          <cell r="B474">
            <v>0</v>
          </cell>
          <cell r="C474" t="str">
            <v>Caller ID Phone-Gate - 1</v>
          </cell>
          <cell r="D474" t="str">
            <v>No-Capex</v>
          </cell>
          <cell r="E474" t="str">
            <v>Office Equipment</v>
          </cell>
          <cell r="F474">
            <v>0</v>
          </cell>
          <cell r="G474">
            <v>0</v>
          </cell>
          <cell r="H474" t="str">
            <v>NRS</v>
          </cell>
          <cell r="I474">
            <v>2350</v>
          </cell>
          <cell r="J474">
            <v>2350</v>
          </cell>
        </row>
        <row r="475">
          <cell r="A475">
            <v>870143</v>
          </cell>
          <cell r="B475">
            <v>0</v>
          </cell>
          <cell r="C475" t="str">
            <v>3 Row Ridger - Apiculture Brj</v>
          </cell>
          <cell r="D475" t="str">
            <v>No-Capex</v>
          </cell>
          <cell r="E475" t="str">
            <v>Plant &amp; Machinery- Apiculture Brj</v>
          </cell>
          <cell r="F475">
            <v>0</v>
          </cell>
          <cell r="G475">
            <v>0</v>
          </cell>
          <cell r="H475" t="str">
            <v>NRS</v>
          </cell>
          <cell r="I475">
            <v>12705</v>
          </cell>
          <cell r="J475">
            <v>12705</v>
          </cell>
        </row>
        <row r="476">
          <cell r="A476">
            <v>870143</v>
          </cell>
          <cell r="B476">
            <v>0</v>
          </cell>
          <cell r="C476" t="str">
            <v>Bearing &amp; Spool - Apiculture Brj</v>
          </cell>
          <cell r="D476" t="str">
            <v>No-Capex</v>
          </cell>
          <cell r="E476" t="str">
            <v>Plant &amp; Machinery- Apiculture Brj</v>
          </cell>
          <cell r="F476">
            <v>0</v>
          </cell>
          <cell r="G476">
            <v>0</v>
          </cell>
          <cell r="H476" t="str">
            <v>NRS</v>
          </cell>
          <cell r="I476">
            <v>735</v>
          </cell>
          <cell r="J476">
            <v>735</v>
          </cell>
        </row>
        <row r="477">
          <cell r="A477">
            <v>870147</v>
          </cell>
          <cell r="B477">
            <v>0</v>
          </cell>
          <cell r="C477" t="str">
            <v>Tools &amp; Implements</v>
          </cell>
          <cell r="D477" t="str">
            <v>No-Capex</v>
          </cell>
          <cell r="E477" t="str">
            <v>Tools &amp; Implements</v>
          </cell>
          <cell r="F477">
            <v>0</v>
          </cell>
          <cell r="G477">
            <v>0</v>
          </cell>
          <cell r="H477" t="str">
            <v>NRS</v>
          </cell>
          <cell r="I477">
            <v>4400</v>
          </cell>
          <cell r="J477">
            <v>4400</v>
          </cell>
        </row>
        <row r="478">
          <cell r="A478">
            <v>870149</v>
          </cell>
          <cell r="B478">
            <v>0</v>
          </cell>
          <cell r="C478" t="str">
            <v>Plant &amp; Machinery</v>
          </cell>
          <cell r="D478" t="str">
            <v>No-Capex</v>
          </cell>
          <cell r="E478" t="str">
            <v>Plant &amp; Machinery (Installation)</v>
          </cell>
          <cell r="F478">
            <v>0</v>
          </cell>
          <cell r="G478">
            <v>0</v>
          </cell>
          <cell r="H478" t="str">
            <v>NRS</v>
          </cell>
          <cell r="I478">
            <v>69270</v>
          </cell>
          <cell r="J478">
            <v>69270</v>
          </cell>
        </row>
        <row r="479">
          <cell r="A479">
            <v>870153</v>
          </cell>
          <cell r="B479">
            <v>0</v>
          </cell>
          <cell r="C479" t="str">
            <v>Sand</v>
          </cell>
          <cell r="D479" t="str">
            <v>Maintenance</v>
          </cell>
          <cell r="E479" t="str">
            <v>Repair &amp; Maintenance Building - Nursery</v>
          </cell>
        </row>
        <row r="480">
          <cell r="A480">
            <v>870159</v>
          </cell>
          <cell r="B480">
            <v>0</v>
          </cell>
          <cell r="C480" t="str">
            <v>Electrical</v>
          </cell>
          <cell r="D480" t="str">
            <v>No-Capex</v>
          </cell>
          <cell r="E480" t="str">
            <v>Electrical Installation</v>
          </cell>
          <cell r="F480">
            <v>0</v>
          </cell>
          <cell r="G480">
            <v>0</v>
          </cell>
          <cell r="H480" t="str">
            <v>NRS</v>
          </cell>
          <cell r="I480">
            <v>582</v>
          </cell>
          <cell r="J480">
            <v>582</v>
          </cell>
        </row>
        <row r="481">
          <cell r="A481">
            <v>870170</v>
          </cell>
          <cell r="B481">
            <v>0</v>
          </cell>
          <cell r="C481" t="str">
            <v>Mobile Phone-J.B.Sriwastav</v>
          </cell>
          <cell r="D481" t="str">
            <v>No-Capex</v>
          </cell>
          <cell r="E481" t="str">
            <v>Office Equipment</v>
          </cell>
          <cell r="F481">
            <v>0</v>
          </cell>
          <cell r="G481">
            <v>0</v>
          </cell>
          <cell r="H481" t="str">
            <v>NRS</v>
          </cell>
          <cell r="I481">
            <v>14100</v>
          </cell>
          <cell r="J481">
            <v>14100</v>
          </cell>
        </row>
        <row r="482">
          <cell r="A482">
            <v>870183</v>
          </cell>
          <cell r="B482">
            <v>0</v>
          </cell>
          <cell r="C482" t="str">
            <v>Office Equipment</v>
          </cell>
          <cell r="D482" t="str">
            <v>No-Capex</v>
          </cell>
          <cell r="E482" t="str">
            <v>Office Equipment</v>
          </cell>
          <cell r="F482">
            <v>0</v>
          </cell>
          <cell r="G482">
            <v>0</v>
          </cell>
          <cell r="H482" t="str">
            <v>NRS</v>
          </cell>
          <cell r="I482">
            <v>19500</v>
          </cell>
          <cell r="J482">
            <v>19500</v>
          </cell>
        </row>
        <row r="483">
          <cell r="A483">
            <v>870183</v>
          </cell>
          <cell r="B483">
            <v>0</v>
          </cell>
          <cell r="C483" t="str">
            <v>Office Equipment</v>
          </cell>
          <cell r="D483" t="str">
            <v>No-Capex</v>
          </cell>
          <cell r="E483" t="str">
            <v>Office Equipment</v>
          </cell>
          <cell r="F483">
            <v>0</v>
          </cell>
          <cell r="G483">
            <v>0</v>
          </cell>
          <cell r="H483" t="str">
            <v>NRS</v>
          </cell>
          <cell r="I483">
            <v>300</v>
          </cell>
          <cell r="J483">
            <v>300</v>
          </cell>
        </row>
        <row r="484">
          <cell r="A484">
            <v>870183</v>
          </cell>
          <cell r="B484">
            <v>0</v>
          </cell>
          <cell r="C484" t="str">
            <v>Office Equipment</v>
          </cell>
          <cell r="D484" t="str">
            <v>No-Capex</v>
          </cell>
          <cell r="E484" t="str">
            <v>Office Equipment</v>
          </cell>
          <cell r="F484">
            <v>0</v>
          </cell>
          <cell r="G484">
            <v>0</v>
          </cell>
          <cell r="H484" t="str">
            <v>NRS</v>
          </cell>
          <cell r="I484">
            <v>1500</v>
          </cell>
          <cell r="J484">
            <v>1500</v>
          </cell>
        </row>
        <row r="485">
          <cell r="A485">
            <v>870183</v>
          </cell>
          <cell r="B485">
            <v>0</v>
          </cell>
          <cell r="C485" t="str">
            <v>Office Equipment</v>
          </cell>
          <cell r="D485" t="str">
            <v>No-Capex</v>
          </cell>
          <cell r="E485" t="str">
            <v>Office Equipment</v>
          </cell>
          <cell r="F485">
            <v>0</v>
          </cell>
          <cell r="G485">
            <v>0</v>
          </cell>
          <cell r="H485" t="str">
            <v>NRS</v>
          </cell>
          <cell r="I485">
            <v>6300</v>
          </cell>
          <cell r="J485">
            <v>6300</v>
          </cell>
        </row>
        <row r="486">
          <cell r="A486">
            <v>870185</v>
          </cell>
          <cell r="B486">
            <v>0</v>
          </cell>
          <cell r="C486" t="str">
            <v>Mobile Phone-S.Lahiri</v>
          </cell>
          <cell r="D486" t="str">
            <v>No-Capex</v>
          </cell>
          <cell r="E486" t="str">
            <v>Office Equipment</v>
          </cell>
          <cell r="F486">
            <v>0</v>
          </cell>
          <cell r="G486">
            <v>0</v>
          </cell>
          <cell r="H486" t="str">
            <v>NRS</v>
          </cell>
          <cell r="I486">
            <v>12272.73</v>
          </cell>
          <cell r="J486">
            <v>12272.73</v>
          </cell>
        </row>
        <row r="487">
          <cell r="A487">
            <v>870185</v>
          </cell>
          <cell r="B487">
            <v>0</v>
          </cell>
          <cell r="C487" t="str">
            <v>Mobile Phone-D.S.Adhikary</v>
          </cell>
          <cell r="D487" t="str">
            <v>No-Capex</v>
          </cell>
          <cell r="E487" t="str">
            <v>Office Equipment</v>
          </cell>
          <cell r="F487">
            <v>0</v>
          </cell>
          <cell r="G487">
            <v>0</v>
          </cell>
          <cell r="H487" t="str">
            <v>NRS</v>
          </cell>
          <cell r="I487">
            <v>12272.73</v>
          </cell>
          <cell r="J487">
            <v>12272.73</v>
          </cell>
        </row>
        <row r="488">
          <cell r="A488">
            <v>870187</v>
          </cell>
          <cell r="B488">
            <v>0</v>
          </cell>
          <cell r="C488" t="str">
            <v>Mobile Phone-Bibek Agar</v>
          </cell>
          <cell r="D488" t="str">
            <v>No-Capex</v>
          </cell>
          <cell r="E488" t="str">
            <v>Office Equipment</v>
          </cell>
          <cell r="F488">
            <v>0</v>
          </cell>
          <cell r="G488">
            <v>0</v>
          </cell>
          <cell r="H488" t="str">
            <v>NRS</v>
          </cell>
          <cell r="I488">
            <v>12272.73</v>
          </cell>
          <cell r="J488">
            <v>12272.73</v>
          </cell>
        </row>
        <row r="489">
          <cell r="A489">
            <v>870187</v>
          </cell>
          <cell r="B489">
            <v>0</v>
          </cell>
          <cell r="C489" t="str">
            <v>Mobile Phone-Manish</v>
          </cell>
          <cell r="D489" t="str">
            <v>No-Capex</v>
          </cell>
          <cell r="E489" t="str">
            <v>Office Equipment</v>
          </cell>
          <cell r="F489">
            <v>0</v>
          </cell>
          <cell r="G489">
            <v>0</v>
          </cell>
          <cell r="H489" t="str">
            <v>NRS</v>
          </cell>
          <cell r="I489">
            <v>12272.73</v>
          </cell>
          <cell r="J489">
            <v>12272.73</v>
          </cell>
        </row>
        <row r="490">
          <cell r="A490">
            <v>870187</v>
          </cell>
          <cell r="B490">
            <v>0</v>
          </cell>
          <cell r="C490" t="str">
            <v>Mobile Phone-Kharmania</v>
          </cell>
          <cell r="D490" t="str">
            <v>No-Capex</v>
          </cell>
          <cell r="E490" t="str">
            <v>Office Equipment</v>
          </cell>
          <cell r="F490">
            <v>0</v>
          </cell>
          <cell r="G490">
            <v>0</v>
          </cell>
          <cell r="H490" t="str">
            <v>NRS</v>
          </cell>
          <cell r="I490">
            <v>12272.73</v>
          </cell>
          <cell r="J490">
            <v>12272.73</v>
          </cell>
        </row>
        <row r="491">
          <cell r="A491">
            <v>870190</v>
          </cell>
          <cell r="B491">
            <v>0</v>
          </cell>
          <cell r="C491" t="str">
            <v>Vehicle - Tarun Tuteja</v>
          </cell>
          <cell r="D491" t="str">
            <v>No-Capex</v>
          </cell>
          <cell r="E491" t="str">
            <v>Vehicle</v>
          </cell>
          <cell r="F491">
            <v>0</v>
          </cell>
          <cell r="G491">
            <v>0</v>
          </cell>
          <cell r="H491" t="str">
            <v>NRS</v>
          </cell>
          <cell r="I491">
            <v>645454.54</v>
          </cell>
          <cell r="J491">
            <v>645454.54</v>
          </cell>
        </row>
        <row r="492">
          <cell r="A492">
            <v>870192</v>
          </cell>
          <cell r="B492">
            <v>0</v>
          </cell>
          <cell r="C492" t="str">
            <v>Mobile Phone-DKB</v>
          </cell>
          <cell r="D492" t="str">
            <v>No-Capex</v>
          </cell>
          <cell r="E492" t="str">
            <v>Office Equipment</v>
          </cell>
          <cell r="F492">
            <v>0</v>
          </cell>
          <cell r="G492">
            <v>0</v>
          </cell>
          <cell r="H492" t="str">
            <v>NRS</v>
          </cell>
          <cell r="I492">
            <v>11500</v>
          </cell>
          <cell r="J492">
            <v>11500</v>
          </cell>
        </row>
        <row r="493">
          <cell r="A493">
            <v>870192</v>
          </cell>
          <cell r="B493">
            <v>0</v>
          </cell>
          <cell r="C493" t="str">
            <v>Mobile Phone-I.A.Saxena</v>
          </cell>
          <cell r="D493" t="str">
            <v>No-Capex</v>
          </cell>
          <cell r="E493" t="str">
            <v>Office Equipment</v>
          </cell>
          <cell r="F493">
            <v>0</v>
          </cell>
          <cell r="G493">
            <v>0</v>
          </cell>
          <cell r="H493" t="str">
            <v>NRS</v>
          </cell>
          <cell r="I493">
            <v>11500</v>
          </cell>
          <cell r="J493">
            <v>11500</v>
          </cell>
        </row>
        <row r="494">
          <cell r="A494">
            <v>870192</v>
          </cell>
          <cell r="B494">
            <v>0</v>
          </cell>
          <cell r="C494" t="str">
            <v>Mobile Phone-S.K.Trp(Pdn)</v>
          </cell>
          <cell r="D494" t="str">
            <v>No-Capex</v>
          </cell>
          <cell r="E494" t="str">
            <v>Office Equipment</v>
          </cell>
          <cell r="F494">
            <v>0</v>
          </cell>
          <cell r="G494">
            <v>0</v>
          </cell>
          <cell r="H494" t="str">
            <v>NRS</v>
          </cell>
          <cell r="I494">
            <v>11500</v>
          </cell>
          <cell r="J494">
            <v>11500</v>
          </cell>
        </row>
        <row r="495">
          <cell r="A495">
            <v>870196</v>
          </cell>
          <cell r="B495">
            <v>0</v>
          </cell>
          <cell r="C495" t="str">
            <v>Mobile Phone-Soni Kapoor</v>
          </cell>
          <cell r="D495" t="str">
            <v>No-Capex</v>
          </cell>
          <cell r="E495" t="str">
            <v>Office Equipment</v>
          </cell>
          <cell r="F495">
            <v>0</v>
          </cell>
          <cell r="G495">
            <v>0</v>
          </cell>
          <cell r="H495" t="str">
            <v>NRS</v>
          </cell>
          <cell r="I495">
            <v>11500</v>
          </cell>
          <cell r="J495">
            <v>11500</v>
          </cell>
        </row>
        <row r="496">
          <cell r="A496">
            <v>870203</v>
          </cell>
          <cell r="B496">
            <v>0</v>
          </cell>
          <cell r="C496" t="str">
            <v>Mobile Phone-Ketan Vyas</v>
          </cell>
          <cell r="D496" t="str">
            <v>No-Capex</v>
          </cell>
          <cell r="E496" t="str">
            <v>Office Equipment</v>
          </cell>
          <cell r="F496">
            <v>0</v>
          </cell>
          <cell r="G496">
            <v>0</v>
          </cell>
          <cell r="H496" t="str">
            <v>NRS</v>
          </cell>
          <cell r="I496">
            <v>9400</v>
          </cell>
          <cell r="J496">
            <v>9400</v>
          </cell>
        </row>
        <row r="497">
          <cell r="A497">
            <v>870206</v>
          </cell>
          <cell r="B497">
            <v>0</v>
          </cell>
          <cell r="C497" t="str">
            <v>Hardware</v>
          </cell>
          <cell r="D497" t="str">
            <v>No-Capex</v>
          </cell>
          <cell r="E497" t="str">
            <v>Repair &amp; maintenance Others</v>
          </cell>
          <cell r="F497">
            <v>0</v>
          </cell>
          <cell r="G497">
            <v>0</v>
          </cell>
          <cell r="H497" t="str">
            <v>NRS</v>
          </cell>
          <cell r="I497">
            <v>7791.03</v>
          </cell>
          <cell r="J497">
            <v>7791.03</v>
          </cell>
        </row>
        <row r="498">
          <cell r="A498">
            <v>870211</v>
          </cell>
          <cell r="B498">
            <v>0</v>
          </cell>
          <cell r="C498" t="str">
            <v>KTM Office - Marketing</v>
          </cell>
          <cell r="D498" t="str">
            <v>No-Capex</v>
          </cell>
          <cell r="E498" t="str">
            <v>Office Equipment</v>
          </cell>
          <cell r="F498">
            <v>0</v>
          </cell>
          <cell r="G498">
            <v>0</v>
          </cell>
          <cell r="H498" t="str">
            <v>NRS</v>
          </cell>
          <cell r="I498">
            <v>61818.18</v>
          </cell>
          <cell r="J498">
            <v>61818.18</v>
          </cell>
        </row>
        <row r="499">
          <cell r="A499">
            <v>870214</v>
          </cell>
          <cell r="B499">
            <v>0</v>
          </cell>
          <cell r="C499" t="str">
            <v>Mobile Phone -Kennel Super</v>
          </cell>
          <cell r="D499" t="str">
            <v>No-Capex</v>
          </cell>
          <cell r="E499" t="str">
            <v>Office Equipment</v>
          </cell>
          <cell r="F499">
            <v>0</v>
          </cell>
          <cell r="G499">
            <v>0</v>
          </cell>
          <cell r="H499" t="str">
            <v>NRS</v>
          </cell>
          <cell r="I499">
            <v>7090</v>
          </cell>
          <cell r="J499">
            <v>7090</v>
          </cell>
        </row>
        <row r="500">
          <cell r="A500">
            <v>870214</v>
          </cell>
          <cell r="B500">
            <v>0</v>
          </cell>
          <cell r="C500" t="str">
            <v>Mobile Phone -Reception</v>
          </cell>
          <cell r="D500" t="str">
            <v>No-Capex</v>
          </cell>
          <cell r="E500" t="str">
            <v>Office Equipment</v>
          </cell>
          <cell r="F500">
            <v>0</v>
          </cell>
          <cell r="G500">
            <v>0</v>
          </cell>
          <cell r="H500" t="str">
            <v>NRS</v>
          </cell>
          <cell r="I500">
            <v>7090</v>
          </cell>
          <cell r="J500">
            <v>7090</v>
          </cell>
        </row>
        <row r="501">
          <cell r="A501">
            <v>870214</v>
          </cell>
          <cell r="B501">
            <v>0</v>
          </cell>
          <cell r="C501" t="str">
            <v>Mobile Phone -Anuj Singh</v>
          </cell>
          <cell r="D501" t="str">
            <v>No-Capex</v>
          </cell>
          <cell r="E501" t="str">
            <v>Office Equipment</v>
          </cell>
          <cell r="F501">
            <v>0</v>
          </cell>
          <cell r="G501">
            <v>0</v>
          </cell>
          <cell r="H501" t="str">
            <v>NRS</v>
          </cell>
          <cell r="I501">
            <v>7090</v>
          </cell>
          <cell r="J501">
            <v>7090</v>
          </cell>
        </row>
        <row r="502">
          <cell r="A502">
            <v>870214</v>
          </cell>
          <cell r="B502">
            <v>0</v>
          </cell>
          <cell r="C502" t="str">
            <v xml:space="preserve">Mobile Phone -Anupam </v>
          </cell>
          <cell r="D502" t="str">
            <v>No-Capex</v>
          </cell>
          <cell r="E502" t="str">
            <v>Office Equipment</v>
          </cell>
          <cell r="F502">
            <v>0</v>
          </cell>
          <cell r="G502">
            <v>0</v>
          </cell>
          <cell r="H502" t="str">
            <v>NRS</v>
          </cell>
          <cell r="I502">
            <v>7090</v>
          </cell>
          <cell r="J502">
            <v>7090</v>
          </cell>
        </row>
        <row r="503">
          <cell r="A503">
            <v>870214</v>
          </cell>
          <cell r="B503">
            <v>0</v>
          </cell>
          <cell r="C503" t="str">
            <v>Mobile Phone -Purchase</v>
          </cell>
          <cell r="D503" t="str">
            <v>No-Capex</v>
          </cell>
          <cell r="E503" t="str">
            <v>Office Equipment</v>
          </cell>
          <cell r="F503">
            <v>0</v>
          </cell>
          <cell r="G503">
            <v>0</v>
          </cell>
          <cell r="H503" t="str">
            <v>NRS</v>
          </cell>
          <cell r="I503">
            <v>7090</v>
          </cell>
          <cell r="J503">
            <v>7090</v>
          </cell>
        </row>
        <row r="504">
          <cell r="A504">
            <v>870214</v>
          </cell>
          <cell r="B504">
            <v>0</v>
          </cell>
          <cell r="C504" t="str">
            <v xml:space="preserve">Mobile Phone -Group 4 </v>
          </cell>
          <cell r="D504" t="str">
            <v>No-Capex</v>
          </cell>
          <cell r="E504" t="str">
            <v>Office Equipment</v>
          </cell>
          <cell r="F504">
            <v>0</v>
          </cell>
          <cell r="G504">
            <v>0</v>
          </cell>
          <cell r="H504" t="str">
            <v>NRS</v>
          </cell>
          <cell r="I504">
            <v>7090</v>
          </cell>
          <cell r="J504">
            <v>7090</v>
          </cell>
        </row>
        <row r="505">
          <cell r="A505">
            <v>870217</v>
          </cell>
          <cell r="B505">
            <v>0</v>
          </cell>
          <cell r="C505" t="str">
            <v>Mobile Phone RM PM</v>
          </cell>
          <cell r="D505" t="str">
            <v>No-Capex</v>
          </cell>
          <cell r="E505" t="str">
            <v>Office Equipment</v>
          </cell>
          <cell r="F505">
            <v>0</v>
          </cell>
          <cell r="G505">
            <v>0</v>
          </cell>
          <cell r="H505" t="str">
            <v>NRS</v>
          </cell>
          <cell r="I505">
            <v>7090</v>
          </cell>
          <cell r="J505">
            <v>7090</v>
          </cell>
        </row>
        <row r="506">
          <cell r="A506">
            <v>870233</v>
          </cell>
          <cell r="B506">
            <v>0</v>
          </cell>
          <cell r="C506" t="str">
            <v>Color TV-Soni Kapoor</v>
          </cell>
          <cell r="D506" t="str">
            <v>No-Capex</v>
          </cell>
          <cell r="E506" t="str">
            <v>Furniture &amp; Fixture</v>
          </cell>
          <cell r="F506">
            <v>0</v>
          </cell>
          <cell r="G506">
            <v>0</v>
          </cell>
          <cell r="H506" t="str">
            <v>NRS</v>
          </cell>
          <cell r="I506">
            <v>25909.1</v>
          </cell>
          <cell r="J506">
            <v>25909.1</v>
          </cell>
        </row>
        <row r="507">
          <cell r="A507">
            <v>870234</v>
          </cell>
          <cell r="B507">
            <v>0</v>
          </cell>
          <cell r="C507" t="str">
            <v>Voltage Stabilizer-S.Kapoor</v>
          </cell>
          <cell r="D507" t="str">
            <v>Capex-18-(04-05)</v>
          </cell>
          <cell r="E507" t="str">
            <v>Furniture &amp; Fixture</v>
          </cell>
          <cell r="F507">
            <v>0</v>
          </cell>
          <cell r="G507">
            <v>0</v>
          </cell>
          <cell r="H507" t="str">
            <v>NRS</v>
          </cell>
          <cell r="I507">
            <v>7100</v>
          </cell>
          <cell r="J507">
            <v>7100</v>
          </cell>
        </row>
        <row r="508">
          <cell r="A508">
            <v>870237</v>
          </cell>
          <cell r="B508">
            <v>0</v>
          </cell>
          <cell r="C508" t="str">
            <v>Celing Fan-Soni Kapoor</v>
          </cell>
          <cell r="D508" t="str">
            <v>Capex-18-(04-05)</v>
          </cell>
          <cell r="E508" t="str">
            <v>Furniture &amp; Fixture</v>
          </cell>
          <cell r="F508">
            <v>0</v>
          </cell>
          <cell r="G508">
            <v>0</v>
          </cell>
          <cell r="H508" t="str">
            <v>NRS</v>
          </cell>
          <cell r="I508">
            <v>1300</v>
          </cell>
          <cell r="J508">
            <v>1300</v>
          </cell>
        </row>
        <row r="509">
          <cell r="A509">
            <v>870238</v>
          </cell>
          <cell r="B509">
            <v>0</v>
          </cell>
          <cell r="C509" t="str">
            <v>Cordless Telephone-B.Agarwal</v>
          </cell>
          <cell r="D509" t="str">
            <v>No-Capex</v>
          </cell>
          <cell r="E509" t="str">
            <v>Office Equipment</v>
          </cell>
          <cell r="F509">
            <v>0</v>
          </cell>
          <cell r="G509">
            <v>0</v>
          </cell>
          <cell r="H509" t="str">
            <v>NRS</v>
          </cell>
          <cell r="I509">
            <v>4750</v>
          </cell>
          <cell r="J509">
            <v>4750</v>
          </cell>
        </row>
        <row r="510">
          <cell r="A510">
            <v>870239</v>
          </cell>
          <cell r="B510">
            <v>0</v>
          </cell>
          <cell r="C510" t="str">
            <v>Cordless Telephone-K.Vyas</v>
          </cell>
          <cell r="D510" t="str">
            <v>Capex-18-(04-05)</v>
          </cell>
          <cell r="E510" t="str">
            <v>Furniture &amp; Fixture</v>
          </cell>
          <cell r="F510">
            <v>0</v>
          </cell>
          <cell r="G510">
            <v>0</v>
          </cell>
          <cell r="H510" t="str">
            <v>NRS</v>
          </cell>
          <cell r="I510">
            <v>4750</v>
          </cell>
          <cell r="J510">
            <v>4750</v>
          </cell>
        </row>
        <row r="511">
          <cell r="A511">
            <v>870243</v>
          </cell>
          <cell r="B511">
            <v>0</v>
          </cell>
          <cell r="C511" t="str">
            <v>Ceiling Fan-Bibek Agarwal</v>
          </cell>
          <cell r="D511" t="str">
            <v>No-Capex</v>
          </cell>
          <cell r="E511" t="str">
            <v>Furniture &amp; Fixture</v>
          </cell>
          <cell r="F511">
            <v>0</v>
          </cell>
          <cell r="G511">
            <v>0</v>
          </cell>
          <cell r="H511" t="str">
            <v>NRS</v>
          </cell>
          <cell r="I511">
            <v>2500</v>
          </cell>
          <cell r="J511">
            <v>2500</v>
          </cell>
        </row>
        <row r="512">
          <cell r="A512" t="str">
            <v>710009-</v>
          </cell>
          <cell r="B512">
            <v>0</v>
          </cell>
          <cell r="C512" t="str">
            <v>Furniture - Deepak Kestwal</v>
          </cell>
          <cell r="D512" t="str">
            <v>No-Capex</v>
          </cell>
          <cell r="E512" t="str">
            <v>Furniture &amp; Fixture</v>
          </cell>
        </row>
        <row r="513">
          <cell r="A513" t="str">
            <v>710009--</v>
          </cell>
          <cell r="B513">
            <v>0</v>
          </cell>
          <cell r="C513" t="str">
            <v>Furniture - Gubachan</v>
          </cell>
          <cell r="D513" t="str">
            <v>No-Capex</v>
          </cell>
          <cell r="E513" t="str">
            <v>Furniture &amp; Fixture</v>
          </cell>
        </row>
        <row r="514">
          <cell r="A514" t="str">
            <v>710009---</v>
          </cell>
          <cell r="B514">
            <v>0</v>
          </cell>
          <cell r="C514" t="str">
            <v>Furniture - S.Tripathi</v>
          </cell>
          <cell r="D514" t="str">
            <v>No-Capex</v>
          </cell>
          <cell r="E514" t="str">
            <v>Furniture &amp; Fixture</v>
          </cell>
        </row>
        <row r="515">
          <cell r="A515" t="str">
            <v>710009----</v>
          </cell>
          <cell r="B515">
            <v>0</v>
          </cell>
          <cell r="C515" t="str">
            <v>Furniture - Satyanarayan</v>
          </cell>
          <cell r="D515" t="str">
            <v>No-Capex</v>
          </cell>
          <cell r="E515" t="str">
            <v>Furniture &amp; Fixture</v>
          </cell>
        </row>
        <row r="516">
          <cell r="A516" t="str">
            <v>710009-----</v>
          </cell>
          <cell r="B516">
            <v>0</v>
          </cell>
          <cell r="C516" t="str">
            <v>Furniture - Sohan</v>
          </cell>
          <cell r="D516" t="str">
            <v>No-Capex</v>
          </cell>
          <cell r="E516" t="str">
            <v>Furniture &amp; Fixture</v>
          </cell>
        </row>
        <row r="517">
          <cell r="A517" t="str">
            <v>710011-</v>
          </cell>
          <cell r="B517">
            <v>0</v>
          </cell>
          <cell r="C517" t="str">
            <v>Furniture - Deepak Kestwal</v>
          </cell>
          <cell r="D517" t="str">
            <v>No-Capex</v>
          </cell>
          <cell r="E517" t="str">
            <v>Furniture &amp; Fixture</v>
          </cell>
        </row>
        <row r="518">
          <cell r="A518" t="str">
            <v>710011--</v>
          </cell>
          <cell r="B518">
            <v>0</v>
          </cell>
          <cell r="C518" t="str">
            <v>Furniture - Gubachan</v>
          </cell>
          <cell r="D518" t="str">
            <v>No-Capex</v>
          </cell>
          <cell r="E518" t="str">
            <v>Furniture &amp; Fixture</v>
          </cell>
        </row>
        <row r="519">
          <cell r="A519" t="str">
            <v>710011---</v>
          </cell>
          <cell r="B519">
            <v>0</v>
          </cell>
          <cell r="C519" t="str">
            <v>Furniture - Sohan</v>
          </cell>
          <cell r="D519" t="str">
            <v>No-Capex</v>
          </cell>
          <cell r="E519" t="str">
            <v>Furniture &amp; Fixture</v>
          </cell>
        </row>
        <row r="520">
          <cell r="A520" t="str">
            <v>710011----</v>
          </cell>
          <cell r="B520">
            <v>0</v>
          </cell>
          <cell r="C520" t="str">
            <v>Furniture - Tez Singh</v>
          </cell>
          <cell r="D520" t="str">
            <v>No-Capex</v>
          </cell>
          <cell r="E520" t="str">
            <v>Furniture &amp; Fixture</v>
          </cell>
        </row>
        <row r="521">
          <cell r="A521" t="str">
            <v>710095-</v>
          </cell>
          <cell r="B521">
            <v>0</v>
          </cell>
          <cell r="C521" t="str">
            <v>Furniture - Kardam Singh</v>
          </cell>
          <cell r="D521" t="str">
            <v>No-Capex</v>
          </cell>
          <cell r="E521" t="str">
            <v>Furniture &amp; Fixture</v>
          </cell>
        </row>
        <row r="522">
          <cell r="A522" t="str">
            <v>710146-</v>
          </cell>
          <cell r="B522">
            <v>0</v>
          </cell>
          <cell r="C522" t="str">
            <v>Furniture - Swapan Barik</v>
          </cell>
          <cell r="D522" t="str">
            <v>No-Capex</v>
          </cell>
          <cell r="E522" t="str">
            <v>Furniture &amp; Fixture</v>
          </cell>
        </row>
        <row r="523">
          <cell r="A523" t="str">
            <v>710146--</v>
          </cell>
          <cell r="B523">
            <v>0</v>
          </cell>
          <cell r="C523" t="str">
            <v>Furniture - Tez Singh</v>
          </cell>
          <cell r="D523" t="str">
            <v>No-Capex</v>
          </cell>
          <cell r="E523" t="str">
            <v>Furniture &amp; Fixture</v>
          </cell>
        </row>
        <row r="524">
          <cell r="A524" t="str">
            <v>710147-</v>
          </cell>
          <cell r="B524">
            <v>0</v>
          </cell>
          <cell r="C524" t="str">
            <v>Furniture - Swapan Barik</v>
          </cell>
          <cell r="D524" t="str">
            <v>No-Capex</v>
          </cell>
          <cell r="E524" t="str">
            <v>Furniture &amp; Fixture</v>
          </cell>
        </row>
        <row r="525">
          <cell r="A525" t="str">
            <v>710318-</v>
          </cell>
          <cell r="B525">
            <v>0</v>
          </cell>
          <cell r="C525" t="str">
            <v>TV for Upendra Pradhan</v>
          </cell>
          <cell r="D525" t="str">
            <v>No-Capex</v>
          </cell>
          <cell r="E525" t="str">
            <v>Furniture &amp; Fixture</v>
          </cell>
          <cell r="F525">
            <v>0</v>
          </cell>
          <cell r="G525">
            <v>0</v>
          </cell>
          <cell r="H525" t="str">
            <v>NRS</v>
          </cell>
          <cell r="I525">
            <v>21060</v>
          </cell>
          <cell r="J525">
            <v>21060</v>
          </cell>
        </row>
        <row r="526">
          <cell r="A526" t="str">
            <v>710340-</v>
          </cell>
          <cell r="B526">
            <v>0</v>
          </cell>
          <cell r="C526" t="str">
            <v>Ranjan Kumar</v>
          </cell>
          <cell r="D526" t="str">
            <v>No-Capex</v>
          </cell>
          <cell r="E526" t="str">
            <v>Furniture &amp; Fixture</v>
          </cell>
        </row>
        <row r="527">
          <cell r="A527" t="str">
            <v>710340--</v>
          </cell>
          <cell r="B527">
            <v>0</v>
          </cell>
          <cell r="C527" t="str">
            <v>W.A.Zaidi</v>
          </cell>
          <cell r="D527" t="str">
            <v>No-Capex</v>
          </cell>
          <cell r="E527" t="str">
            <v>Furniture &amp; Fixture</v>
          </cell>
        </row>
        <row r="528">
          <cell r="A528" t="str">
            <v>710340---</v>
          </cell>
          <cell r="B528">
            <v>0</v>
          </cell>
          <cell r="C528" t="str">
            <v>ShreePur Mess</v>
          </cell>
          <cell r="D528" t="str">
            <v>No-Capex</v>
          </cell>
          <cell r="E528" t="str">
            <v>Furniture &amp; Fixture</v>
          </cell>
        </row>
        <row r="529">
          <cell r="A529" t="str">
            <v>870233-</v>
          </cell>
          <cell r="B529">
            <v>0</v>
          </cell>
          <cell r="C529" t="str">
            <v>Color TV-Ketan Vyas</v>
          </cell>
          <cell r="D529" t="str">
            <v>No-Capex</v>
          </cell>
          <cell r="E529" t="str">
            <v>Furniture &amp; Fixture</v>
          </cell>
          <cell r="F529">
            <v>0</v>
          </cell>
          <cell r="G529">
            <v>0</v>
          </cell>
          <cell r="H529" t="str">
            <v>NRS</v>
          </cell>
          <cell r="I529">
            <v>25909.1</v>
          </cell>
          <cell r="J529">
            <v>25909.1</v>
          </cell>
        </row>
        <row r="530">
          <cell r="A530" t="str">
            <v>870233--</v>
          </cell>
          <cell r="B530">
            <v>0</v>
          </cell>
          <cell r="C530" t="str">
            <v>Color TV-Bibek Agarwal</v>
          </cell>
          <cell r="D530" t="str">
            <v>No-Capex</v>
          </cell>
          <cell r="E530" t="str">
            <v>Furniture &amp; Fixture</v>
          </cell>
          <cell r="F530">
            <v>0</v>
          </cell>
          <cell r="G530">
            <v>0</v>
          </cell>
          <cell r="H530" t="str">
            <v>NRS</v>
          </cell>
          <cell r="I530">
            <v>25909.1</v>
          </cell>
          <cell r="J530">
            <v>25909.1</v>
          </cell>
        </row>
        <row r="531">
          <cell r="A531" t="str">
            <v>870233---</v>
          </cell>
          <cell r="B531">
            <v>0</v>
          </cell>
          <cell r="C531" t="str">
            <v>Refrigerator - Soni Kapoor</v>
          </cell>
          <cell r="D531" t="str">
            <v>No-Capex</v>
          </cell>
          <cell r="E531" t="str">
            <v>Furniture &amp; Fixture</v>
          </cell>
          <cell r="F531">
            <v>0</v>
          </cell>
          <cell r="G531">
            <v>0</v>
          </cell>
          <cell r="H531" t="str">
            <v>NRS</v>
          </cell>
          <cell r="I531">
            <v>15454.54</v>
          </cell>
          <cell r="J531">
            <v>15454.54</v>
          </cell>
        </row>
        <row r="532">
          <cell r="A532" t="str">
            <v>870233----</v>
          </cell>
          <cell r="B532">
            <v>0</v>
          </cell>
          <cell r="C532" t="str">
            <v>Refrigerator - Ketan Vyas</v>
          </cell>
          <cell r="D532" t="str">
            <v>No-Capex</v>
          </cell>
          <cell r="E532" t="str">
            <v>Furniture &amp; Fixture</v>
          </cell>
          <cell r="F532">
            <v>0</v>
          </cell>
          <cell r="G532">
            <v>0</v>
          </cell>
          <cell r="H532" t="str">
            <v>NRS</v>
          </cell>
          <cell r="I532">
            <v>15454.54</v>
          </cell>
          <cell r="J532">
            <v>15454.54</v>
          </cell>
        </row>
        <row r="533">
          <cell r="A533" t="str">
            <v>870238-</v>
          </cell>
          <cell r="B533">
            <v>0</v>
          </cell>
          <cell r="C533" t="str">
            <v>Cordless Telephone-S.Kapoor</v>
          </cell>
          <cell r="D533" t="str">
            <v>No-Capex</v>
          </cell>
          <cell r="E533" t="str">
            <v>Office Equipment</v>
          </cell>
          <cell r="F533">
            <v>0</v>
          </cell>
          <cell r="G533">
            <v>0</v>
          </cell>
          <cell r="H533" t="str">
            <v>NRS</v>
          </cell>
          <cell r="I533">
            <v>4750</v>
          </cell>
          <cell r="J533">
            <v>4750</v>
          </cell>
        </row>
        <row r="534">
          <cell r="A534" t="str">
            <v>Fact</v>
          </cell>
          <cell r="B534">
            <v>0</v>
          </cell>
          <cell r="C534">
            <v>0</v>
          </cell>
          <cell r="D534" t="str">
            <v>Capex-02-03</v>
          </cell>
        </row>
        <row r="535">
          <cell r="A535" t="str">
            <v>Nursery</v>
          </cell>
          <cell r="B535">
            <v>0</v>
          </cell>
          <cell r="C535" t="str">
            <v>Building Nursery</v>
          </cell>
          <cell r="D535" t="str">
            <v>Nur/001(03-04)</v>
          </cell>
          <cell r="E535" t="str">
            <v>Building</v>
          </cell>
        </row>
        <row r="536">
          <cell r="A536" t="str">
            <v xml:space="preserve">Rising </v>
          </cell>
          <cell r="B536">
            <v>0</v>
          </cell>
          <cell r="C536" t="str">
            <v>Housing Complex</v>
          </cell>
          <cell r="D536" t="str">
            <v>Housing Complex</v>
          </cell>
          <cell r="E536" t="str">
            <v>Building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</sheetData>
      <sheetData sheetId="1" refreshError="1"/>
      <sheetData sheetId="2">
        <row r="6">
          <cell r="A6">
            <v>710009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A6">
            <v>710009</v>
          </cell>
        </row>
      </sheetData>
      <sheetData sheetId="15" refreshError="1"/>
      <sheetData sheetId="16" refreshError="1"/>
      <sheetData sheetId="17">
        <row r="6">
          <cell r="A6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"/>
      <sheetName val="TRANS (2)"/>
      <sheetName val="Sheet1"/>
      <sheetName val="Sheet2"/>
    </sheetNames>
    <sheetDataSet>
      <sheetData sheetId="0"/>
      <sheetData sheetId="1"/>
      <sheetData sheetId="2"/>
      <sheetData sheetId="3">
        <row r="3">
          <cell r="A3" t="str">
            <v>CN3316</v>
          </cell>
          <cell r="B3" t="str">
            <v>HEMANSINGHMAKIMCN3316</v>
          </cell>
        </row>
        <row r="4">
          <cell r="A4" t="str">
            <v>CN3317</v>
          </cell>
          <cell r="B4" t="str">
            <v>SURYABDRMAKIMCN3317</v>
          </cell>
        </row>
        <row r="5">
          <cell r="A5" t="str">
            <v>CN3318</v>
          </cell>
          <cell r="B5" t="str">
            <v>KHUMBDRDARLAMICN3318</v>
          </cell>
        </row>
        <row r="6">
          <cell r="A6" t="str">
            <v>CN3319</v>
          </cell>
          <cell r="B6" t="str">
            <v>PREMBDRDARLAMICN3319</v>
          </cell>
        </row>
        <row r="7">
          <cell r="A7" t="str">
            <v>CN3320</v>
          </cell>
          <cell r="B7" t="str">
            <v>KRISHNABDRMASKICN3320</v>
          </cell>
        </row>
        <row r="8">
          <cell r="A8" t="str">
            <v>CN3321</v>
          </cell>
          <cell r="B8" t="str">
            <v>GANGASINGHSUNARICN3321</v>
          </cell>
        </row>
        <row r="9">
          <cell r="A9" t="str">
            <v>CN3322</v>
          </cell>
          <cell r="B9" t="str">
            <v>RAMBDRALECN3322</v>
          </cell>
        </row>
        <row r="10">
          <cell r="A10" t="str">
            <v>CN3323</v>
          </cell>
          <cell r="B10" t="str">
            <v>JAYRAMSHRESTHACN3323</v>
          </cell>
        </row>
        <row r="11">
          <cell r="A11" t="str">
            <v>CN3324</v>
          </cell>
          <cell r="B11" t="str">
            <v>SURYABDRTHAPACN3324</v>
          </cell>
        </row>
        <row r="12">
          <cell r="A12" t="str">
            <v>CN3325</v>
          </cell>
          <cell r="B12" t="str">
            <v>UMESHKUMARYADAVCN3325</v>
          </cell>
        </row>
        <row r="13">
          <cell r="A13" t="str">
            <v>CN3326</v>
          </cell>
          <cell r="B13" t="str">
            <v>INDRABDRTHAPACN3326</v>
          </cell>
        </row>
        <row r="14">
          <cell r="A14" t="str">
            <v>CN3327</v>
          </cell>
          <cell r="B14" t="str">
            <v>GYANBDRTHAPACN3327</v>
          </cell>
        </row>
        <row r="15">
          <cell r="A15" t="str">
            <v>CN3328</v>
          </cell>
          <cell r="B15" t="str">
            <v>AMARBDRRANACN3328</v>
          </cell>
        </row>
        <row r="16">
          <cell r="A16" t="str">
            <v>CN3329</v>
          </cell>
          <cell r="B16" t="str">
            <v>DEVBDRGHARTICN3329</v>
          </cell>
        </row>
        <row r="17">
          <cell r="A17" t="str">
            <v>CN333</v>
          </cell>
          <cell r="B17" t="str">
            <v>LOKBDRSHREESCN3333</v>
          </cell>
        </row>
        <row r="18">
          <cell r="A18" t="str">
            <v>CN3330</v>
          </cell>
          <cell r="B18" t="str">
            <v>LAXMANTHAPACN3330</v>
          </cell>
        </row>
        <row r="19">
          <cell r="A19" t="str">
            <v>CN3331</v>
          </cell>
          <cell r="B19" t="str">
            <v>ARJUNSHREESCN3331</v>
          </cell>
        </row>
        <row r="20">
          <cell r="A20" t="str">
            <v>CN3332</v>
          </cell>
          <cell r="B20" t="str">
            <v>PURNABDRBALALCN3332</v>
          </cell>
        </row>
        <row r="21">
          <cell r="A21" t="str">
            <v>CN3334</v>
          </cell>
          <cell r="B21" t="str">
            <v>TOPBDRKIMALCN3334</v>
          </cell>
        </row>
        <row r="22">
          <cell r="A22" t="str">
            <v>CN3335</v>
          </cell>
          <cell r="B22" t="str">
            <v>GOPIRAMPUNCN3335</v>
          </cell>
        </row>
        <row r="23">
          <cell r="A23" t="str">
            <v>CN3336</v>
          </cell>
          <cell r="B23" t="str">
            <v>BASANTATHAPACN3336</v>
          </cell>
        </row>
        <row r="24">
          <cell r="A24" t="str">
            <v>CN3337</v>
          </cell>
          <cell r="B24" t="str">
            <v>CHANDRABDRPUNCN3337</v>
          </cell>
        </row>
        <row r="25">
          <cell r="A25" t="str">
            <v>CN3338</v>
          </cell>
          <cell r="B25" t="str">
            <v>MADANTHAPACN3338</v>
          </cell>
        </row>
        <row r="26">
          <cell r="A26" t="str">
            <v>CN3339</v>
          </cell>
          <cell r="B26" t="str">
            <v>GHYANBDRTHAPACN3339</v>
          </cell>
        </row>
        <row r="27">
          <cell r="A27" t="str">
            <v>CN3340</v>
          </cell>
          <cell r="B27" t="str">
            <v>AMARSINGHALECN3340</v>
          </cell>
        </row>
        <row r="28">
          <cell r="A28" t="str">
            <v>CN3341</v>
          </cell>
          <cell r="B28" t="str">
            <v>SOMBDRGAHACN3341</v>
          </cell>
        </row>
        <row r="29">
          <cell r="A29" t="str">
            <v>CN3342</v>
          </cell>
          <cell r="B29" t="str">
            <v>DILBDRJHAYDICN3342</v>
          </cell>
        </row>
        <row r="30">
          <cell r="A30" t="str">
            <v>CN3343</v>
          </cell>
          <cell r="B30" t="str">
            <v>TEJKUMARSHRESCN3343</v>
          </cell>
        </row>
        <row r="31">
          <cell r="A31" t="str">
            <v>CN3344</v>
          </cell>
          <cell r="B31" t="str">
            <v>AMARSINGJALICN3344</v>
          </cell>
        </row>
        <row r="32">
          <cell r="A32" t="str">
            <v>CN3345</v>
          </cell>
          <cell r="B32" t="str">
            <v>PREMSINGHJHAYDICN3345</v>
          </cell>
        </row>
        <row r="33">
          <cell r="A33" t="str">
            <v>CN3346</v>
          </cell>
          <cell r="B33" t="str">
            <v>TEJBDRGAHACN3346</v>
          </cell>
        </row>
        <row r="34">
          <cell r="A34" t="str">
            <v>CN3347</v>
          </cell>
          <cell r="B34" t="str">
            <v>BHESBDRSINGALICN3347</v>
          </cell>
        </row>
        <row r="35">
          <cell r="A35" t="str">
            <v>CN3348</v>
          </cell>
          <cell r="B35" t="str">
            <v>SHYAMRANACN3348</v>
          </cell>
        </row>
        <row r="36">
          <cell r="A36" t="str">
            <v>CN3349</v>
          </cell>
          <cell r="B36" t="str">
            <v>HEMANDALACN3349</v>
          </cell>
        </row>
        <row r="37">
          <cell r="A37" t="str">
            <v>CN3350</v>
          </cell>
          <cell r="B37" t="str">
            <v>HARIBDRMANANDHARCN3350</v>
          </cell>
        </row>
        <row r="38">
          <cell r="A38" t="str">
            <v>CN3351</v>
          </cell>
          <cell r="B38" t="str">
            <v>GHYANBDRGAHACN3351</v>
          </cell>
        </row>
        <row r="39">
          <cell r="A39" t="str">
            <v>CN3352</v>
          </cell>
          <cell r="B39" t="str">
            <v>EKNARAYANDALACN3352</v>
          </cell>
        </row>
        <row r="40">
          <cell r="A40" t="str">
            <v>CN3353</v>
          </cell>
          <cell r="B40" t="str">
            <v>SHAMSHERSINGJALICN3353</v>
          </cell>
        </row>
        <row r="41">
          <cell r="A41" t="str">
            <v>CN3354</v>
          </cell>
          <cell r="B41" t="str">
            <v>BHAKTABDRALECN3354</v>
          </cell>
        </row>
        <row r="42">
          <cell r="A42" t="str">
            <v>CN3355</v>
          </cell>
          <cell r="B42" t="str">
            <v>KESHAVJHACN3355</v>
          </cell>
        </row>
        <row r="43">
          <cell r="A43" t="str">
            <v>CN3356</v>
          </cell>
          <cell r="B43" t="str">
            <v>TULBDRTHAPACN3356</v>
          </cell>
        </row>
        <row r="44">
          <cell r="A44" t="str">
            <v>CN3357</v>
          </cell>
          <cell r="B44" t="str">
            <v>TEKBDRTHAPACN3357</v>
          </cell>
        </row>
        <row r="45">
          <cell r="A45" t="str">
            <v>CN3358</v>
          </cell>
          <cell r="B45" t="str">
            <v>DILBDRRANACN3358</v>
          </cell>
        </row>
        <row r="46">
          <cell r="A46" t="str">
            <v>CN3359</v>
          </cell>
          <cell r="B46" t="str">
            <v>JOKLALRANACN3359</v>
          </cell>
        </row>
        <row r="47">
          <cell r="A47" t="str">
            <v>CN3360</v>
          </cell>
          <cell r="B47" t="str">
            <v>DHANBDRGAHACN3360</v>
          </cell>
        </row>
        <row r="48">
          <cell r="A48" t="str">
            <v>CN3361</v>
          </cell>
          <cell r="B48" t="str">
            <v>TULSIRAMRANACN3361</v>
          </cell>
        </row>
        <row r="49">
          <cell r="A49" t="str">
            <v>CN3362</v>
          </cell>
          <cell r="B49" t="str">
            <v>KAMALTHAPACN3362</v>
          </cell>
        </row>
        <row r="50">
          <cell r="A50" t="str">
            <v>CN3363</v>
          </cell>
          <cell r="B50" t="str">
            <v>YAMBDRSINGJALICN3363</v>
          </cell>
        </row>
        <row r="51">
          <cell r="A51" t="str">
            <v>CN3364</v>
          </cell>
          <cell r="B51" t="str">
            <v>YAMPRASADRANACN3364</v>
          </cell>
        </row>
        <row r="52">
          <cell r="A52" t="str">
            <v>CN3365</v>
          </cell>
          <cell r="B52" t="str">
            <v>KULBDRRANACN3365</v>
          </cell>
        </row>
        <row r="53">
          <cell r="A53" t="str">
            <v>CN3366</v>
          </cell>
          <cell r="B53" t="str">
            <v>TULBDRRANACN3366</v>
          </cell>
        </row>
        <row r="54">
          <cell r="A54" t="str">
            <v>CN3367</v>
          </cell>
          <cell r="B54" t="str">
            <v>NURBDRTHAPACN3367</v>
          </cell>
        </row>
        <row r="55">
          <cell r="A55" t="str">
            <v>CN3368</v>
          </cell>
          <cell r="B55" t="str">
            <v>SHIVBDRTHAPACN3368</v>
          </cell>
        </row>
        <row r="56">
          <cell r="A56" t="str">
            <v>CN3369</v>
          </cell>
          <cell r="B56" t="str">
            <v>KUMARRANACN3369</v>
          </cell>
        </row>
        <row r="57">
          <cell r="A57" t="str">
            <v>CN3370</v>
          </cell>
          <cell r="B57" t="str">
            <v>DANBDRTHAPACN3370</v>
          </cell>
        </row>
        <row r="58">
          <cell r="A58" t="str">
            <v>CN3371</v>
          </cell>
          <cell r="B58" t="str">
            <v>AMARSOMAICN3371</v>
          </cell>
        </row>
        <row r="59">
          <cell r="A59" t="str">
            <v>CN3372</v>
          </cell>
          <cell r="B59" t="str">
            <v>GHYANBDRRANACN3372</v>
          </cell>
        </row>
        <row r="60">
          <cell r="A60" t="str">
            <v>CN3373</v>
          </cell>
          <cell r="B60" t="str">
            <v>MEMANSINGHRANACN3373</v>
          </cell>
        </row>
        <row r="61">
          <cell r="A61" t="str">
            <v>CN3374</v>
          </cell>
          <cell r="B61" t="str">
            <v>DHANBDRRANACN3374</v>
          </cell>
        </row>
        <row r="62">
          <cell r="A62" t="str">
            <v>CN3375</v>
          </cell>
          <cell r="B62" t="str">
            <v>DALBDRRANACN3375</v>
          </cell>
        </row>
        <row r="63">
          <cell r="A63" t="str">
            <v>CN3376</v>
          </cell>
          <cell r="B63" t="str">
            <v>KEWARSINGHTHAPACN3376</v>
          </cell>
        </row>
        <row r="64">
          <cell r="A64" t="str">
            <v>CN3377</v>
          </cell>
          <cell r="B64" t="str">
            <v>YAMBDRTHAPACN3377</v>
          </cell>
        </row>
        <row r="65">
          <cell r="A65" t="str">
            <v>CN3378</v>
          </cell>
          <cell r="B65" t="str">
            <v>RAMUKAUSILACN3378</v>
          </cell>
        </row>
        <row r="66">
          <cell r="A66" t="str">
            <v>CN3379</v>
          </cell>
          <cell r="B66" t="str">
            <v>CHUKBDRTHAPACN3379</v>
          </cell>
        </row>
        <row r="67">
          <cell r="A67" t="str">
            <v>CN3380</v>
          </cell>
          <cell r="B67" t="str">
            <v>CHANDRABDRRESHMICN3380</v>
          </cell>
        </row>
        <row r="68">
          <cell r="A68" t="str">
            <v>CN3381</v>
          </cell>
          <cell r="B68" t="str">
            <v>KISHANTHAPACN3381</v>
          </cell>
        </row>
        <row r="69">
          <cell r="A69" t="str">
            <v>CN3382</v>
          </cell>
          <cell r="B69" t="str">
            <v>TEKBDRB.K.CN3382</v>
          </cell>
        </row>
        <row r="70">
          <cell r="A70" t="str">
            <v>CN3383</v>
          </cell>
          <cell r="B70" t="str">
            <v>RIMBDRB.K.CN3383</v>
          </cell>
        </row>
        <row r="71">
          <cell r="A71" t="str">
            <v>CN3384</v>
          </cell>
          <cell r="B71" t="str">
            <v>MAHENDRATHAPACN3384</v>
          </cell>
        </row>
        <row r="72">
          <cell r="A72" t="str">
            <v>CN3385</v>
          </cell>
          <cell r="B72" t="str">
            <v>OMBDRTHAPACN3385</v>
          </cell>
        </row>
        <row r="73">
          <cell r="A73" t="str">
            <v>CN3386</v>
          </cell>
          <cell r="B73" t="str">
            <v>HEMBDRNEPALICN3386</v>
          </cell>
        </row>
        <row r="74">
          <cell r="A74" t="str">
            <v>CN3387</v>
          </cell>
          <cell r="B74" t="str">
            <v>KHEMNARAYANARYALCN3387</v>
          </cell>
        </row>
        <row r="75">
          <cell r="A75" t="str">
            <v>CN3388</v>
          </cell>
          <cell r="B75" t="str">
            <v>RAMBDRRANACN3388</v>
          </cell>
        </row>
        <row r="76">
          <cell r="A76" t="str">
            <v>CN3389</v>
          </cell>
          <cell r="B76" t="str">
            <v>KRISHNABDRHITANCN3389</v>
          </cell>
        </row>
        <row r="77">
          <cell r="A77" t="str">
            <v>CN3390</v>
          </cell>
          <cell r="B77" t="str">
            <v>CHANDRAKUMARTHAPACN3390</v>
          </cell>
        </row>
        <row r="78">
          <cell r="A78" t="str">
            <v>CN3391</v>
          </cell>
          <cell r="B78" t="str">
            <v>BINODKUMARTHAPACN3391</v>
          </cell>
        </row>
        <row r="79">
          <cell r="A79" t="str">
            <v>CN3392</v>
          </cell>
          <cell r="B79" t="str">
            <v>TOPBDRB.K.CN3392</v>
          </cell>
        </row>
        <row r="80">
          <cell r="A80" t="str">
            <v>CN3393</v>
          </cell>
          <cell r="B80" t="str">
            <v>GIRMADARLAMICN3393</v>
          </cell>
        </row>
        <row r="81">
          <cell r="A81" t="str">
            <v>CN3394</v>
          </cell>
          <cell r="B81" t="str">
            <v>CHANDRABDRGAHACN3394</v>
          </cell>
        </row>
        <row r="82">
          <cell r="A82" t="str">
            <v>CN3395</v>
          </cell>
          <cell r="B82" t="str">
            <v>TEJBDRTHAPACN3395</v>
          </cell>
        </row>
        <row r="83">
          <cell r="A83" t="str">
            <v>CN3396</v>
          </cell>
          <cell r="B83" t="str">
            <v>JAIBDRTHAPACN3396</v>
          </cell>
        </row>
        <row r="84">
          <cell r="A84" t="str">
            <v>CN3397</v>
          </cell>
          <cell r="B84" t="str">
            <v>TILBDRTHAPACN3397</v>
          </cell>
        </row>
        <row r="85">
          <cell r="A85" t="str">
            <v>CN3398</v>
          </cell>
          <cell r="B85" t="str">
            <v>BINODKUMARSHRESTHACN3398</v>
          </cell>
        </row>
        <row r="86">
          <cell r="A86" t="str">
            <v>CN3399</v>
          </cell>
          <cell r="B86" t="str">
            <v>BHEKBDRTHAPACN3399</v>
          </cell>
        </row>
        <row r="87">
          <cell r="A87" t="str">
            <v>CN3400</v>
          </cell>
          <cell r="B87" t="str">
            <v>EKBDRSINGJALICN3400</v>
          </cell>
        </row>
        <row r="88">
          <cell r="A88" t="str">
            <v>CN3401</v>
          </cell>
          <cell r="B88" t="str">
            <v>PREMSINGHRANACN3401</v>
          </cell>
        </row>
        <row r="89">
          <cell r="A89" t="str">
            <v>CN3402</v>
          </cell>
          <cell r="B89" t="str">
            <v>HOMBDRTHAPACN3402</v>
          </cell>
        </row>
        <row r="90">
          <cell r="A90" t="str">
            <v>CN3403</v>
          </cell>
          <cell r="B90" t="str">
            <v>RAMESHTHAPACN3403</v>
          </cell>
        </row>
        <row r="91">
          <cell r="A91" t="str">
            <v>CN3404</v>
          </cell>
          <cell r="B91" t="str">
            <v>KEMARSINGHTHAPACN3404</v>
          </cell>
        </row>
        <row r="92">
          <cell r="A92" t="str">
            <v>CN3405</v>
          </cell>
          <cell r="B92" t="str">
            <v>DEVBDRSARU</v>
          </cell>
        </row>
        <row r="93">
          <cell r="A93" t="str">
            <v>CN3406</v>
          </cell>
          <cell r="B93" t="str">
            <v>GHYANBDRSINGJALICN3406</v>
          </cell>
        </row>
        <row r="94">
          <cell r="A94" t="str">
            <v>CN3407</v>
          </cell>
          <cell r="B94" t="str">
            <v>NUKULB.K.CN3407</v>
          </cell>
        </row>
        <row r="95">
          <cell r="A95" t="str">
            <v>CN3408</v>
          </cell>
          <cell r="B95" t="str">
            <v>YAMBDRTHAPACN3408</v>
          </cell>
        </row>
        <row r="96">
          <cell r="A96" t="str">
            <v>CN3409</v>
          </cell>
          <cell r="B96" t="str">
            <v>RESHAMBDRPALLICN3409</v>
          </cell>
        </row>
        <row r="97">
          <cell r="A97" t="str">
            <v>CN3410</v>
          </cell>
          <cell r="B97" t="str">
            <v>DALBDRCHAWHANCN3410</v>
          </cell>
        </row>
        <row r="98">
          <cell r="A98" t="str">
            <v>CN3411</v>
          </cell>
          <cell r="B98" t="str">
            <v>KHUMBDRTHAPACN3411</v>
          </cell>
        </row>
        <row r="99">
          <cell r="A99" t="str">
            <v>CN3412</v>
          </cell>
          <cell r="B99" t="str">
            <v>PADAMBDRGURUNGCN3412</v>
          </cell>
        </row>
        <row r="100">
          <cell r="A100" t="str">
            <v>CN3413</v>
          </cell>
          <cell r="B100" t="str">
            <v>BHIMKAJIGURUNGCN3413</v>
          </cell>
        </row>
        <row r="101">
          <cell r="A101" t="str">
            <v>CN3414</v>
          </cell>
          <cell r="B101" t="str">
            <v>DAMAGURUNGCN3414</v>
          </cell>
        </row>
        <row r="102">
          <cell r="A102" t="str">
            <v>CN3415</v>
          </cell>
          <cell r="B102" t="str">
            <v>TIKPRASADGURUNGCN3415</v>
          </cell>
        </row>
        <row r="103">
          <cell r="A103" t="str">
            <v>CN3416</v>
          </cell>
          <cell r="B103" t="str">
            <v>BHOJBDRGURUNGCN3416</v>
          </cell>
        </row>
        <row r="104">
          <cell r="A104" t="str">
            <v>CN3417</v>
          </cell>
          <cell r="B104" t="str">
            <v>HOMLALSARUCN3417</v>
          </cell>
        </row>
        <row r="105">
          <cell r="A105" t="str">
            <v>CN3418</v>
          </cell>
          <cell r="B105" t="str">
            <v>NARENDRARANACN3418</v>
          </cell>
        </row>
        <row r="106">
          <cell r="A106" t="str">
            <v>CN3419</v>
          </cell>
          <cell r="B106" t="str">
            <v>GIRIPSDTHAPACN3419</v>
          </cell>
        </row>
        <row r="107">
          <cell r="A107" t="str">
            <v>CN3420</v>
          </cell>
          <cell r="B107" t="str">
            <v>CHETBDRSINGJALICN3420</v>
          </cell>
        </row>
        <row r="108">
          <cell r="A108" t="str">
            <v>CN3421</v>
          </cell>
          <cell r="B108" t="str">
            <v>DILBDRRANACN3421</v>
          </cell>
        </row>
        <row r="109">
          <cell r="A109" t="str">
            <v>CN3422</v>
          </cell>
          <cell r="B109" t="str">
            <v>PREMBDRGURUNGCN3422</v>
          </cell>
        </row>
        <row r="110">
          <cell r="A110" t="str">
            <v>CN3423</v>
          </cell>
          <cell r="B110" t="str">
            <v>GOPIRAMTHAPACN3423</v>
          </cell>
        </row>
        <row r="111">
          <cell r="A111" t="str">
            <v>CN3424</v>
          </cell>
          <cell r="B111" t="str">
            <v>BIKASHSHRESTHACN3424</v>
          </cell>
        </row>
        <row r="112">
          <cell r="A112" t="str">
            <v>CN3425</v>
          </cell>
          <cell r="B112" t="str">
            <v>NETRABDRTHAPACN3425</v>
          </cell>
        </row>
        <row r="113">
          <cell r="A113" t="str">
            <v>CN3426</v>
          </cell>
          <cell r="B113" t="str">
            <v>PREMBDRTHAPACN3426</v>
          </cell>
        </row>
        <row r="114">
          <cell r="A114" t="str">
            <v>CN3427</v>
          </cell>
          <cell r="B114" t="str">
            <v>MINBDRSUNARICN3427</v>
          </cell>
        </row>
        <row r="115">
          <cell r="A115" t="str">
            <v>CN3428</v>
          </cell>
          <cell r="B115" t="str">
            <v>NANDALALRANACN3428</v>
          </cell>
        </row>
        <row r="116">
          <cell r="A116" t="str">
            <v>CN3429</v>
          </cell>
          <cell r="B116" t="str">
            <v>LIMBDRRANACN3429</v>
          </cell>
        </row>
        <row r="117">
          <cell r="A117" t="str">
            <v>CN3430</v>
          </cell>
          <cell r="B117" t="str">
            <v>BABULALHISKICN3430</v>
          </cell>
        </row>
        <row r="118">
          <cell r="A118" t="str">
            <v>CN3431</v>
          </cell>
          <cell r="B118" t="str">
            <v>KRISHNARANACN3431</v>
          </cell>
        </row>
        <row r="119">
          <cell r="A119" t="str">
            <v>CN3432</v>
          </cell>
          <cell r="B119" t="str">
            <v>TEKBDRPULAMICN3432</v>
          </cell>
        </row>
        <row r="120">
          <cell r="A120" t="str">
            <v>CN3433</v>
          </cell>
          <cell r="B120" t="str">
            <v>BHIMBDRSINGJALICN3433</v>
          </cell>
        </row>
        <row r="121">
          <cell r="A121" t="str">
            <v>CN3434</v>
          </cell>
          <cell r="B121" t="str">
            <v>TEKBDRTHAPACN3434</v>
          </cell>
        </row>
        <row r="122">
          <cell r="A122" t="str">
            <v>CN3435</v>
          </cell>
          <cell r="B122" t="str">
            <v>GUMANTHAPACN3435</v>
          </cell>
        </row>
        <row r="123">
          <cell r="A123" t="str">
            <v>CN3490</v>
          </cell>
          <cell r="B123" t="str">
            <v>PADAMBDRALECN3490</v>
          </cell>
        </row>
        <row r="124">
          <cell r="A124" t="str">
            <v>CN3492</v>
          </cell>
          <cell r="B124" t="str">
            <v>KRISHNABDRTHAPACN3492</v>
          </cell>
        </row>
        <row r="125">
          <cell r="A125" t="str">
            <v>CN3493</v>
          </cell>
          <cell r="B125" t="str">
            <v>SHYAMBDRDARLAMICN3493</v>
          </cell>
        </row>
        <row r="126">
          <cell r="A126" t="str">
            <v>CN3494</v>
          </cell>
          <cell r="B126" t="str">
            <v>TULSHIRAMKAUCHA3494</v>
          </cell>
        </row>
        <row r="127">
          <cell r="A127" t="str">
            <v>CN3495</v>
          </cell>
          <cell r="B127" t="str">
            <v>GIRIPSDTHAPA3495</v>
          </cell>
        </row>
        <row r="128">
          <cell r="A128" t="str">
            <v>CN3496</v>
          </cell>
          <cell r="B128" t="str">
            <v>PRAKASHTHAPA3496</v>
          </cell>
        </row>
        <row r="129">
          <cell r="A129" t="str">
            <v>CN3497</v>
          </cell>
          <cell r="B129" t="str">
            <v>LOKBDRDAGAMI3497</v>
          </cell>
        </row>
        <row r="130">
          <cell r="A130" t="str">
            <v>CN3498</v>
          </cell>
          <cell r="B130" t="str">
            <v>MITHABDRTHAPA3498</v>
          </cell>
        </row>
        <row r="131">
          <cell r="A131" t="str">
            <v>CN3499</v>
          </cell>
          <cell r="B131" t="str">
            <v>SASIRAMDAGAMI3499</v>
          </cell>
        </row>
        <row r="132">
          <cell r="A132" t="str">
            <v>CN3500</v>
          </cell>
          <cell r="B132" t="str">
            <v>JITENDRASHREES3500</v>
          </cell>
        </row>
        <row r="133">
          <cell r="A133" t="str">
            <v>CN3501</v>
          </cell>
          <cell r="B133" t="str">
            <v>NAWALSINGH3501</v>
          </cell>
        </row>
        <row r="134">
          <cell r="A134" t="str">
            <v>CN3502</v>
          </cell>
          <cell r="B134" t="str">
            <v>RUDRABDRSUNARI3502</v>
          </cell>
        </row>
        <row r="135">
          <cell r="A135" t="str">
            <v>CN3503</v>
          </cell>
          <cell r="B135" t="str">
            <v>DINESHKUMARBUDHATHOKI3503</v>
          </cell>
        </row>
        <row r="136">
          <cell r="A136" t="str">
            <v>CN3504</v>
          </cell>
          <cell r="B136" t="str">
            <v>THAMANSINGHTHAPA3504</v>
          </cell>
        </row>
        <row r="137">
          <cell r="A137" t="str">
            <v>CN3505</v>
          </cell>
          <cell r="B137" t="str">
            <v>KARANBDRGHARTI3505</v>
          </cell>
        </row>
        <row r="138">
          <cell r="A138" t="str">
            <v>CN3506</v>
          </cell>
          <cell r="B138" t="str">
            <v>CHURABDRB.K.3506</v>
          </cell>
        </row>
        <row r="139">
          <cell r="A139" t="str">
            <v>CN3507</v>
          </cell>
          <cell r="B139" t="str">
            <v>BHANUBHAKTAPARIYAR-3507</v>
          </cell>
        </row>
        <row r="140">
          <cell r="A140" t="str">
            <v>CN3508</v>
          </cell>
          <cell r="B140" t="str">
            <v>MANBDRTHAPA-3508</v>
          </cell>
        </row>
        <row r="141">
          <cell r="A141" t="str">
            <v>CN3509</v>
          </cell>
          <cell r="B141" t="str">
            <v>SHANKARGIRI-3509</v>
          </cell>
        </row>
        <row r="142">
          <cell r="A142" t="str">
            <v>CN3510</v>
          </cell>
          <cell r="B142" t="str">
            <v>SANDEEPKR.SRIVASTAV-3510</v>
          </cell>
        </row>
        <row r="143">
          <cell r="A143" t="str">
            <v>CN3511</v>
          </cell>
          <cell r="B143" t="str">
            <v>PRADEEPSOREN-3511</v>
          </cell>
        </row>
        <row r="144">
          <cell r="A144" t="str">
            <v>CN3512</v>
          </cell>
          <cell r="B144" t="str">
            <v>KADEVMURMU-3512</v>
          </cell>
        </row>
        <row r="145">
          <cell r="A145" t="str">
            <v>CN3513</v>
          </cell>
          <cell r="B145" t="str">
            <v>NUNUDHANMURMU-3513</v>
          </cell>
        </row>
        <row r="146">
          <cell r="A146" t="str">
            <v>CN3514</v>
          </cell>
          <cell r="B146" t="str">
            <v>PREMHEMBROM-3514</v>
          </cell>
        </row>
        <row r="147">
          <cell r="A147" t="str">
            <v>CN3515</v>
          </cell>
          <cell r="B147" t="str">
            <v>CHUNUMURMU-3515</v>
          </cell>
        </row>
        <row r="148">
          <cell r="A148" t="str">
            <v>CN3516</v>
          </cell>
          <cell r="B148" t="str">
            <v>GOMESHWARTUDU-3516</v>
          </cell>
        </row>
        <row r="149">
          <cell r="A149" t="str">
            <v>CN3517</v>
          </cell>
          <cell r="B149" t="str">
            <v>SHIVADHANTUDU-3517</v>
          </cell>
        </row>
        <row r="150">
          <cell r="A150" t="str">
            <v>CN3518</v>
          </cell>
          <cell r="B150" t="str">
            <v>MUNSHIMARANDI-3518</v>
          </cell>
        </row>
        <row r="151">
          <cell r="A151" t="str">
            <v>CN3519</v>
          </cell>
          <cell r="B151" t="str">
            <v>SHRIJALTUDU3519</v>
          </cell>
        </row>
        <row r="152">
          <cell r="A152" t="str">
            <v>CN3520</v>
          </cell>
          <cell r="B152" t="str">
            <v>SHIVNATHBESRA3520</v>
          </cell>
        </row>
        <row r="153">
          <cell r="A153" t="str">
            <v>CN3521</v>
          </cell>
          <cell r="B153" t="str">
            <v>RAMAYMARANDI-3521</v>
          </cell>
        </row>
        <row r="154">
          <cell r="A154" t="str">
            <v>CN3522</v>
          </cell>
          <cell r="B154" t="str">
            <v>DEVIJALHEMBROM3522</v>
          </cell>
        </row>
        <row r="155">
          <cell r="A155" t="str">
            <v>CN3523</v>
          </cell>
          <cell r="B155" t="str">
            <v>KISUNMURMU-3523</v>
          </cell>
        </row>
        <row r="156">
          <cell r="A156" t="str">
            <v>CN3524</v>
          </cell>
          <cell r="B156" t="str">
            <v>SILECHMURMU-3524</v>
          </cell>
        </row>
        <row r="157">
          <cell r="A157" t="str">
            <v>CN3525</v>
          </cell>
          <cell r="B157" t="str">
            <v>SOPANSOREN-3525</v>
          </cell>
        </row>
        <row r="158">
          <cell r="A158" t="str">
            <v>CN3526</v>
          </cell>
          <cell r="B158" t="str">
            <v>RASIKTUDU-3526</v>
          </cell>
        </row>
        <row r="159">
          <cell r="A159" t="str">
            <v>CN3527</v>
          </cell>
          <cell r="B159" t="str">
            <v>SONADHANKISKU-3527</v>
          </cell>
        </row>
        <row r="160">
          <cell r="A160" t="str">
            <v>CN3528</v>
          </cell>
          <cell r="B160" t="str">
            <v>SULAYMANMURMU-3528</v>
          </cell>
        </row>
        <row r="161">
          <cell r="A161" t="str">
            <v>CN3529</v>
          </cell>
          <cell r="B161" t="str">
            <v>DINESHTUDU-3529</v>
          </cell>
        </row>
        <row r="162">
          <cell r="A162" t="str">
            <v>CN3530</v>
          </cell>
          <cell r="B162" t="str">
            <v>KASHIKBASKI3530</v>
          </cell>
        </row>
        <row r="163">
          <cell r="A163" t="str">
            <v>CN3531</v>
          </cell>
          <cell r="B163" t="str">
            <v>RAJENDRASOREN-3531</v>
          </cell>
        </row>
        <row r="164">
          <cell r="A164" t="str">
            <v>CN3532</v>
          </cell>
          <cell r="B164" t="str">
            <v>KRISHNASOREN-3532</v>
          </cell>
        </row>
        <row r="165">
          <cell r="A165" t="str">
            <v>CN3533</v>
          </cell>
          <cell r="B165" t="str">
            <v>BINODSOREN-3533</v>
          </cell>
        </row>
        <row r="166">
          <cell r="A166" t="str">
            <v>CN3534</v>
          </cell>
          <cell r="B166" t="str">
            <v>SOMLALMURMU-3534</v>
          </cell>
        </row>
        <row r="167">
          <cell r="A167" t="str">
            <v>CN3535</v>
          </cell>
          <cell r="B167" t="str">
            <v>MOHANMARANDI-3535</v>
          </cell>
        </row>
        <row r="168">
          <cell r="A168" t="str">
            <v>CN3536</v>
          </cell>
          <cell r="B168" t="str">
            <v>JOHANMURMU-3536</v>
          </cell>
        </row>
        <row r="169">
          <cell r="A169" t="str">
            <v>CN3537</v>
          </cell>
          <cell r="B169" t="str">
            <v>SITALSOREN-3537</v>
          </cell>
        </row>
        <row r="170">
          <cell r="A170" t="str">
            <v>CN3538</v>
          </cell>
          <cell r="B170" t="str">
            <v>BESRASOREN-3538</v>
          </cell>
        </row>
        <row r="171">
          <cell r="A171" t="str">
            <v>CN3539</v>
          </cell>
          <cell r="B171" t="str">
            <v>UPENDRASINGH-3539</v>
          </cell>
        </row>
        <row r="172">
          <cell r="A172" t="str">
            <v>CN3540</v>
          </cell>
          <cell r="B172" t="str">
            <v>RAKESHPANDEY-3540</v>
          </cell>
        </row>
        <row r="173">
          <cell r="A173" t="str">
            <v>CN3541</v>
          </cell>
          <cell r="B173" t="str">
            <v>RAJKUMARMUKHYA-3541</v>
          </cell>
        </row>
        <row r="174">
          <cell r="A174" t="str">
            <v>CN3542</v>
          </cell>
          <cell r="B174" t="str">
            <v>SHANKARMUKHYA-3542</v>
          </cell>
        </row>
        <row r="175">
          <cell r="A175" t="str">
            <v>CN3543</v>
          </cell>
          <cell r="B175" t="str">
            <v>LAXMIBANKPURI-3543</v>
          </cell>
        </row>
        <row r="176">
          <cell r="A176" t="str">
            <v>CN3544</v>
          </cell>
          <cell r="B176" t="str">
            <v>DHURBAKR.THAPA-3544</v>
          </cell>
        </row>
        <row r="177">
          <cell r="A177" t="str">
            <v>CN4001</v>
          </cell>
          <cell r="B177" t="str">
            <v>BASUDEVPATELC4001</v>
          </cell>
        </row>
        <row r="178">
          <cell r="A178" t="str">
            <v>CN4002</v>
          </cell>
          <cell r="B178" t="str">
            <v>RAJESRAICN4002</v>
          </cell>
        </row>
        <row r="179">
          <cell r="A179" t="str">
            <v>CN4003</v>
          </cell>
          <cell r="B179" t="str">
            <v>LALBDRBUDHACN4003</v>
          </cell>
        </row>
        <row r="180">
          <cell r="A180" t="str">
            <v>CN4004</v>
          </cell>
          <cell r="B180" t="str">
            <v>KRISHNABDRSHREESCN4004</v>
          </cell>
        </row>
        <row r="181">
          <cell r="A181" t="str">
            <v>CN4005</v>
          </cell>
          <cell r="B181" t="str">
            <v>JEETBDRRAKASKOTICN4005</v>
          </cell>
        </row>
        <row r="182">
          <cell r="A182" t="str">
            <v>CN4006</v>
          </cell>
          <cell r="B182" t="str">
            <v>TULPSDTHAPACN4006</v>
          </cell>
        </row>
        <row r="183">
          <cell r="A183" t="str">
            <v>CN4007</v>
          </cell>
          <cell r="B183" t="str">
            <v>BHIMBDRPACHABHAIAC4007</v>
          </cell>
        </row>
        <row r="184">
          <cell r="A184" t="str">
            <v>CN4008</v>
          </cell>
          <cell r="B184" t="str">
            <v>JHALAKUMARTHAPAC4008</v>
          </cell>
        </row>
        <row r="185">
          <cell r="A185" t="str">
            <v>CN4009</v>
          </cell>
          <cell r="B185" t="str">
            <v>EKBDRSUNARC4009</v>
          </cell>
        </row>
        <row r="186">
          <cell r="A186" t="str">
            <v>CN4010</v>
          </cell>
          <cell r="B186" t="str">
            <v>GHYANBDRASLAMIC4010</v>
          </cell>
        </row>
        <row r="187">
          <cell r="A187" t="str">
            <v>CN4011</v>
          </cell>
          <cell r="B187" t="str">
            <v>SASBDRBAGBALC4011</v>
          </cell>
        </row>
        <row r="188">
          <cell r="A188" t="str">
            <v>CN4012</v>
          </cell>
          <cell r="B188" t="str">
            <v>MANBDRDARLAMIC4012</v>
          </cell>
        </row>
        <row r="189">
          <cell r="A189" t="str">
            <v>CN4013</v>
          </cell>
          <cell r="B189" t="str">
            <v>BHIMBDRMAKIMC4013</v>
          </cell>
        </row>
        <row r="190">
          <cell r="A190" t="str">
            <v>CN4014</v>
          </cell>
          <cell r="B190" t="str">
            <v>RAMESHSAMARIC4014</v>
          </cell>
        </row>
        <row r="191">
          <cell r="A191" t="str">
            <v>CN4015</v>
          </cell>
          <cell r="B191" t="str">
            <v>JEETBDRGAHAC4015</v>
          </cell>
        </row>
        <row r="192">
          <cell r="A192" t="str">
            <v>CN4016</v>
          </cell>
          <cell r="B192" t="str">
            <v>DILBDRPUNC4016</v>
          </cell>
        </row>
        <row r="193">
          <cell r="A193" t="str">
            <v>CN4017</v>
          </cell>
          <cell r="B193" t="str">
            <v>VIJAYSHRESTHAC4017</v>
          </cell>
        </row>
        <row r="194">
          <cell r="A194" t="str">
            <v>CN4018</v>
          </cell>
          <cell r="B194" t="str">
            <v>GOPINMURMUC4018</v>
          </cell>
        </row>
        <row r="195">
          <cell r="A195" t="str">
            <v>CN4019</v>
          </cell>
          <cell r="B195" t="str">
            <v>KARANMURMUC4019</v>
          </cell>
        </row>
        <row r="196">
          <cell r="A196" t="str">
            <v>CN4020</v>
          </cell>
          <cell r="B196" t="str">
            <v>SOPNALALTUDUC4020</v>
          </cell>
        </row>
        <row r="197">
          <cell r="A197" t="str">
            <v>CN4021</v>
          </cell>
          <cell r="B197" t="str">
            <v>DILEEPK.C.C4021</v>
          </cell>
        </row>
        <row r="198">
          <cell r="A198" t="str">
            <v>CN4023</v>
          </cell>
          <cell r="B198" t="str">
            <v>SURESHSUNARC4023</v>
          </cell>
        </row>
        <row r="199">
          <cell r="A199" t="str">
            <v>CN4025</v>
          </cell>
          <cell r="B199" t="str">
            <v>TEJENDRAPAIJA4025</v>
          </cell>
        </row>
        <row r="200">
          <cell r="A200" t="str">
            <v>CN4026</v>
          </cell>
          <cell r="B200" t="str">
            <v>LILBDRPAIJA-4026</v>
          </cell>
        </row>
        <row r="201">
          <cell r="A201" t="str">
            <v>CN4027</v>
          </cell>
          <cell r="B201" t="str">
            <v>TOPBDRSHREES-4027</v>
          </cell>
        </row>
        <row r="202">
          <cell r="A202" t="str">
            <v>CN4028</v>
          </cell>
          <cell r="B202" t="str">
            <v>TEKBDRTHAPA-CN4028</v>
          </cell>
        </row>
        <row r="203">
          <cell r="A203" t="str">
            <v>CN4029</v>
          </cell>
          <cell r="B203" t="str">
            <v>GESHBDRSOTI-4029</v>
          </cell>
        </row>
        <row r="204">
          <cell r="A204" t="str">
            <v>CN4030</v>
          </cell>
          <cell r="B204" t="str">
            <v>RAMBDRSOTI-4030</v>
          </cell>
        </row>
        <row r="205">
          <cell r="A205" t="str">
            <v>CN4031</v>
          </cell>
          <cell r="B205" t="str">
            <v>JANGABDRRANA-4031</v>
          </cell>
        </row>
        <row r="206">
          <cell r="A206" t="str">
            <v>CN4032</v>
          </cell>
          <cell r="B206" t="str">
            <v>PITBDRSARU-4032</v>
          </cell>
        </row>
        <row r="207">
          <cell r="A207" t="str">
            <v>CN4033</v>
          </cell>
          <cell r="B207" t="str">
            <v>BIRENTHAPA-4033</v>
          </cell>
        </row>
        <row r="208">
          <cell r="A208" t="str">
            <v>CN4034</v>
          </cell>
          <cell r="B208" t="str">
            <v>RAJKUMARRANA-4034</v>
          </cell>
        </row>
        <row r="209">
          <cell r="A209" t="str">
            <v>CN4035</v>
          </cell>
          <cell r="B209" t="str">
            <v>AMARRANA-4035</v>
          </cell>
        </row>
        <row r="210">
          <cell r="A210" t="str">
            <v>CN4036</v>
          </cell>
          <cell r="B210" t="str">
            <v>BIRENDRARANA-4036</v>
          </cell>
        </row>
        <row r="211">
          <cell r="A211" t="str">
            <v>CN4037</v>
          </cell>
          <cell r="B211" t="str">
            <v>CHANDRABDRRANA-CN4037</v>
          </cell>
        </row>
        <row r="212">
          <cell r="A212" t="str">
            <v>CN4038</v>
          </cell>
          <cell r="B212" t="str">
            <v>GIRBDRGHARTIMAGAR-CN4038</v>
          </cell>
        </row>
        <row r="213">
          <cell r="A213" t="str">
            <v>CN4039</v>
          </cell>
          <cell r="B213" t="str">
            <v>DEEPAKPUN-4039</v>
          </cell>
        </row>
        <row r="214">
          <cell r="A214" t="str">
            <v>CN4040</v>
          </cell>
          <cell r="B214" t="str">
            <v>PADAMBDRPUN-4040</v>
          </cell>
        </row>
        <row r="215">
          <cell r="A215" t="str">
            <v>CN4041</v>
          </cell>
          <cell r="B215" t="str">
            <v>DURGABDRKHADKA-4041</v>
          </cell>
        </row>
        <row r="216">
          <cell r="A216" t="str">
            <v>CN4042</v>
          </cell>
          <cell r="B216" t="str">
            <v>BUDHIBDRGURUNG4042</v>
          </cell>
        </row>
        <row r="217">
          <cell r="A217" t="str">
            <v>CN4043</v>
          </cell>
          <cell r="B217" t="str">
            <v>GOKARNAPOUDEL-4043</v>
          </cell>
        </row>
        <row r="218">
          <cell r="A218" t="str">
            <v>CN4044</v>
          </cell>
          <cell r="B218" t="str">
            <v>KRISHNAPSDBHATTARAY</v>
          </cell>
        </row>
        <row r="219">
          <cell r="A219" t="str">
            <v>CN4045</v>
          </cell>
          <cell r="B219" t="str">
            <v>SHAMBHUSHARMA-4045</v>
          </cell>
        </row>
        <row r="220">
          <cell r="A220" t="str">
            <v>CN4046</v>
          </cell>
          <cell r="B220" t="str">
            <v>BINDESHORSHARMA-4046</v>
          </cell>
        </row>
        <row r="221">
          <cell r="A221" t="str">
            <v>CN4047</v>
          </cell>
          <cell r="B221" t="str">
            <v>ARJUNHEMBROM-4047</v>
          </cell>
        </row>
        <row r="222">
          <cell r="A222" t="str">
            <v>CN4048</v>
          </cell>
          <cell r="B222" t="str">
            <v>BIKRAMMANANDHAR</v>
          </cell>
        </row>
        <row r="223">
          <cell r="A223" t="str">
            <v>CN4049</v>
          </cell>
          <cell r="B223" t="str">
            <v>LALBDRTHAPA-CN4049</v>
          </cell>
        </row>
        <row r="224">
          <cell r="A224" t="str">
            <v>CN4050</v>
          </cell>
          <cell r="B224" t="str">
            <v>JITBDRRAKASKOTI-4050</v>
          </cell>
        </row>
        <row r="225">
          <cell r="A225" t="str">
            <v>CN4051</v>
          </cell>
          <cell r="B225" t="str">
            <v>HIRABDRPUN-4051</v>
          </cell>
        </row>
        <row r="226">
          <cell r="A226" t="str">
            <v>CN4052</v>
          </cell>
          <cell r="B226" t="str">
            <v>YAMBDRGHARTI-4052</v>
          </cell>
        </row>
        <row r="227">
          <cell r="A227" t="str">
            <v>CN4053</v>
          </cell>
          <cell r="B227" t="str">
            <v>NARBDRKAUCHA-4053</v>
          </cell>
        </row>
        <row r="228">
          <cell r="A228" t="str">
            <v>CN4054</v>
          </cell>
          <cell r="B228" t="str">
            <v>BELBDRTHAPA-4054</v>
          </cell>
        </row>
        <row r="229">
          <cell r="A229" t="str">
            <v>CN4055</v>
          </cell>
          <cell r="B229" t="str">
            <v>BELBDRRANA-4055</v>
          </cell>
        </row>
        <row r="230">
          <cell r="A230" t="str">
            <v>CN4056</v>
          </cell>
          <cell r="B230" t="str">
            <v>RAJENDRATHAPA-4056</v>
          </cell>
        </row>
        <row r="231">
          <cell r="A231" t="str">
            <v>CN4057</v>
          </cell>
          <cell r="B231" t="str">
            <v>MANOJKUMARPOTEL-4057</v>
          </cell>
        </row>
        <row r="232">
          <cell r="A232" t="str">
            <v>CN4058</v>
          </cell>
          <cell r="B232" t="str">
            <v>MOHANKUMARPOTEL-4058</v>
          </cell>
        </row>
        <row r="233">
          <cell r="A233" t="str">
            <v>CN4059</v>
          </cell>
          <cell r="B233" t="str">
            <v>CHHOTELALPANDIT</v>
          </cell>
        </row>
        <row r="234">
          <cell r="A234" t="str">
            <v>CN4060</v>
          </cell>
          <cell r="B234" t="str">
            <v>JALESORPANDIT-4060</v>
          </cell>
        </row>
        <row r="235">
          <cell r="A235" t="str">
            <v>CN4061</v>
          </cell>
          <cell r="B235" t="str">
            <v>BRIJKUMARMAHATO</v>
          </cell>
        </row>
        <row r="236">
          <cell r="A236" t="str">
            <v>CN4062</v>
          </cell>
          <cell r="B236" t="str">
            <v>BINODKUMARMAHATO-4062</v>
          </cell>
        </row>
        <row r="237">
          <cell r="A237" t="str">
            <v>CN4063</v>
          </cell>
          <cell r="B237" t="str">
            <v>SANTOSHKUMARPANDIT-4063</v>
          </cell>
        </row>
        <row r="238">
          <cell r="A238" t="str">
            <v>CN4064</v>
          </cell>
          <cell r="B238" t="str">
            <v>DEVENDRAPANDIT-4064</v>
          </cell>
        </row>
        <row r="239">
          <cell r="A239" t="str">
            <v>CN4065</v>
          </cell>
          <cell r="B239" t="str">
            <v>SUNILRAJOK-4065</v>
          </cell>
        </row>
        <row r="240">
          <cell r="A240" t="str">
            <v>CN4066</v>
          </cell>
          <cell r="B240" t="str">
            <v>AJAYKUMARTHAKUR-4066</v>
          </cell>
        </row>
        <row r="241">
          <cell r="A241" t="str">
            <v>CN4067</v>
          </cell>
          <cell r="B241" t="str">
            <v>DEEPAKROUT-4067</v>
          </cell>
        </row>
        <row r="242">
          <cell r="A242" t="str">
            <v>CN4068</v>
          </cell>
          <cell r="B242" t="str">
            <v>RUPANMAHATO-4068</v>
          </cell>
        </row>
        <row r="243">
          <cell r="A243" t="str">
            <v>CN4069</v>
          </cell>
          <cell r="B243" t="str">
            <v>TRIBHUWANMURMU-4069</v>
          </cell>
        </row>
        <row r="244">
          <cell r="A244" t="str">
            <v>CN4070</v>
          </cell>
          <cell r="B244" t="str">
            <v>JITBDRTHAPA4070</v>
          </cell>
        </row>
        <row r="245">
          <cell r="A245" t="str">
            <v>CN4071</v>
          </cell>
          <cell r="B245" t="str">
            <v>SURESHGURUNG4071</v>
          </cell>
        </row>
        <row r="246">
          <cell r="A246" t="str">
            <v>CN4072</v>
          </cell>
          <cell r="B246" t="str">
            <v>BHAKTABDRGURUNG4072</v>
          </cell>
        </row>
        <row r="247">
          <cell r="A247" t="str">
            <v>CN4073</v>
          </cell>
          <cell r="B247" t="str">
            <v>SHANKARSHREES4073</v>
          </cell>
        </row>
        <row r="248">
          <cell r="A248" t="str">
            <v>CN4074</v>
          </cell>
          <cell r="B248" t="str">
            <v>KARNABDRSINGALI-4074</v>
          </cell>
        </row>
        <row r="249">
          <cell r="A249" t="str">
            <v>CN4075</v>
          </cell>
          <cell r="B249" t="str">
            <v>JHAPINDRATHAPA4075</v>
          </cell>
        </row>
        <row r="250">
          <cell r="A250" t="str">
            <v>CN4076</v>
          </cell>
          <cell r="B250" t="str">
            <v>BHAGWANROUT4076</v>
          </cell>
        </row>
        <row r="251">
          <cell r="A251" t="str">
            <v>CN4077</v>
          </cell>
          <cell r="B251" t="str">
            <v>ROSHANKUMAR4077</v>
          </cell>
        </row>
        <row r="252">
          <cell r="A252" t="str">
            <v>CN4078</v>
          </cell>
          <cell r="B252" t="str">
            <v>SANTAKUMAR4078</v>
          </cell>
        </row>
        <row r="253">
          <cell r="A253" t="str">
            <v>CN4079</v>
          </cell>
          <cell r="B253" t="str">
            <v>RAJUKUMAR4079</v>
          </cell>
        </row>
        <row r="254">
          <cell r="A254" t="str">
            <v>CN4080</v>
          </cell>
          <cell r="B254" t="str">
            <v>NILESHKUMAR4080</v>
          </cell>
        </row>
        <row r="255">
          <cell r="A255" t="str">
            <v>CN4081</v>
          </cell>
          <cell r="B255" t="str">
            <v>BHIMNATHSINGH4081</v>
          </cell>
        </row>
        <row r="256">
          <cell r="A256" t="str">
            <v>CN4082</v>
          </cell>
          <cell r="B256" t="str">
            <v>RAJBHUSHANKUMAR4082</v>
          </cell>
        </row>
        <row r="257">
          <cell r="A257" t="str">
            <v>CN4083</v>
          </cell>
          <cell r="B257" t="str">
            <v>BABUJIMARANDI4083</v>
          </cell>
        </row>
        <row r="258">
          <cell r="A258" t="str">
            <v>CN4084</v>
          </cell>
          <cell r="B258" t="str">
            <v>LILUMARANDI4084</v>
          </cell>
        </row>
        <row r="259">
          <cell r="A259" t="str">
            <v>CN4085</v>
          </cell>
          <cell r="B259" t="str">
            <v>MAHESHKUMAR4085</v>
          </cell>
        </row>
        <row r="260">
          <cell r="A260" t="str">
            <v>CN4086</v>
          </cell>
          <cell r="B260" t="str">
            <v>DAMBDRDARLAMI4086</v>
          </cell>
        </row>
        <row r="261">
          <cell r="A261" t="str">
            <v>CN4087</v>
          </cell>
          <cell r="B261" t="str">
            <v>BABURAMKHADKA4087</v>
          </cell>
        </row>
        <row r="262">
          <cell r="A262" t="str">
            <v>CN4088</v>
          </cell>
          <cell r="B262" t="str">
            <v>DINESHPSDTHARU4088</v>
          </cell>
        </row>
        <row r="263">
          <cell r="A263" t="str">
            <v>CN4089</v>
          </cell>
          <cell r="B263" t="str">
            <v>HARIHARTHARU4089</v>
          </cell>
        </row>
        <row r="264">
          <cell r="A264" t="str">
            <v>CN4090</v>
          </cell>
          <cell r="B264" t="str">
            <v>RAMESHCHOUDHARY4090</v>
          </cell>
        </row>
        <row r="265">
          <cell r="A265" t="str">
            <v>CN4091</v>
          </cell>
          <cell r="B265" t="str">
            <v>LALBDRGHARTIMAGAR4091</v>
          </cell>
        </row>
        <row r="266">
          <cell r="A266" t="str">
            <v>CN4092</v>
          </cell>
          <cell r="B266" t="str">
            <v>RIMBDRCHHETRI4092</v>
          </cell>
        </row>
        <row r="267">
          <cell r="A267" t="str">
            <v>CN4093</v>
          </cell>
          <cell r="B267" t="str">
            <v>JANGABDRTHARU4093</v>
          </cell>
        </row>
        <row r="268">
          <cell r="A268" t="str">
            <v>CN4094</v>
          </cell>
          <cell r="B268" t="str">
            <v>DILBDRGHARTI4094</v>
          </cell>
        </row>
        <row r="269">
          <cell r="A269" t="str">
            <v>CN4095</v>
          </cell>
          <cell r="B269" t="str">
            <v>BOMBDRCHHATRICN4095</v>
          </cell>
        </row>
        <row r="270">
          <cell r="A270" t="str">
            <v>CN4096</v>
          </cell>
          <cell r="B270" t="str">
            <v>RUWANHANSDA4096</v>
          </cell>
        </row>
        <row r="271">
          <cell r="A271" t="str">
            <v>CN4097</v>
          </cell>
          <cell r="B271" t="str">
            <v>PREMMARANDI4097</v>
          </cell>
        </row>
        <row r="272">
          <cell r="A272" t="str">
            <v>CN4098</v>
          </cell>
          <cell r="B272" t="str">
            <v>DHUBIKISKU4098</v>
          </cell>
        </row>
        <row r="273">
          <cell r="A273" t="str">
            <v>CN4099</v>
          </cell>
          <cell r="B273" t="str">
            <v>MANMOHANHEMBRON4099</v>
          </cell>
        </row>
        <row r="274">
          <cell r="A274" t="str">
            <v>CN4100</v>
          </cell>
          <cell r="B274" t="str">
            <v>SAHLAMARANDI4100</v>
          </cell>
        </row>
        <row r="275">
          <cell r="A275" t="str">
            <v>CN4101</v>
          </cell>
          <cell r="B275" t="str">
            <v>HUNDARHEMRAM4101</v>
          </cell>
        </row>
        <row r="276">
          <cell r="A276" t="str">
            <v>CN4102</v>
          </cell>
          <cell r="B276" t="str">
            <v>JIBSALTUDU4102</v>
          </cell>
        </row>
        <row r="277">
          <cell r="A277" t="str">
            <v>CN4103</v>
          </cell>
          <cell r="B277" t="str">
            <v>RAMESHWARMARANDI4103</v>
          </cell>
        </row>
        <row r="278">
          <cell r="A278" t="str">
            <v>CN4104</v>
          </cell>
          <cell r="B278" t="str">
            <v>MANOHALHEMBROM4104</v>
          </cell>
        </row>
        <row r="279">
          <cell r="A279" t="str">
            <v>CN4105</v>
          </cell>
          <cell r="B279" t="str">
            <v>NUNVAHEMBROM4105</v>
          </cell>
        </row>
        <row r="280">
          <cell r="A280" t="str">
            <v>CN4106</v>
          </cell>
          <cell r="B280" t="str">
            <v>RAMSHREYTUDU4106</v>
          </cell>
        </row>
        <row r="281">
          <cell r="A281" t="str">
            <v>CN4107</v>
          </cell>
          <cell r="B281" t="str">
            <v>MOLMINSOREN4107</v>
          </cell>
        </row>
        <row r="282">
          <cell r="A282" t="str">
            <v>CN4108</v>
          </cell>
          <cell r="B282" t="str">
            <v>SUSHILTUDU4108</v>
          </cell>
        </row>
        <row r="283">
          <cell r="A283" t="str">
            <v>CN4109</v>
          </cell>
          <cell r="B283" t="str">
            <v>NIRMALTUDU4109</v>
          </cell>
        </row>
        <row r="284">
          <cell r="A284" t="str">
            <v>CN4110</v>
          </cell>
          <cell r="B284" t="str">
            <v>BUDONHEMBROM4110</v>
          </cell>
        </row>
        <row r="285">
          <cell r="A285" t="str">
            <v>CN4111</v>
          </cell>
          <cell r="B285" t="str">
            <v>HAWOLDARHEMBROM4111</v>
          </cell>
        </row>
        <row r="286">
          <cell r="A286" t="str">
            <v>CN4112</v>
          </cell>
          <cell r="B286" t="str">
            <v>BITKATUDU4112</v>
          </cell>
        </row>
        <row r="287">
          <cell r="A287" t="str">
            <v>CN4113</v>
          </cell>
          <cell r="B287" t="str">
            <v>PARMESHOLMARANDI4113</v>
          </cell>
        </row>
        <row r="288">
          <cell r="A288" t="str">
            <v>CN4114</v>
          </cell>
          <cell r="B288" t="str">
            <v>BHAGANMARANDI4114</v>
          </cell>
        </row>
        <row r="289">
          <cell r="A289" t="str">
            <v>CN4115</v>
          </cell>
          <cell r="B289" t="str">
            <v>BABUDHANTUDU4115</v>
          </cell>
        </row>
        <row r="290">
          <cell r="A290" t="str">
            <v>CN4116</v>
          </cell>
          <cell r="B290" t="str">
            <v>ANILSOREN4116</v>
          </cell>
        </row>
        <row r="291">
          <cell r="A291" t="str">
            <v>CN4117</v>
          </cell>
          <cell r="B291" t="str">
            <v>SOMMARANDI-4117</v>
          </cell>
        </row>
        <row r="292">
          <cell r="A292" t="str">
            <v>CN4118</v>
          </cell>
          <cell r="B292" t="str">
            <v>MANOJKUMARTUDU4118</v>
          </cell>
        </row>
        <row r="293">
          <cell r="A293" t="str">
            <v>CN4119</v>
          </cell>
          <cell r="B293" t="str">
            <v>HABUMURMU4119</v>
          </cell>
        </row>
        <row r="294">
          <cell r="A294" t="str">
            <v>CN4120</v>
          </cell>
          <cell r="B294" t="str">
            <v>ARIKINASMURMU4120</v>
          </cell>
        </row>
        <row r="295">
          <cell r="A295" t="str">
            <v>CN4121</v>
          </cell>
          <cell r="B295" t="str">
            <v>SUBHASHKUWAR4121</v>
          </cell>
        </row>
        <row r="296">
          <cell r="A296" t="str">
            <v>CN4122</v>
          </cell>
          <cell r="B296" t="str">
            <v>KRISHNABDRTHAPA4122</v>
          </cell>
        </row>
        <row r="297">
          <cell r="A297" t="str">
            <v>CN4123</v>
          </cell>
          <cell r="B297" t="str">
            <v>DIWANMARANDI4123</v>
          </cell>
        </row>
        <row r="298">
          <cell r="A298" t="str">
            <v>CN4124</v>
          </cell>
          <cell r="B298" t="str">
            <v>SAMUMARANDI4124</v>
          </cell>
        </row>
        <row r="299">
          <cell r="A299" t="str">
            <v>CN4125</v>
          </cell>
          <cell r="B299" t="str">
            <v>ANOSHTUDU4125</v>
          </cell>
        </row>
        <row r="300">
          <cell r="A300" t="str">
            <v>CN4126</v>
          </cell>
          <cell r="B300" t="str">
            <v>LOLIONMURMU4126</v>
          </cell>
        </row>
        <row r="301">
          <cell r="A301" t="str">
            <v>CN4127</v>
          </cell>
          <cell r="B301" t="str">
            <v>NARAYANMURMU4127</v>
          </cell>
        </row>
        <row r="302">
          <cell r="A302" t="str">
            <v>CN4128</v>
          </cell>
          <cell r="B302" t="str">
            <v>BINODKUMARGORAI4128</v>
          </cell>
        </row>
        <row r="303">
          <cell r="A303" t="str">
            <v>CN4129</v>
          </cell>
          <cell r="B303" t="str">
            <v>MULINDAMURMU-4129</v>
          </cell>
        </row>
        <row r="304">
          <cell r="A304" t="str">
            <v>CN4130</v>
          </cell>
          <cell r="B304" t="str">
            <v>SUPHALMURMU4130</v>
          </cell>
        </row>
        <row r="305">
          <cell r="A305" t="str">
            <v>CN4131</v>
          </cell>
          <cell r="B305" t="str">
            <v>BADANMURMU4131</v>
          </cell>
        </row>
        <row r="306">
          <cell r="A306" t="str">
            <v>CN4132</v>
          </cell>
          <cell r="B306" t="str">
            <v>PALTANHEMBROM4132</v>
          </cell>
        </row>
        <row r="307">
          <cell r="A307" t="str">
            <v>CN4133</v>
          </cell>
          <cell r="B307" t="str">
            <v>ANILSOREN4133</v>
          </cell>
        </row>
        <row r="308">
          <cell r="A308" t="str">
            <v>CN4134</v>
          </cell>
          <cell r="B308" t="str">
            <v>DEWANMURMU-4134</v>
          </cell>
        </row>
        <row r="309">
          <cell r="A309" t="str">
            <v>CN4135</v>
          </cell>
          <cell r="B309" t="str">
            <v>SOMMURMU4135</v>
          </cell>
        </row>
        <row r="310">
          <cell r="A310" t="str">
            <v>CN4136</v>
          </cell>
          <cell r="B310" t="str">
            <v>YOGENDRAHEMBROM-4136</v>
          </cell>
        </row>
        <row r="311">
          <cell r="A311" t="str">
            <v>CN4137</v>
          </cell>
          <cell r="B311" t="str">
            <v>SUDHIRMURMU-4137</v>
          </cell>
        </row>
        <row r="312">
          <cell r="A312" t="str">
            <v>CN4138</v>
          </cell>
          <cell r="B312" t="str">
            <v>BUDHANMARANDI-4138</v>
          </cell>
        </row>
        <row r="313">
          <cell r="A313" t="str">
            <v>CN4139</v>
          </cell>
          <cell r="B313" t="str">
            <v>JIYALALHASDA-4139</v>
          </cell>
        </row>
        <row r="314">
          <cell r="A314" t="str">
            <v>CN4140</v>
          </cell>
          <cell r="B314" t="str">
            <v>STEPHENTUDU-4140</v>
          </cell>
        </row>
        <row r="315">
          <cell r="A315" t="str">
            <v>CN4141</v>
          </cell>
          <cell r="B315" t="str">
            <v>BANTISHTUDU4141</v>
          </cell>
        </row>
        <row r="316">
          <cell r="A316" t="str">
            <v>CN4142</v>
          </cell>
          <cell r="B316" t="str">
            <v>MANTUTUDU4142</v>
          </cell>
        </row>
        <row r="317">
          <cell r="A317" t="str">
            <v>CN4143</v>
          </cell>
          <cell r="B317" t="str">
            <v>SURESHKISKU-4143</v>
          </cell>
        </row>
        <row r="318">
          <cell r="A318" t="str">
            <v>CN4144</v>
          </cell>
          <cell r="B318" t="str">
            <v>SANATMARANDI-4144</v>
          </cell>
        </row>
        <row r="319">
          <cell r="A319" t="str">
            <v>CN4145</v>
          </cell>
          <cell r="B319" t="str">
            <v>BIRBDRTADAMAGER4145</v>
          </cell>
        </row>
        <row r="320">
          <cell r="A320" t="str">
            <v>CN4146</v>
          </cell>
          <cell r="B320" t="str">
            <v>NARBDRKUWAR4146</v>
          </cell>
        </row>
        <row r="321">
          <cell r="A321" t="str">
            <v>CN4147</v>
          </cell>
          <cell r="B321" t="str">
            <v>GYANBDRKUWAR4147</v>
          </cell>
        </row>
        <row r="322">
          <cell r="A322" t="str">
            <v>CN4148</v>
          </cell>
          <cell r="B322" t="str">
            <v>SUNILGOPTA4148</v>
          </cell>
        </row>
        <row r="323">
          <cell r="A323" t="str">
            <v>CN4149</v>
          </cell>
          <cell r="B323" t="str">
            <v>KISTUMARANDI4149</v>
          </cell>
        </row>
        <row r="324">
          <cell r="A324" t="str">
            <v>CN4150</v>
          </cell>
          <cell r="B324" t="str">
            <v>SHRIJALMARANDI4150</v>
          </cell>
        </row>
        <row r="325">
          <cell r="A325" t="str">
            <v>CN4151</v>
          </cell>
          <cell r="B325" t="str">
            <v>RAJANTUDU-4151</v>
          </cell>
        </row>
        <row r="326">
          <cell r="A326" t="str">
            <v>CN4152</v>
          </cell>
          <cell r="B326" t="str">
            <v>BISHUMARANDI-4152</v>
          </cell>
        </row>
        <row r="327">
          <cell r="A327" t="str">
            <v>CN4153</v>
          </cell>
          <cell r="B327" t="str">
            <v>METHUSELAHANSDA4153</v>
          </cell>
        </row>
        <row r="328">
          <cell r="A328" t="str">
            <v>CN4154</v>
          </cell>
          <cell r="B328" t="str">
            <v>PAREMALSOREN-4154</v>
          </cell>
        </row>
        <row r="329">
          <cell r="A329" t="str">
            <v>CN4155</v>
          </cell>
          <cell r="B329" t="str">
            <v>MADHUMARANDI-4155</v>
          </cell>
        </row>
        <row r="330">
          <cell r="A330" t="str">
            <v>CN4156</v>
          </cell>
          <cell r="B330" t="str">
            <v>JOSEPMARANDI-4156</v>
          </cell>
        </row>
        <row r="331">
          <cell r="A331" t="str">
            <v>CN4157</v>
          </cell>
          <cell r="B331" t="str">
            <v>AJADMARANDI-4157</v>
          </cell>
        </row>
        <row r="332">
          <cell r="A332" t="str">
            <v>CN4158</v>
          </cell>
          <cell r="B332" t="str">
            <v>JAGESORMARANDI-4158</v>
          </cell>
        </row>
        <row r="333">
          <cell r="A333" t="str">
            <v>CN4159</v>
          </cell>
          <cell r="B333" t="str">
            <v>KIRANIHEMBROM-4159</v>
          </cell>
        </row>
        <row r="334">
          <cell r="A334" t="str">
            <v>CN4160</v>
          </cell>
          <cell r="B334" t="str">
            <v>SANJAYSOREN-4160</v>
          </cell>
        </row>
        <row r="335">
          <cell r="A335" t="str">
            <v>CN4161</v>
          </cell>
          <cell r="B335" t="str">
            <v>MULSILALHEMBROM-4161</v>
          </cell>
        </row>
        <row r="336">
          <cell r="A336" t="str">
            <v>CN4162</v>
          </cell>
          <cell r="B336" t="str">
            <v>PARMODHEMBROM-4162</v>
          </cell>
        </row>
        <row r="337">
          <cell r="A337" t="str">
            <v>CN4163</v>
          </cell>
          <cell r="B337" t="str">
            <v>SANKARMARANDI-4163</v>
          </cell>
        </row>
        <row r="338">
          <cell r="A338" t="str">
            <v>CN4164</v>
          </cell>
          <cell r="B338" t="str">
            <v>SONADHANMARANDI-4164</v>
          </cell>
        </row>
        <row r="339">
          <cell r="A339" t="str">
            <v>CN4165</v>
          </cell>
          <cell r="B339" t="str">
            <v>DOCTORHANSDA-4165</v>
          </cell>
        </row>
        <row r="340">
          <cell r="A340" t="str">
            <v>CN4166</v>
          </cell>
          <cell r="B340" t="str">
            <v>HARADHANKISKU-4166</v>
          </cell>
        </row>
        <row r="341">
          <cell r="A341" t="str">
            <v>CN4167</v>
          </cell>
          <cell r="B341" t="str">
            <v>HARADHANMARANDI-4167</v>
          </cell>
        </row>
        <row r="342">
          <cell r="A342" t="str">
            <v>CN4168</v>
          </cell>
          <cell r="B342" t="str">
            <v>MISTRYMARANDI-4168</v>
          </cell>
        </row>
        <row r="343">
          <cell r="A343" t="str">
            <v>CN4169</v>
          </cell>
          <cell r="B343" t="str">
            <v>MARSHOLMARANDI-4169</v>
          </cell>
        </row>
        <row r="344">
          <cell r="A344" t="str">
            <v>CN4170</v>
          </cell>
          <cell r="B344" t="str">
            <v>SONALALTUDU-4170</v>
          </cell>
        </row>
        <row r="345">
          <cell r="A345" t="str">
            <v>CN4171</v>
          </cell>
          <cell r="B345" t="str">
            <v>SONARAMMARANDI-4171</v>
          </cell>
        </row>
        <row r="346">
          <cell r="A346" t="str">
            <v>CN4172</v>
          </cell>
          <cell r="B346" t="str">
            <v>SONATANTUDU-4172</v>
          </cell>
        </row>
        <row r="347">
          <cell r="A347" t="str">
            <v>CN4173</v>
          </cell>
          <cell r="B347" t="str">
            <v>KUBRAJSOREN-4173</v>
          </cell>
        </row>
        <row r="348">
          <cell r="A348" t="str">
            <v>CN4174</v>
          </cell>
          <cell r="B348" t="str">
            <v>MANOJTUDU-4174</v>
          </cell>
        </row>
        <row r="349">
          <cell r="A349" t="str">
            <v>CN4175</v>
          </cell>
          <cell r="B349" t="str">
            <v>BABUSHALBESRA-4175</v>
          </cell>
        </row>
        <row r="350">
          <cell r="A350" t="str">
            <v>CN4176</v>
          </cell>
          <cell r="B350" t="str">
            <v>SURENDRAMARANDI-4176</v>
          </cell>
        </row>
        <row r="351">
          <cell r="A351" t="str">
            <v>CN4177</v>
          </cell>
          <cell r="B351" t="str">
            <v>RUBINTUDU-4177</v>
          </cell>
        </row>
        <row r="352">
          <cell r="A352" t="str">
            <v>CN4178</v>
          </cell>
          <cell r="B352" t="str">
            <v>PORESHMURMU-4178</v>
          </cell>
        </row>
        <row r="353">
          <cell r="A353" t="str">
            <v>CN4179</v>
          </cell>
          <cell r="B353" t="str">
            <v>SHIBLALMARANDI-4179</v>
          </cell>
        </row>
        <row r="354">
          <cell r="A354" t="str">
            <v>CN4180</v>
          </cell>
          <cell r="B354" t="str">
            <v>BABUSHALTUDU-4180</v>
          </cell>
        </row>
        <row r="355">
          <cell r="A355" t="str">
            <v>CN4181</v>
          </cell>
          <cell r="B355" t="str">
            <v>RAMDHANSOREN-4181</v>
          </cell>
        </row>
        <row r="356">
          <cell r="A356" t="str">
            <v>CN4182</v>
          </cell>
          <cell r="B356" t="str">
            <v>HENADHENTUDU-4182</v>
          </cell>
        </row>
        <row r="357">
          <cell r="A357" t="str">
            <v>CN4183</v>
          </cell>
          <cell r="B357" t="str">
            <v>SHIBDHANBESRA-4183</v>
          </cell>
        </row>
        <row r="358">
          <cell r="A358" t="str">
            <v>CN4184</v>
          </cell>
          <cell r="B358" t="str">
            <v>SURINDRAKISKU-4184</v>
          </cell>
        </row>
        <row r="359">
          <cell r="A359" t="str">
            <v>CN4185</v>
          </cell>
          <cell r="B359" t="str">
            <v>ANILTUDU-4185</v>
          </cell>
        </row>
        <row r="360">
          <cell r="A360" t="str">
            <v>CN4186</v>
          </cell>
          <cell r="B360" t="str">
            <v>SONATANSOREN-4186</v>
          </cell>
        </row>
        <row r="361">
          <cell r="A361" t="str">
            <v>CN4187</v>
          </cell>
          <cell r="B361" t="str">
            <v>PARMESHORTUDU-4187</v>
          </cell>
        </row>
        <row r="362">
          <cell r="A362" t="str">
            <v>CN4188</v>
          </cell>
          <cell r="B362" t="str">
            <v>PORESHHEMBROM-4188</v>
          </cell>
        </row>
        <row r="363">
          <cell r="A363" t="str">
            <v>CN4189</v>
          </cell>
          <cell r="B363" t="str">
            <v>SIKANDRABAKSHI-4189</v>
          </cell>
        </row>
        <row r="364">
          <cell r="A364" t="str">
            <v>CN4190</v>
          </cell>
          <cell r="B364" t="str">
            <v>SHRIJALHEMBROM-4190</v>
          </cell>
        </row>
        <row r="365">
          <cell r="A365" t="str">
            <v>CN4191</v>
          </cell>
          <cell r="B365" t="str">
            <v>BABUSHALMURMU-4191</v>
          </cell>
        </row>
        <row r="366">
          <cell r="A366" t="str">
            <v>CN4192</v>
          </cell>
          <cell r="B366" t="str">
            <v>HEMSOLHANSDA-4192</v>
          </cell>
        </row>
        <row r="367">
          <cell r="A367" t="str">
            <v>CN4193</v>
          </cell>
          <cell r="B367" t="str">
            <v>VIDEOSOREN-4193</v>
          </cell>
        </row>
        <row r="368">
          <cell r="A368" t="str">
            <v>CN4194</v>
          </cell>
          <cell r="B368" t="str">
            <v>CHATANMARANDI-4194</v>
          </cell>
        </row>
        <row r="369">
          <cell r="A369" t="str">
            <v>CN4195</v>
          </cell>
          <cell r="B369" t="str">
            <v>SINANDAMARANDI-4195</v>
          </cell>
        </row>
        <row r="370">
          <cell r="A370" t="str">
            <v>CN4196</v>
          </cell>
          <cell r="B370" t="str">
            <v>SARKILMURMU-4196</v>
          </cell>
        </row>
        <row r="371">
          <cell r="A371" t="str">
            <v>CN4197</v>
          </cell>
          <cell r="B371" t="str">
            <v>KALICHARANMURMU-4197</v>
          </cell>
        </row>
        <row r="372">
          <cell r="A372" t="str">
            <v>CN4198</v>
          </cell>
          <cell r="B372" t="str">
            <v>SHIVDHANMURMU-4198</v>
          </cell>
        </row>
        <row r="373">
          <cell r="A373" t="str">
            <v>CN4199</v>
          </cell>
          <cell r="B373" t="str">
            <v>MARSHILALTUDU-4199</v>
          </cell>
        </row>
        <row r="374">
          <cell r="A374" t="str">
            <v>CN4200</v>
          </cell>
          <cell r="B374" t="str">
            <v>SONOTTUDU-4200</v>
          </cell>
        </row>
        <row r="375">
          <cell r="A375" t="str">
            <v>CN4201</v>
          </cell>
          <cell r="B375" t="str">
            <v>BHAIRAMMURMU-4201</v>
          </cell>
        </row>
        <row r="376">
          <cell r="A376" t="str">
            <v>CN4202</v>
          </cell>
          <cell r="B376" t="str">
            <v>BADATUDU-4202</v>
          </cell>
        </row>
        <row r="377">
          <cell r="A377" t="str">
            <v>CN4203</v>
          </cell>
          <cell r="B377" t="str">
            <v>SANATANMARANDI-4203</v>
          </cell>
        </row>
        <row r="378">
          <cell r="A378" t="str">
            <v>CN4204</v>
          </cell>
          <cell r="B378" t="str">
            <v>BABLUSOREN-4204</v>
          </cell>
        </row>
        <row r="379">
          <cell r="A379" t="str">
            <v>CN4205</v>
          </cell>
          <cell r="B379" t="str">
            <v>SOSADHANBESRA-4205</v>
          </cell>
        </row>
        <row r="380">
          <cell r="A380" t="str">
            <v>CN4206</v>
          </cell>
          <cell r="B380" t="str">
            <v>MANTUHEMBROM-4206</v>
          </cell>
        </row>
        <row r="381">
          <cell r="A381" t="str">
            <v>CN4207</v>
          </cell>
          <cell r="B381" t="str">
            <v>LOGENMARANDI-4207</v>
          </cell>
        </row>
        <row r="382">
          <cell r="A382" t="str">
            <v>CN4208</v>
          </cell>
          <cell r="B382" t="str">
            <v>BUSHILALTUDU-4208</v>
          </cell>
        </row>
        <row r="383">
          <cell r="A383" t="str">
            <v>CN4209</v>
          </cell>
          <cell r="B383" t="str">
            <v>PARMESHORMURMU-4209</v>
          </cell>
        </row>
        <row r="384">
          <cell r="A384" t="str">
            <v>CN4210</v>
          </cell>
          <cell r="B384" t="str">
            <v>RAJENDRAHEMBROM-4210</v>
          </cell>
        </row>
        <row r="385">
          <cell r="A385" t="str">
            <v>CN4211</v>
          </cell>
          <cell r="B385" t="str">
            <v>SOMMURMU-4211</v>
          </cell>
        </row>
        <row r="386">
          <cell r="A386" t="str">
            <v>CN4212</v>
          </cell>
          <cell r="B386" t="str">
            <v>SHIBUMURMU-4212</v>
          </cell>
        </row>
        <row r="387">
          <cell r="A387" t="str">
            <v>CN4213</v>
          </cell>
          <cell r="B387" t="str">
            <v>RUBITUDU-4213</v>
          </cell>
        </row>
        <row r="388">
          <cell r="A388" t="str">
            <v>CN4214</v>
          </cell>
          <cell r="B388" t="str">
            <v>KALESORMARANDI-4214</v>
          </cell>
        </row>
        <row r="389">
          <cell r="A389" t="str">
            <v>CN4215</v>
          </cell>
          <cell r="B389" t="str">
            <v>SHIBDHANSOREN-4215</v>
          </cell>
        </row>
        <row r="390">
          <cell r="A390" t="str">
            <v>CN4216</v>
          </cell>
          <cell r="B390" t="str">
            <v>DEVIJANCHOUDE-4216</v>
          </cell>
        </row>
        <row r="391">
          <cell r="A391" t="str">
            <v>CN4217</v>
          </cell>
          <cell r="B391" t="str">
            <v>LUKHIRAMHANSDA-4217</v>
          </cell>
        </row>
        <row r="392">
          <cell r="A392" t="str">
            <v>CN4218</v>
          </cell>
          <cell r="B392" t="str">
            <v>NARSINGHMURMU-4218</v>
          </cell>
        </row>
        <row r="393">
          <cell r="A393" t="str">
            <v>CN4219</v>
          </cell>
          <cell r="B393" t="str">
            <v>BIMALMURMU-4219</v>
          </cell>
        </row>
        <row r="394">
          <cell r="A394" t="str">
            <v>CN4220</v>
          </cell>
          <cell r="B394" t="str">
            <v>MANORENJANMARANDI-4220</v>
          </cell>
        </row>
        <row r="395">
          <cell r="A395" t="str">
            <v>CN4221</v>
          </cell>
          <cell r="B395" t="str">
            <v>RUSHILALHANSDA-4221</v>
          </cell>
        </row>
        <row r="396">
          <cell r="A396" t="str">
            <v>CN4222</v>
          </cell>
          <cell r="B396" t="str">
            <v>DHANESORMARANDI-4222</v>
          </cell>
        </row>
        <row r="397">
          <cell r="A397" t="str">
            <v>CN4223</v>
          </cell>
          <cell r="B397" t="str">
            <v>SONARAMHEMBROM-4223</v>
          </cell>
        </row>
        <row r="398">
          <cell r="A398" t="str">
            <v>CN4224</v>
          </cell>
          <cell r="B398" t="str">
            <v>BOLIRAMSOREN-4224</v>
          </cell>
        </row>
        <row r="399">
          <cell r="A399" t="str">
            <v>CN4225</v>
          </cell>
          <cell r="B399" t="str">
            <v>JOSEPHTUDU-4225</v>
          </cell>
        </row>
        <row r="400">
          <cell r="A400" t="str">
            <v>CN4226</v>
          </cell>
          <cell r="B400" t="str">
            <v>RAJESHCHOUDE-4226</v>
          </cell>
        </row>
        <row r="401">
          <cell r="A401" t="str">
            <v>CN4227</v>
          </cell>
          <cell r="B401" t="str">
            <v>SAHADEVHANSDA-4227</v>
          </cell>
        </row>
        <row r="402">
          <cell r="A402" t="str">
            <v>CN4228</v>
          </cell>
          <cell r="B402" t="str">
            <v>SEVADHANHANSDA-4228</v>
          </cell>
        </row>
        <row r="403">
          <cell r="A403" t="str">
            <v>CN4229</v>
          </cell>
          <cell r="B403" t="str">
            <v>JOTINMOHALI-4229</v>
          </cell>
        </row>
        <row r="404">
          <cell r="A404" t="str">
            <v>CN4230</v>
          </cell>
          <cell r="B404" t="str">
            <v>ROSHANHANSDA-4230</v>
          </cell>
        </row>
        <row r="405">
          <cell r="A405" t="str">
            <v>CN4231</v>
          </cell>
          <cell r="B405" t="str">
            <v>MAHESHWARMOHALI-4231</v>
          </cell>
        </row>
        <row r="406">
          <cell r="A406" t="str">
            <v>CN4232</v>
          </cell>
          <cell r="B406" t="str">
            <v>NARSINGHMARANDI-4232</v>
          </cell>
        </row>
        <row r="407">
          <cell r="A407" t="str">
            <v>CN4233</v>
          </cell>
          <cell r="B407" t="str">
            <v>MATKAMURMU-4233</v>
          </cell>
        </row>
        <row r="408">
          <cell r="A408" t="str">
            <v>CN4234</v>
          </cell>
          <cell r="B408" t="str">
            <v>BABUDHANTUDU-4234</v>
          </cell>
        </row>
        <row r="409">
          <cell r="A409" t="str">
            <v>CN4235</v>
          </cell>
          <cell r="B409" t="str">
            <v>MANASHMURMU-4235</v>
          </cell>
        </row>
        <row r="410">
          <cell r="A410" t="str">
            <v>CN4236</v>
          </cell>
          <cell r="B410" t="str">
            <v>DINESHMARANDI-4236</v>
          </cell>
        </row>
        <row r="411">
          <cell r="A411" t="str">
            <v>CN4237</v>
          </cell>
          <cell r="B411" t="str">
            <v>KANGAITUDU-4237</v>
          </cell>
        </row>
        <row r="412">
          <cell r="A412" t="str">
            <v>CN4238</v>
          </cell>
          <cell r="B412" t="str">
            <v>BABULALHANSDA-4238</v>
          </cell>
        </row>
        <row r="413">
          <cell r="A413" t="str">
            <v>CN4239</v>
          </cell>
          <cell r="B413" t="str">
            <v>KUWARHEMBROM-4239</v>
          </cell>
        </row>
        <row r="414">
          <cell r="A414" t="str">
            <v>CN4240</v>
          </cell>
          <cell r="B414" t="str">
            <v>BHIMLALKISKU-4240</v>
          </cell>
        </row>
        <row r="415">
          <cell r="A415" t="str">
            <v>CN4241</v>
          </cell>
          <cell r="B415" t="str">
            <v>SUNILHANSDA-4241</v>
          </cell>
        </row>
        <row r="416">
          <cell r="A416" t="str">
            <v>CN4242</v>
          </cell>
          <cell r="B416" t="str">
            <v>DHANESORMARANDI-4242</v>
          </cell>
        </row>
        <row r="417">
          <cell r="A417" t="str">
            <v>CN4243</v>
          </cell>
          <cell r="B417" t="str">
            <v>RAMBILASHPSDGOUD-4243</v>
          </cell>
        </row>
        <row r="418">
          <cell r="A418" t="str">
            <v>CN4244</v>
          </cell>
          <cell r="B418" t="str">
            <v>JIRJODHANPATEL-4244</v>
          </cell>
        </row>
        <row r="419">
          <cell r="A419" t="str">
            <v>CN4245</v>
          </cell>
          <cell r="B419" t="str">
            <v>SONUKUMARMOHTO-4245</v>
          </cell>
        </row>
        <row r="420">
          <cell r="A420" t="str">
            <v>CN4246</v>
          </cell>
          <cell r="B420" t="str">
            <v>MUNMUNBHAGAT-4246</v>
          </cell>
        </row>
        <row r="421">
          <cell r="A421" t="str">
            <v>CN4247</v>
          </cell>
          <cell r="B421" t="str">
            <v>NARANDRAPSDGOUD-4247</v>
          </cell>
        </row>
        <row r="422">
          <cell r="A422" t="str">
            <v>CN4248</v>
          </cell>
          <cell r="B422" t="str">
            <v>UMESHKUMARSINGH-4248</v>
          </cell>
        </row>
        <row r="423">
          <cell r="A423" t="str">
            <v>CN4249</v>
          </cell>
          <cell r="B423" t="str">
            <v>BRIJESHKUMARPANDIT-4249</v>
          </cell>
        </row>
        <row r="424">
          <cell r="A424" t="str">
            <v>CN4250</v>
          </cell>
          <cell r="B424" t="str">
            <v>MOHD.ASLAMMANSURI-4250</v>
          </cell>
        </row>
        <row r="425">
          <cell r="A425" t="str">
            <v>CN4251</v>
          </cell>
          <cell r="B425" t="str">
            <v>AJAYKUMARPANDIT-4251</v>
          </cell>
        </row>
        <row r="426">
          <cell r="A426" t="str">
            <v>CN4252</v>
          </cell>
          <cell r="B426" t="str">
            <v>MAHADEVSOREN-4252</v>
          </cell>
        </row>
        <row r="427">
          <cell r="A427" t="str">
            <v>CN4253</v>
          </cell>
          <cell r="B427" t="str">
            <v>KISHORIVINDNSHAVOR-4253</v>
          </cell>
        </row>
        <row r="428">
          <cell r="A428" t="str">
            <v>CN4254</v>
          </cell>
          <cell r="B428" t="str">
            <v>SAGARMAHATO-4254</v>
          </cell>
        </row>
        <row r="429">
          <cell r="A429" t="str">
            <v>CN4255</v>
          </cell>
          <cell r="B429" t="str">
            <v>DILBDRDARLAMI-4255</v>
          </cell>
        </row>
        <row r="430">
          <cell r="A430" t="str">
            <v>CN4256</v>
          </cell>
          <cell r="B430" t="str">
            <v>RAJKUMARKOUCHA-4256</v>
          </cell>
        </row>
        <row r="431">
          <cell r="A431" t="str">
            <v>CN4257</v>
          </cell>
          <cell r="B431" t="str">
            <v>SUMANKOUCHA-4257</v>
          </cell>
        </row>
        <row r="432">
          <cell r="A432" t="str">
            <v>CN4258</v>
          </cell>
          <cell r="B432" t="str">
            <v>LILARAMRANA-4258</v>
          </cell>
        </row>
        <row r="433">
          <cell r="A433" t="str">
            <v>CN4259</v>
          </cell>
          <cell r="B433" t="str">
            <v>NARAYANRANA-4259</v>
          </cell>
        </row>
        <row r="434">
          <cell r="A434" t="str">
            <v>CN4260</v>
          </cell>
          <cell r="B434" t="str">
            <v>YAMBDRHAMAL-4260</v>
          </cell>
        </row>
        <row r="435">
          <cell r="A435" t="str">
            <v>CN4261</v>
          </cell>
          <cell r="B435" t="str">
            <v>NARBDRPUN-4261</v>
          </cell>
        </row>
        <row r="436">
          <cell r="A436" t="str">
            <v>CN4262</v>
          </cell>
          <cell r="B436" t="str">
            <v>JINOTKUMARSHARMA-4262</v>
          </cell>
        </row>
        <row r="437">
          <cell r="A437" t="str">
            <v>CN4263</v>
          </cell>
          <cell r="B437" t="str">
            <v>BINODKUMARSHARMA-4263</v>
          </cell>
        </row>
        <row r="438">
          <cell r="A438" t="str">
            <v>CN4264</v>
          </cell>
          <cell r="B438" t="str">
            <v>TIKARAMTHAPA-4264</v>
          </cell>
        </row>
        <row r="439">
          <cell r="A439" t="str">
            <v>CN4265</v>
          </cell>
          <cell r="B439" t="str">
            <v>JITBDRRUCHAL-4265</v>
          </cell>
        </row>
        <row r="440">
          <cell r="A440" t="str">
            <v>CN4266</v>
          </cell>
          <cell r="B440" t="str">
            <v>HOMBDRTHAPACN4266</v>
          </cell>
        </row>
        <row r="441">
          <cell r="A441" t="str">
            <v>CN4267</v>
          </cell>
          <cell r="B441" t="str">
            <v>RAJURAKASKOTICN4267</v>
          </cell>
        </row>
        <row r="442">
          <cell r="A442" t="str">
            <v>CN4268</v>
          </cell>
          <cell r="B442" t="str">
            <v>LEKHBDRGURUNGCN4268</v>
          </cell>
        </row>
        <row r="443">
          <cell r="A443" t="str">
            <v>CN4269</v>
          </cell>
          <cell r="B443" t="str">
            <v>YAMBDRCHHETRICN4269</v>
          </cell>
        </row>
        <row r="444">
          <cell r="A444" t="str">
            <v>CN4270</v>
          </cell>
          <cell r="B444" t="str">
            <v>TILBDRTHAPACN4270</v>
          </cell>
        </row>
        <row r="445">
          <cell r="A445" t="str">
            <v>CN4271</v>
          </cell>
          <cell r="B445" t="str">
            <v>PURNABDRPUNCN4271</v>
          </cell>
        </row>
        <row r="446">
          <cell r="A446" t="str">
            <v>CN4272</v>
          </cell>
          <cell r="B446" t="str">
            <v>DHALBDRPUNCN4272</v>
          </cell>
        </row>
        <row r="447">
          <cell r="A447" t="str">
            <v>CN4273</v>
          </cell>
          <cell r="B447" t="str">
            <v>PADAMBDRGURUNGCN4273</v>
          </cell>
        </row>
        <row r="448">
          <cell r="A448" t="str">
            <v>CN4274</v>
          </cell>
          <cell r="B448" t="str">
            <v>RESHAMBDRPAIJACN4274</v>
          </cell>
        </row>
        <row r="449">
          <cell r="A449" t="str">
            <v>CN4275</v>
          </cell>
          <cell r="B449" t="str">
            <v>BHIMBDRGURUNGCN4275</v>
          </cell>
        </row>
        <row r="450">
          <cell r="A450" t="str">
            <v>CN4276</v>
          </cell>
          <cell r="B450" t="str">
            <v>BHOMBDRSINGJALICN4276</v>
          </cell>
        </row>
        <row r="451">
          <cell r="A451" t="str">
            <v>CN4277</v>
          </cell>
          <cell r="B451" t="str">
            <v>GYANBDRSINGJALICN4277</v>
          </cell>
        </row>
        <row r="452">
          <cell r="A452" t="str">
            <v>CN4278</v>
          </cell>
          <cell r="B452" t="str">
            <v>TAKBDRALE-CN4278</v>
          </cell>
        </row>
        <row r="453">
          <cell r="A453" t="str">
            <v>CN4279</v>
          </cell>
          <cell r="B453" t="str">
            <v>HOMBDRGURUNGCN4279</v>
          </cell>
        </row>
        <row r="454">
          <cell r="A454" t="str">
            <v>CN4280</v>
          </cell>
          <cell r="B454" t="str">
            <v>PURNABDRGURUNGCN4280</v>
          </cell>
        </row>
        <row r="455">
          <cell r="A455" t="str">
            <v>CN4281</v>
          </cell>
          <cell r="B455" t="str">
            <v>GUNBDRSINGJALICN4281</v>
          </cell>
        </row>
        <row r="456">
          <cell r="A456" t="str">
            <v>CN4282</v>
          </cell>
          <cell r="B456" t="str">
            <v>MOTILALSINGJALICN4282</v>
          </cell>
        </row>
        <row r="457">
          <cell r="A457" t="str">
            <v>CN4283</v>
          </cell>
          <cell r="B457" t="str">
            <v>LUDRASINGHTADACN4283</v>
          </cell>
        </row>
        <row r="458">
          <cell r="A458" t="str">
            <v>CN4284</v>
          </cell>
          <cell r="B458" t="str">
            <v>BIRBDRBAGALE-CN4284</v>
          </cell>
        </row>
        <row r="459">
          <cell r="A459" t="str">
            <v>CN4285</v>
          </cell>
          <cell r="B459" t="str">
            <v>KULBDRRANA-CN4285</v>
          </cell>
        </row>
        <row r="460">
          <cell r="A460" t="str">
            <v>CN4286</v>
          </cell>
          <cell r="B460" t="str">
            <v>CHANBDRTADACN4286</v>
          </cell>
        </row>
        <row r="461">
          <cell r="A461" t="str">
            <v>CN4287</v>
          </cell>
          <cell r="B461" t="str">
            <v>THAMANSINGHKHARU-CN4287</v>
          </cell>
        </row>
        <row r="462">
          <cell r="A462" t="str">
            <v>CN4288</v>
          </cell>
          <cell r="B462" t="str">
            <v>LALBDRBIRTACN4288</v>
          </cell>
        </row>
        <row r="463">
          <cell r="A463" t="str">
            <v>CN4289</v>
          </cell>
          <cell r="B463" t="str">
            <v>TULSINGHSUNAKHARICN4289</v>
          </cell>
        </row>
        <row r="464">
          <cell r="A464" t="str">
            <v>CN4290</v>
          </cell>
          <cell r="B464" t="str">
            <v>TULBDRRAKASKOTICN4290</v>
          </cell>
        </row>
        <row r="465">
          <cell r="A465" t="str">
            <v>CN4291</v>
          </cell>
          <cell r="B465" t="str">
            <v>MINBDRPUN-CN4291</v>
          </cell>
        </row>
        <row r="466">
          <cell r="A466" t="str">
            <v>CN4292</v>
          </cell>
          <cell r="B466" t="str">
            <v>KHEMBDRGHARTI-CN4292</v>
          </cell>
        </row>
        <row r="467">
          <cell r="A467" t="str">
            <v>CN4293</v>
          </cell>
          <cell r="B467" t="str">
            <v>CHANDRABDRBUDHACN4293</v>
          </cell>
        </row>
        <row r="468">
          <cell r="A468" t="str">
            <v>CN4294</v>
          </cell>
          <cell r="B468" t="str">
            <v>TIKARAMPUNCN4294</v>
          </cell>
        </row>
        <row r="469">
          <cell r="A469" t="str">
            <v>CN4295</v>
          </cell>
          <cell r="B469" t="str">
            <v>DAKBDRGURUNGCN4295</v>
          </cell>
        </row>
        <row r="470">
          <cell r="A470" t="str">
            <v>CN4296</v>
          </cell>
          <cell r="B470" t="str">
            <v>BALBDRTHAPACN4296</v>
          </cell>
        </row>
        <row r="471">
          <cell r="A471" t="str">
            <v>CN4297</v>
          </cell>
          <cell r="B471" t="str">
            <v>CHINTARAMTHAPACN4297</v>
          </cell>
        </row>
        <row r="472">
          <cell r="A472" t="str">
            <v>CN4298</v>
          </cell>
          <cell r="B472" t="str">
            <v>TULSHIRAMREGMI-CN4298</v>
          </cell>
        </row>
        <row r="473">
          <cell r="A473" t="str">
            <v>CN4299</v>
          </cell>
          <cell r="B473" t="str">
            <v>BHARATTHAPACN4299</v>
          </cell>
        </row>
        <row r="474">
          <cell r="A474" t="str">
            <v>CN4300</v>
          </cell>
          <cell r="B474" t="str">
            <v>DURGABDRTHAPACN4300</v>
          </cell>
        </row>
        <row r="475">
          <cell r="A475" t="str">
            <v>CN4301</v>
          </cell>
          <cell r="B475" t="str">
            <v>KARNABIRTHAPA-4301</v>
          </cell>
        </row>
        <row r="476">
          <cell r="A476" t="str">
            <v>CN4302</v>
          </cell>
          <cell r="B476" t="str">
            <v>KRISHNABDRBALALCN4302</v>
          </cell>
        </row>
        <row r="477">
          <cell r="A477" t="str">
            <v>CN4303</v>
          </cell>
          <cell r="B477" t="str">
            <v>SURYABDRPUNCN4303</v>
          </cell>
        </row>
        <row r="478">
          <cell r="A478" t="str">
            <v>CN4304</v>
          </cell>
          <cell r="B478" t="str">
            <v>DURGABDRTHAPACN4304</v>
          </cell>
        </row>
        <row r="479">
          <cell r="A479" t="str">
            <v>CN4305</v>
          </cell>
          <cell r="B479" t="str">
            <v>RAMBDRTHAPACN4305</v>
          </cell>
        </row>
        <row r="480">
          <cell r="A480" t="str">
            <v>CN4306</v>
          </cell>
          <cell r="B480" t="str">
            <v>YAMBDRRANACN4306</v>
          </cell>
        </row>
        <row r="481">
          <cell r="A481" t="str">
            <v>CN4307</v>
          </cell>
          <cell r="B481" t="str">
            <v>TEJBDRSARU-CN4307</v>
          </cell>
        </row>
        <row r="482">
          <cell r="A482" t="str">
            <v>CN4308</v>
          </cell>
          <cell r="B482" t="str">
            <v>DHANBDRSIJWALCN4308</v>
          </cell>
        </row>
        <row r="483">
          <cell r="A483" t="str">
            <v>CN4309</v>
          </cell>
          <cell r="B483" t="str">
            <v>LOKBDRKHATRICN4309</v>
          </cell>
        </row>
        <row r="484">
          <cell r="A484" t="str">
            <v>CN4310</v>
          </cell>
          <cell r="B484" t="str">
            <v>KRISHNAKARKICN4310</v>
          </cell>
        </row>
        <row r="485">
          <cell r="A485" t="str">
            <v>CN4311</v>
          </cell>
          <cell r="B485" t="str">
            <v>DADILALSUVEDI-CN4311</v>
          </cell>
        </row>
        <row r="486">
          <cell r="A486" t="str">
            <v>CN4312</v>
          </cell>
          <cell r="B486" t="str">
            <v>KRISHNAPSDREGMI-4312</v>
          </cell>
        </row>
        <row r="487">
          <cell r="A487" t="str">
            <v>CN4313</v>
          </cell>
          <cell r="B487" t="str">
            <v>SUKMANGURUNGCN4313</v>
          </cell>
        </row>
        <row r="488">
          <cell r="A488" t="str">
            <v>CN4314</v>
          </cell>
          <cell r="B488" t="str">
            <v>CHHAPBDRTHAPACN4314</v>
          </cell>
        </row>
        <row r="489">
          <cell r="A489" t="str">
            <v>CN4315</v>
          </cell>
          <cell r="B489" t="str">
            <v>JHABINDRABDRRANACN4315</v>
          </cell>
        </row>
        <row r="490">
          <cell r="A490" t="str">
            <v>CN4316</v>
          </cell>
          <cell r="B490" t="str">
            <v>LILPSDPANDEY-4316</v>
          </cell>
        </row>
        <row r="491">
          <cell r="A491" t="str">
            <v>CN4317</v>
          </cell>
          <cell r="B491" t="str">
            <v>TULBDRTHAPACN4317</v>
          </cell>
        </row>
        <row r="492">
          <cell r="A492" t="str">
            <v>CN4318</v>
          </cell>
          <cell r="B492" t="str">
            <v>HOMBDRTHAPACN4318</v>
          </cell>
        </row>
        <row r="493">
          <cell r="A493" t="str">
            <v>CN4319</v>
          </cell>
          <cell r="B493" t="str">
            <v>TULARAMGURUNGCN4319</v>
          </cell>
        </row>
        <row r="494">
          <cell r="A494" t="str">
            <v>CN4320</v>
          </cell>
          <cell r="B494" t="str">
            <v>CHURAMANIMAGARCN4320</v>
          </cell>
        </row>
        <row r="495">
          <cell r="A495" t="str">
            <v>CN4321</v>
          </cell>
          <cell r="B495" t="str">
            <v>DEGBDRMAGARCN4321</v>
          </cell>
        </row>
        <row r="496">
          <cell r="A496" t="str">
            <v>CN4322</v>
          </cell>
          <cell r="B496" t="str">
            <v>BHIMBDRMAKIMCN4322</v>
          </cell>
        </row>
        <row r="497">
          <cell r="A497" t="str">
            <v>CN4323</v>
          </cell>
          <cell r="B497" t="str">
            <v>NARBDRTHAPACN4323</v>
          </cell>
        </row>
        <row r="498">
          <cell r="A498" t="str">
            <v>CN4324</v>
          </cell>
          <cell r="B498" t="str">
            <v>GUPTABDRSERCHANCN4324</v>
          </cell>
        </row>
        <row r="499">
          <cell r="A499" t="str">
            <v>CN4325</v>
          </cell>
          <cell r="B499" t="str">
            <v>RAQUNATHMAINALICN4325</v>
          </cell>
        </row>
        <row r="500">
          <cell r="A500" t="str">
            <v>CN4326</v>
          </cell>
          <cell r="B500" t="str">
            <v>OMPARKASCHOUDHARYCN4326</v>
          </cell>
        </row>
        <row r="501">
          <cell r="A501" t="str">
            <v>CN4327</v>
          </cell>
          <cell r="B501" t="str">
            <v>RAMPSDSHRESTHACN4327</v>
          </cell>
        </row>
        <row r="502">
          <cell r="A502" t="str">
            <v>CN4328</v>
          </cell>
          <cell r="B502" t="str">
            <v>KABIRAMARYALCN4328</v>
          </cell>
        </row>
        <row r="503">
          <cell r="A503" t="str">
            <v>CN4329</v>
          </cell>
          <cell r="B503" t="str">
            <v>CHHABILALPANDEYCN4329</v>
          </cell>
        </row>
        <row r="504">
          <cell r="A504" t="str">
            <v>CN4330</v>
          </cell>
          <cell r="B504" t="str">
            <v>BHIMBDRRANACN4330</v>
          </cell>
        </row>
        <row r="505">
          <cell r="A505" t="str">
            <v>CN4331</v>
          </cell>
          <cell r="B505" t="str">
            <v>SHIBBDRKARKICN4331</v>
          </cell>
        </row>
        <row r="506">
          <cell r="A506" t="str">
            <v>CN4332</v>
          </cell>
          <cell r="B506" t="str">
            <v>BISHNUDAMAICN4332</v>
          </cell>
        </row>
        <row r="507">
          <cell r="A507" t="str">
            <v>CN4333</v>
          </cell>
          <cell r="B507" t="str">
            <v>TULSHIRAMTHARUCN4333</v>
          </cell>
        </row>
        <row r="508">
          <cell r="A508" t="str">
            <v>CN4334</v>
          </cell>
          <cell r="B508" t="str">
            <v>GUMBDRPACHABHAYACN4334</v>
          </cell>
        </row>
        <row r="509">
          <cell r="A509" t="str">
            <v>CN4335</v>
          </cell>
          <cell r="B509" t="str">
            <v>EKBDRGAHACN4335</v>
          </cell>
        </row>
        <row r="510">
          <cell r="A510" t="str">
            <v>CN4336</v>
          </cell>
          <cell r="B510" t="str">
            <v>BHETBDRTHAPACN4336</v>
          </cell>
        </row>
        <row r="511">
          <cell r="A511" t="str">
            <v>CN4337</v>
          </cell>
          <cell r="B511" t="str">
            <v>GOBINDABDRGAHACN4337</v>
          </cell>
        </row>
        <row r="512">
          <cell r="A512" t="str">
            <v>CN4338</v>
          </cell>
          <cell r="B512" t="str">
            <v>LALBDRRANACN4338</v>
          </cell>
        </row>
        <row r="513">
          <cell r="A513" t="str">
            <v>CN4339</v>
          </cell>
          <cell r="B513" t="str">
            <v>CHAKBDRGAHACN4339</v>
          </cell>
        </row>
        <row r="514">
          <cell r="A514" t="str">
            <v>CN4340</v>
          </cell>
          <cell r="B514" t="str">
            <v>PADAMBDRTHAPACN4340</v>
          </cell>
        </row>
        <row r="515">
          <cell r="A515" t="str">
            <v>CN4341</v>
          </cell>
          <cell r="B515" t="str">
            <v>JAIBDRRANACN4341</v>
          </cell>
        </row>
        <row r="516">
          <cell r="A516" t="str">
            <v>CN4342</v>
          </cell>
          <cell r="B516" t="str">
            <v>KUMARTHAPACN4342</v>
          </cell>
        </row>
        <row r="517">
          <cell r="A517" t="str">
            <v>CN4343</v>
          </cell>
          <cell r="B517" t="str">
            <v>RISHIRAMBHUSHALCN4343</v>
          </cell>
        </row>
        <row r="518">
          <cell r="A518" t="str">
            <v>CN4344</v>
          </cell>
          <cell r="B518" t="str">
            <v>DAYARAMBHUSHALCN4344</v>
          </cell>
        </row>
        <row r="519">
          <cell r="A519" t="str">
            <v>CN4345</v>
          </cell>
          <cell r="B519" t="str">
            <v>KULBDRTHAPACN4345</v>
          </cell>
        </row>
        <row r="520">
          <cell r="A520" t="str">
            <v>CN4346</v>
          </cell>
          <cell r="B520" t="str">
            <v>CHANBDRTHAPACN4346</v>
          </cell>
        </row>
        <row r="521">
          <cell r="A521" t="str">
            <v>CN4347</v>
          </cell>
          <cell r="B521" t="str">
            <v>THAKURPSDTHAPACN4347</v>
          </cell>
        </row>
        <row r="522">
          <cell r="A522" t="str">
            <v>CN4348</v>
          </cell>
          <cell r="B522" t="str">
            <v>DALBDRSUNARCN4348</v>
          </cell>
        </row>
        <row r="523">
          <cell r="A523" t="str">
            <v>CN4349</v>
          </cell>
          <cell r="B523" t="str">
            <v>NAMRAJSUNARCN4349</v>
          </cell>
        </row>
        <row r="524">
          <cell r="A524" t="str">
            <v>CN4350</v>
          </cell>
          <cell r="B524" t="str">
            <v>CHUMANRANACN4350</v>
          </cell>
        </row>
        <row r="525">
          <cell r="A525" t="str">
            <v>CN4351</v>
          </cell>
          <cell r="B525" t="str">
            <v>DILIPRANACN4351</v>
          </cell>
        </row>
        <row r="526">
          <cell r="A526" t="str">
            <v>CN4352</v>
          </cell>
          <cell r="B526" t="str">
            <v>DIPAKRANACN4352</v>
          </cell>
        </row>
        <row r="527">
          <cell r="A527" t="str">
            <v>CN4353</v>
          </cell>
          <cell r="B527" t="str">
            <v>GUNBDRRANACN4353</v>
          </cell>
        </row>
        <row r="528">
          <cell r="A528" t="str">
            <v>CN4354</v>
          </cell>
          <cell r="B528" t="str">
            <v>PREMBDRTHAPACN4354</v>
          </cell>
        </row>
        <row r="529">
          <cell r="A529" t="str">
            <v>CN4355</v>
          </cell>
          <cell r="B529" t="str">
            <v>NARBDRTHAPACN4355</v>
          </cell>
        </row>
        <row r="530">
          <cell r="A530" t="str">
            <v>CN4356</v>
          </cell>
          <cell r="B530" t="str">
            <v>LALSINGHRANACN4356</v>
          </cell>
        </row>
        <row r="531">
          <cell r="A531" t="str">
            <v>CN4357</v>
          </cell>
          <cell r="B531" t="str">
            <v>MITRABDRTHAPACN4357</v>
          </cell>
        </row>
        <row r="532">
          <cell r="A532" t="str">
            <v>CN4358</v>
          </cell>
          <cell r="B532" t="str">
            <v>KHINBDRRANACN4358</v>
          </cell>
        </row>
        <row r="533">
          <cell r="A533" t="str">
            <v>CN4359</v>
          </cell>
          <cell r="B533" t="str">
            <v>DEMANSINGHRANACN4359</v>
          </cell>
        </row>
        <row r="534">
          <cell r="A534" t="str">
            <v>CN4360</v>
          </cell>
          <cell r="B534" t="str">
            <v>RANBDRRANACN4360</v>
          </cell>
        </row>
        <row r="535">
          <cell r="A535" t="str">
            <v>CN4361</v>
          </cell>
          <cell r="B535" t="str">
            <v>PREMBDRRANACN4361</v>
          </cell>
        </row>
        <row r="536">
          <cell r="A536" t="str">
            <v>CN4362</v>
          </cell>
          <cell r="B536" t="str">
            <v>ISWORRANACN4362</v>
          </cell>
        </row>
        <row r="537">
          <cell r="A537" t="str">
            <v>CN4363</v>
          </cell>
          <cell r="B537" t="str">
            <v>NURBDRRANACN4363</v>
          </cell>
        </row>
        <row r="538">
          <cell r="A538" t="str">
            <v>CN4364</v>
          </cell>
          <cell r="B538" t="str">
            <v>TOMBDRRANACN4364</v>
          </cell>
        </row>
        <row r="539">
          <cell r="A539" t="str">
            <v>CN4365</v>
          </cell>
          <cell r="B539" t="str">
            <v>MOHANTHAPACN4365</v>
          </cell>
        </row>
        <row r="540">
          <cell r="A540" t="str">
            <v>CN4366</v>
          </cell>
          <cell r="B540" t="str">
            <v>HIMLALADKHARICN4366</v>
          </cell>
        </row>
        <row r="541">
          <cell r="A541" t="str">
            <v>CN4367</v>
          </cell>
          <cell r="B541" t="str">
            <v>DURGABDRTHAPACN4367</v>
          </cell>
        </row>
        <row r="542">
          <cell r="A542" t="str">
            <v>CN4368</v>
          </cell>
          <cell r="B542" t="str">
            <v>SYHAMNEPALICN4368</v>
          </cell>
        </row>
        <row r="543">
          <cell r="A543" t="str">
            <v>CN4369</v>
          </cell>
          <cell r="B543" t="str">
            <v>KULBDRTHAPACN4369</v>
          </cell>
        </row>
        <row r="544">
          <cell r="A544" t="str">
            <v>CN4370</v>
          </cell>
          <cell r="B544" t="str">
            <v>BHAKTABDRTHAPACN4370</v>
          </cell>
        </row>
        <row r="545">
          <cell r="A545" t="str">
            <v>CN4371</v>
          </cell>
          <cell r="B545" t="str">
            <v>YAMBDRTHAPACN4371</v>
          </cell>
        </row>
        <row r="546">
          <cell r="A546" t="str">
            <v>CN4372</v>
          </cell>
          <cell r="B546" t="str">
            <v>BHUMKUMARRANACN4372</v>
          </cell>
        </row>
        <row r="547">
          <cell r="A547" t="str">
            <v>CN4373</v>
          </cell>
          <cell r="B547" t="str">
            <v>SHAROJTHAPACN4373</v>
          </cell>
        </row>
        <row r="548">
          <cell r="A548" t="str">
            <v>CN4374</v>
          </cell>
          <cell r="B548" t="str">
            <v>SUNBDRTHAPACN4374</v>
          </cell>
        </row>
        <row r="549">
          <cell r="A549" t="str">
            <v>CN4375</v>
          </cell>
          <cell r="B549" t="str">
            <v>KARANTHAPACN4375</v>
          </cell>
        </row>
        <row r="550">
          <cell r="A550" t="str">
            <v>CN4376</v>
          </cell>
          <cell r="B550" t="str">
            <v>PITAMBARTHAPACN4376</v>
          </cell>
        </row>
        <row r="551">
          <cell r="A551" t="str">
            <v>CN4377</v>
          </cell>
          <cell r="B551" t="str">
            <v>MANBDRRANACN4377</v>
          </cell>
        </row>
        <row r="552">
          <cell r="A552" t="str">
            <v>CN4378</v>
          </cell>
          <cell r="B552" t="str">
            <v>BHADRABIRTHAPACN4378</v>
          </cell>
        </row>
        <row r="553">
          <cell r="A553" t="str">
            <v>CN4379</v>
          </cell>
          <cell r="B553" t="str">
            <v>TIKARAMGAHACN4379</v>
          </cell>
        </row>
        <row r="554">
          <cell r="A554" t="str">
            <v>CN4380</v>
          </cell>
          <cell r="B554" t="str">
            <v>KHUMBDRMAGARCN4380</v>
          </cell>
        </row>
        <row r="555">
          <cell r="A555" t="str">
            <v>CN4381</v>
          </cell>
          <cell r="B555" t="str">
            <v>MANBDRSOMAICN4381</v>
          </cell>
        </row>
        <row r="556">
          <cell r="A556" t="str">
            <v>CN4382</v>
          </cell>
          <cell r="B556" t="str">
            <v>HOMBDRSOMAICN4382</v>
          </cell>
        </row>
        <row r="557">
          <cell r="A557" t="str">
            <v>CN4383</v>
          </cell>
          <cell r="B557" t="str">
            <v>TIKARAMTHAPACN4383</v>
          </cell>
        </row>
        <row r="558">
          <cell r="A558" t="str">
            <v>CN4384</v>
          </cell>
          <cell r="B558" t="str">
            <v>GUNBDRTHAPACN4384</v>
          </cell>
        </row>
        <row r="559">
          <cell r="A559" t="str">
            <v>CN4385</v>
          </cell>
          <cell r="B559" t="str">
            <v>GUNBDRTHAPACN4385</v>
          </cell>
        </row>
        <row r="560">
          <cell r="A560" t="str">
            <v>CN4386</v>
          </cell>
          <cell r="B560" t="str">
            <v>PREMBDRTHAPACN4386</v>
          </cell>
        </row>
        <row r="561">
          <cell r="A561" t="str">
            <v>CN4387</v>
          </cell>
          <cell r="B561" t="str">
            <v>KUMBASINGHTHAPACN4387</v>
          </cell>
        </row>
        <row r="562">
          <cell r="A562" t="str">
            <v>CN4388</v>
          </cell>
          <cell r="B562" t="str">
            <v>INDRABDRTHAPACN4388</v>
          </cell>
        </row>
        <row r="563">
          <cell r="A563" t="str">
            <v>CN4389</v>
          </cell>
          <cell r="B563" t="str">
            <v>RAJKUMARTHAPACN4389</v>
          </cell>
        </row>
        <row r="564">
          <cell r="A564" t="str">
            <v>CN4390</v>
          </cell>
          <cell r="B564" t="str">
            <v>DIPAKTHAKURICN4390</v>
          </cell>
        </row>
        <row r="565">
          <cell r="A565" t="str">
            <v>CN4391</v>
          </cell>
          <cell r="B565" t="str">
            <v>SHANKARRANACN4391</v>
          </cell>
        </row>
        <row r="566">
          <cell r="A566" t="str">
            <v>CN4392</v>
          </cell>
          <cell r="B566" t="str">
            <v>YUBRAJPANDEYCN4392</v>
          </cell>
        </row>
        <row r="567">
          <cell r="A567" t="str">
            <v>CN4393</v>
          </cell>
          <cell r="B567" t="str">
            <v>SUNILGYEWALICN4393</v>
          </cell>
        </row>
        <row r="568">
          <cell r="A568" t="str">
            <v>CN4394</v>
          </cell>
          <cell r="B568" t="str">
            <v>RAMBDRRANACN4394</v>
          </cell>
        </row>
        <row r="569">
          <cell r="A569" t="str">
            <v>CN4395</v>
          </cell>
          <cell r="B569" t="str">
            <v>YAMBDRPANDEYCN4395</v>
          </cell>
        </row>
        <row r="570">
          <cell r="A570" t="str">
            <v>CN4396</v>
          </cell>
          <cell r="B570" t="str">
            <v>PREMMALLACN4396</v>
          </cell>
        </row>
        <row r="571">
          <cell r="A571" t="str">
            <v>CN4397</v>
          </cell>
          <cell r="B571" t="str">
            <v>RANBDRCHHETRICN4397</v>
          </cell>
        </row>
        <row r="572">
          <cell r="A572" t="str">
            <v>CN4398</v>
          </cell>
          <cell r="B572" t="str">
            <v>JANGILALMIRDHACN4398</v>
          </cell>
        </row>
        <row r="573">
          <cell r="A573" t="str">
            <v>CN4399</v>
          </cell>
          <cell r="B573" t="str">
            <v>PREMKUMARSORENCN4399</v>
          </cell>
        </row>
        <row r="574">
          <cell r="A574" t="str">
            <v>CN4400</v>
          </cell>
          <cell r="B574" t="str">
            <v>DINESHSORENCN4400</v>
          </cell>
        </row>
        <row r="575">
          <cell r="A575" t="str">
            <v>CN4401</v>
          </cell>
          <cell r="B575" t="str">
            <v>THINAKISKUCN4401</v>
          </cell>
        </row>
        <row r="576">
          <cell r="A576" t="str">
            <v>CN4402</v>
          </cell>
          <cell r="B576" t="str">
            <v>ALANDMURMUCN4402</v>
          </cell>
        </row>
        <row r="577">
          <cell r="A577" t="str">
            <v>CN4403</v>
          </cell>
          <cell r="B577" t="str">
            <v>DIVISALHANSDACN4403</v>
          </cell>
        </row>
        <row r="578">
          <cell r="A578" t="str">
            <v>CN4404</v>
          </cell>
          <cell r="B578" t="str">
            <v>DHIRENDRAKISKUCN4404</v>
          </cell>
        </row>
        <row r="579">
          <cell r="A579" t="str">
            <v>CN4405</v>
          </cell>
          <cell r="B579" t="str">
            <v>MAHADEVSORENCN4405</v>
          </cell>
        </row>
        <row r="580">
          <cell r="A580" t="str">
            <v>CN4406</v>
          </cell>
          <cell r="B580" t="str">
            <v>STIFANTUDU-CN4406</v>
          </cell>
        </row>
        <row r="581">
          <cell r="A581" t="str">
            <v>CN4407</v>
          </cell>
          <cell r="B581" t="str">
            <v>MAHENDRABASKICN4407</v>
          </cell>
        </row>
        <row r="582">
          <cell r="A582" t="str">
            <v>CN4408</v>
          </cell>
          <cell r="B582" t="str">
            <v>SHRAVENDRASORENCN4408</v>
          </cell>
        </row>
        <row r="583">
          <cell r="A583" t="str">
            <v>CN4409</v>
          </cell>
          <cell r="B583" t="str">
            <v>SHADHANKISKUCN4409</v>
          </cell>
        </row>
        <row r="584">
          <cell r="A584" t="str">
            <v>CN4410</v>
          </cell>
          <cell r="B584" t="str">
            <v>NIMBULALMARANDICN4410</v>
          </cell>
        </row>
        <row r="585">
          <cell r="A585" t="str">
            <v>CN4411</v>
          </cell>
          <cell r="B585" t="str">
            <v>HAKIMMURMUCN4411</v>
          </cell>
        </row>
        <row r="586">
          <cell r="A586" t="str">
            <v>CN4412</v>
          </cell>
          <cell r="B586" t="str">
            <v>BABURAMTUDUCN4412</v>
          </cell>
        </row>
        <row r="587">
          <cell r="A587" t="str">
            <v>CN4413</v>
          </cell>
          <cell r="B587" t="str">
            <v>MASICHARANMOHALICN4413</v>
          </cell>
        </row>
        <row r="588">
          <cell r="A588" t="str">
            <v>CN4414</v>
          </cell>
          <cell r="B588" t="str">
            <v>SAMRAMOHLICN4414</v>
          </cell>
        </row>
        <row r="589">
          <cell r="A589" t="str">
            <v>CN4415</v>
          </cell>
          <cell r="B589" t="str">
            <v>RAMLALTUDUCN4415</v>
          </cell>
        </row>
        <row r="590">
          <cell r="A590" t="str">
            <v>CN4416</v>
          </cell>
          <cell r="B590" t="str">
            <v>HARADHANSORENCN4416</v>
          </cell>
        </row>
        <row r="591">
          <cell r="A591" t="str">
            <v>CN4417</v>
          </cell>
          <cell r="B591" t="str">
            <v>SANJAYSORENCN4417</v>
          </cell>
        </row>
        <row r="592">
          <cell r="A592" t="str">
            <v>CN4418</v>
          </cell>
          <cell r="B592" t="str">
            <v>NUNUBABUMIRDHACN4418</v>
          </cell>
        </row>
        <row r="593">
          <cell r="A593" t="str">
            <v>CN4419</v>
          </cell>
          <cell r="B593" t="str">
            <v>RAMMIRDHACN4419</v>
          </cell>
        </row>
        <row r="594">
          <cell r="A594" t="str">
            <v>CN4420</v>
          </cell>
          <cell r="B594" t="str">
            <v>LAKHANMURMUCN4420</v>
          </cell>
        </row>
        <row r="595">
          <cell r="A595" t="str">
            <v>CN4421</v>
          </cell>
          <cell r="B595" t="str">
            <v>DIVISALHANSDACN4421</v>
          </cell>
        </row>
        <row r="596">
          <cell r="A596" t="str">
            <v>CN4422</v>
          </cell>
          <cell r="B596" t="str">
            <v>SHRISALMURMUCN4422</v>
          </cell>
        </row>
        <row r="597">
          <cell r="A597" t="str">
            <v>CN4423</v>
          </cell>
          <cell r="B597" t="str">
            <v>KIRAFHEMBROMCN4423</v>
          </cell>
        </row>
        <row r="598">
          <cell r="A598" t="str">
            <v>CN4424</v>
          </cell>
          <cell r="B598" t="str">
            <v>KIRANTUDUCN4424</v>
          </cell>
        </row>
        <row r="599">
          <cell r="A599" t="str">
            <v>CN4425</v>
          </cell>
          <cell r="B599" t="str">
            <v>SHIVDHANSORENCN4425</v>
          </cell>
        </row>
        <row r="600">
          <cell r="A600" t="str">
            <v>CN4426</v>
          </cell>
          <cell r="B600" t="str">
            <v>JAYKUMARMURMUCN4426</v>
          </cell>
        </row>
        <row r="601">
          <cell r="A601" t="str">
            <v>CN4427</v>
          </cell>
          <cell r="B601" t="str">
            <v>SANATANTUDUCN4427</v>
          </cell>
        </row>
        <row r="602">
          <cell r="A602" t="str">
            <v>CN4428</v>
          </cell>
          <cell r="B602" t="str">
            <v>JOSEPHHANSDACN4428</v>
          </cell>
        </row>
        <row r="603">
          <cell r="A603" t="str">
            <v>CN4429</v>
          </cell>
          <cell r="B603" t="str">
            <v>HABULHEMBROMCN4429</v>
          </cell>
        </row>
        <row r="604">
          <cell r="A604" t="str">
            <v>CN4430</v>
          </cell>
          <cell r="B604" t="str">
            <v>BHAGWANBESRACN4430</v>
          </cell>
        </row>
        <row r="605">
          <cell r="A605" t="str">
            <v>CN4431</v>
          </cell>
          <cell r="B605" t="str">
            <v>JOSENTUDUCN4431</v>
          </cell>
        </row>
        <row r="606">
          <cell r="A606" t="str">
            <v>CN4432</v>
          </cell>
          <cell r="B606" t="str">
            <v>BHAGATHEMBROMCN4432</v>
          </cell>
        </row>
        <row r="607">
          <cell r="A607" t="str">
            <v>CN4433</v>
          </cell>
          <cell r="B607" t="str">
            <v>DEBALUTUDUCN4433</v>
          </cell>
        </row>
        <row r="608">
          <cell r="A608" t="str">
            <v>CN4434</v>
          </cell>
          <cell r="B608" t="str">
            <v>SUSHILMURMUCN4434</v>
          </cell>
        </row>
        <row r="609">
          <cell r="A609" t="str">
            <v>CN4435</v>
          </cell>
          <cell r="B609" t="str">
            <v>PATRASHANSDACN4435</v>
          </cell>
        </row>
        <row r="610">
          <cell r="A610" t="str">
            <v>CN4436</v>
          </cell>
          <cell r="B610" t="str">
            <v>LORENSMURMUCN4436</v>
          </cell>
        </row>
        <row r="611">
          <cell r="A611" t="str">
            <v>CN4437</v>
          </cell>
          <cell r="B611" t="str">
            <v>SUNILKUMARHEMBROMCN4437</v>
          </cell>
        </row>
        <row r="612">
          <cell r="A612" t="str">
            <v>CN4438</v>
          </cell>
          <cell r="B612" t="str">
            <v>JAYRAMCHOUDHARYCN4438</v>
          </cell>
        </row>
        <row r="613">
          <cell r="A613" t="str">
            <v>CN4439</v>
          </cell>
          <cell r="B613" t="str">
            <v>DINESHSHARMACN4439</v>
          </cell>
        </row>
        <row r="614">
          <cell r="A614" t="str">
            <v>CN4440</v>
          </cell>
          <cell r="B614" t="str">
            <v>KHADKABDRPURICN4440</v>
          </cell>
        </row>
        <row r="615">
          <cell r="A615" t="str">
            <v>CN4441</v>
          </cell>
          <cell r="B615" t="str">
            <v>DENATUDU-CN4441</v>
          </cell>
        </row>
        <row r="616">
          <cell r="A616" t="str">
            <v>CN4442</v>
          </cell>
          <cell r="B616" t="str">
            <v>CHUNUMARANDICN4442</v>
          </cell>
        </row>
        <row r="617">
          <cell r="A617" t="str">
            <v>CN4443</v>
          </cell>
          <cell r="B617" t="str">
            <v>MITHILTUDUCN4443</v>
          </cell>
        </row>
        <row r="618">
          <cell r="A618" t="str">
            <v>CN4444</v>
          </cell>
          <cell r="B618" t="str">
            <v>VUDANMOHALICN4444</v>
          </cell>
        </row>
        <row r="619">
          <cell r="A619" t="str">
            <v>CN4445</v>
          </cell>
          <cell r="B619" t="str">
            <v>ULGONHASDACN4445</v>
          </cell>
        </row>
        <row r="620">
          <cell r="A620" t="str">
            <v>CN4446</v>
          </cell>
          <cell r="B620" t="str">
            <v>MAYAMELTUDUCN4446</v>
          </cell>
        </row>
        <row r="621">
          <cell r="A621" t="str">
            <v>CN4447</v>
          </cell>
          <cell r="B621" t="str">
            <v>BABUDHANHANSDACN4447</v>
          </cell>
        </row>
        <row r="622">
          <cell r="A622" t="str">
            <v>CN4448</v>
          </cell>
          <cell r="B622" t="str">
            <v>BHIMBDRMAHATCN4448</v>
          </cell>
        </row>
        <row r="623">
          <cell r="A623" t="str">
            <v>CN4449</v>
          </cell>
          <cell r="B623" t="str">
            <v>BAGBALRANACN4449</v>
          </cell>
        </row>
        <row r="624">
          <cell r="A624" t="str">
            <v>CN4450</v>
          </cell>
          <cell r="B624" t="str">
            <v>KAMALBDRRANACN4450</v>
          </cell>
        </row>
        <row r="625">
          <cell r="A625" t="str">
            <v>CN4451</v>
          </cell>
          <cell r="B625" t="str">
            <v>NANDABIRDHADACN4451</v>
          </cell>
        </row>
        <row r="626">
          <cell r="A626" t="str">
            <v>CN4452</v>
          </cell>
          <cell r="B626" t="str">
            <v>TULBDRRANACN4452</v>
          </cell>
        </row>
        <row r="627">
          <cell r="A627" t="str">
            <v>CN4453</v>
          </cell>
          <cell r="B627" t="str">
            <v>TILBDRTHAPACN4453</v>
          </cell>
        </row>
        <row r="628">
          <cell r="A628" t="str">
            <v>CN4454</v>
          </cell>
          <cell r="B628" t="str">
            <v>DALBDRMAKIMCN4454</v>
          </cell>
        </row>
        <row r="629">
          <cell r="A629" t="str">
            <v>CN4455</v>
          </cell>
          <cell r="B629" t="str">
            <v>JITBDRWANTAKICN4455</v>
          </cell>
        </row>
        <row r="630">
          <cell r="A630" t="str">
            <v>CN4456</v>
          </cell>
          <cell r="B630" t="str">
            <v>THARKABDRWANTAKICN4456</v>
          </cell>
        </row>
        <row r="631">
          <cell r="A631" t="str">
            <v>CN4457</v>
          </cell>
          <cell r="B631" t="str">
            <v>GYANBDRSOTICN4457</v>
          </cell>
        </row>
        <row r="632">
          <cell r="A632" t="str">
            <v>CN4458</v>
          </cell>
          <cell r="B632" t="str">
            <v>CHURABDRMASKICN4458</v>
          </cell>
        </row>
        <row r="633">
          <cell r="A633" t="str">
            <v>CN4459</v>
          </cell>
          <cell r="B633" t="str">
            <v>KHUMNDRMASKICN4459</v>
          </cell>
        </row>
        <row r="634">
          <cell r="A634" t="str">
            <v>CN4460</v>
          </cell>
          <cell r="B634" t="str">
            <v>HUMBDRSINGJALICN4460</v>
          </cell>
        </row>
        <row r="635">
          <cell r="A635" t="str">
            <v>CN4461</v>
          </cell>
          <cell r="B635" t="str">
            <v>KESHARBDRMAKIMCN4461</v>
          </cell>
        </row>
        <row r="636">
          <cell r="A636" t="str">
            <v>CN4462</v>
          </cell>
          <cell r="B636" t="str">
            <v>LUDRASINGHMAKIMCN4462</v>
          </cell>
        </row>
        <row r="637">
          <cell r="A637" t="str">
            <v>CN4463</v>
          </cell>
          <cell r="B637" t="str">
            <v>PUNBDRMAKIMCN4463</v>
          </cell>
        </row>
        <row r="638">
          <cell r="A638" t="str">
            <v>CN4464</v>
          </cell>
          <cell r="B638" t="str">
            <v>DURGABDRBAGALAYCN4464</v>
          </cell>
        </row>
        <row r="639">
          <cell r="A639" t="str">
            <v>CN4465</v>
          </cell>
          <cell r="B639" t="str">
            <v>LILBDRBALALCN4465</v>
          </cell>
        </row>
        <row r="640">
          <cell r="A640" t="str">
            <v>CN4466</v>
          </cell>
          <cell r="B640" t="str">
            <v>RAMESHKUMARTHAPACN4466</v>
          </cell>
        </row>
        <row r="641">
          <cell r="A641" t="str">
            <v>CN4467</v>
          </cell>
          <cell r="B641" t="str">
            <v>HASTABDRTHAPACN4467</v>
          </cell>
        </row>
        <row r="642">
          <cell r="A642" t="str">
            <v>CN4468</v>
          </cell>
          <cell r="B642" t="str">
            <v>MUKTABDRPUNCN4468</v>
          </cell>
        </row>
        <row r="643">
          <cell r="A643" t="str">
            <v>CN4469</v>
          </cell>
          <cell r="B643" t="str">
            <v>TIKARAMDARLAMICN4469</v>
          </cell>
        </row>
        <row r="644">
          <cell r="A644" t="str">
            <v>CN4470</v>
          </cell>
          <cell r="B644" t="str">
            <v>CHITABDRTHAPACN4470</v>
          </cell>
        </row>
        <row r="645">
          <cell r="A645" t="str">
            <v>CN4471</v>
          </cell>
          <cell r="B645" t="str">
            <v>GANESHKUMARTHAPACN4471</v>
          </cell>
        </row>
        <row r="646">
          <cell r="A646" t="str">
            <v>CN4472</v>
          </cell>
          <cell r="B646" t="str">
            <v>PUNARAMTHAPACN4472</v>
          </cell>
        </row>
        <row r="647">
          <cell r="A647" t="str">
            <v>CN4473</v>
          </cell>
          <cell r="B647" t="str">
            <v>TILBDRRANACN4473</v>
          </cell>
        </row>
        <row r="648">
          <cell r="A648" t="str">
            <v>CN4474</v>
          </cell>
          <cell r="B648" t="str">
            <v>TULBDRROKACN4474</v>
          </cell>
        </row>
        <row r="649">
          <cell r="A649" t="str">
            <v>CN4475</v>
          </cell>
          <cell r="B649" t="str">
            <v>HOMBDRCHHETRICN4475</v>
          </cell>
        </row>
        <row r="650">
          <cell r="A650" t="str">
            <v>CN4476</v>
          </cell>
          <cell r="B650" t="str">
            <v>DEEPBDRGHARTICN4476</v>
          </cell>
        </row>
        <row r="651">
          <cell r="A651" t="str">
            <v>CN4477</v>
          </cell>
          <cell r="B651" t="str">
            <v>KRISHNABDRKHATRICN4477</v>
          </cell>
        </row>
        <row r="652">
          <cell r="A652" t="str">
            <v>CN4478</v>
          </cell>
          <cell r="B652" t="str">
            <v>DILBDRKHATRICN4478</v>
          </cell>
        </row>
        <row r="653">
          <cell r="A653" t="str">
            <v>CN4479</v>
          </cell>
          <cell r="B653" t="str">
            <v>YAMBDRTHAPACN4479</v>
          </cell>
        </row>
        <row r="654">
          <cell r="A654" t="str">
            <v>CN4480</v>
          </cell>
          <cell r="B654" t="str">
            <v>GOVINDAKAUCHACN4480</v>
          </cell>
        </row>
        <row r="655">
          <cell r="A655" t="str">
            <v>CN4481</v>
          </cell>
          <cell r="B655" t="str">
            <v>TIKARAMTHAPACN4481</v>
          </cell>
        </row>
        <row r="656">
          <cell r="A656" t="str">
            <v>CN4482</v>
          </cell>
          <cell r="B656" t="str">
            <v>KAMALTHAPACN4482</v>
          </cell>
        </row>
        <row r="657">
          <cell r="A657" t="str">
            <v>CN4483</v>
          </cell>
          <cell r="B657" t="str">
            <v>TULRAJGAYWALICN4483</v>
          </cell>
        </row>
        <row r="658">
          <cell r="A658" t="str">
            <v>CN4484</v>
          </cell>
          <cell r="B658" t="str">
            <v>PARKESHGURUNGCN4484</v>
          </cell>
        </row>
        <row r="659">
          <cell r="A659" t="str">
            <v>CN4485</v>
          </cell>
          <cell r="B659" t="str">
            <v>GOBINDABDRTHAPACN4485</v>
          </cell>
        </row>
        <row r="660">
          <cell r="A660" t="str">
            <v>CN4486</v>
          </cell>
          <cell r="B660" t="str">
            <v>PADAMBDRGURUNGCN4486</v>
          </cell>
        </row>
        <row r="661">
          <cell r="A661" t="str">
            <v>CN4487</v>
          </cell>
          <cell r="B661" t="str">
            <v>RAJKUMARRANACN4487</v>
          </cell>
        </row>
        <row r="662">
          <cell r="A662" t="str">
            <v>CN4488</v>
          </cell>
          <cell r="B662" t="str">
            <v>VIJAYTHAPACN4488</v>
          </cell>
        </row>
        <row r="663">
          <cell r="A663" t="str">
            <v>CN4489</v>
          </cell>
          <cell r="B663" t="str">
            <v>CHOTAIYATHARUCN4489</v>
          </cell>
        </row>
        <row r="664">
          <cell r="A664" t="str">
            <v>CN4490</v>
          </cell>
          <cell r="B664" t="str">
            <v>YAMBDRTHAPACN4490</v>
          </cell>
        </row>
        <row r="665">
          <cell r="A665" t="str">
            <v>CN4491</v>
          </cell>
          <cell r="B665" t="str">
            <v>CHAKRABDRRANACN4491</v>
          </cell>
        </row>
        <row r="666">
          <cell r="A666" t="str">
            <v>CN4492</v>
          </cell>
          <cell r="B666" t="str">
            <v>DURGANANDACHOUDHARYCN4492</v>
          </cell>
        </row>
        <row r="667">
          <cell r="A667" t="str">
            <v>CN4493</v>
          </cell>
          <cell r="B667" t="str">
            <v>JAGANATHMANDLECN4493</v>
          </cell>
        </row>
        <row r="668">
          <cell r="A668" t="str">
            <v>CN4494</v>
          </cell>
          <cell r="B668" t="str">
            <v>DEWANSINGHSARUCN4494</v>
          </cell>
        </row>
        <row r="669">
          <cell r="A669" t="str">
            <v>CN4495</v>
          </cell>
          <cell r="B669" t="str">
            <v>JIVENCHOUDHARYCN4495</v>
          </cell>
        </row>
        <row r="670">
          <cell r="A670" t="str">
            <v>CN4496</v>
          </cell>
          <cell r="B670" t="str">
            <v>SURINDRAKUMARMAJHICN4496</v>
          </cell>
        </row>
        <row r="671">
          <cell r="A671" t="str">
            <v>CN4497</v>
          </cell>
          <cell r="B671" t="str">
            <v>KULDEEPSHARMACN4497</v>
          </cell>
        </row>
        <row r="672">
          <cell r="A672" t="str">
            <v>CN4498</v>
          </cell>
          <cell r="B672" t="str">
            <v>RAJESHMADARKHOTHECN4498</v>
          </cell>
        </row>
        <row r="673">
          <cell r="A673" t="str">
            <v>CN4499</v>
          </cell>
          <cell r="B673" t="str">
            <v>RESHAMSHARMACN4499</v>
          </cell>
        </row>
        <row r="674">
          <cell r="A674" t="str">
            <v>CN4500</v>
          </cell>
          <cell r="B674" t="str">
            <v>SANGEETCHOUDHARYCN4500</v>
          </cell>
        </row>
        <row r="675">
          <cell r="A675" t="str">
            <v>CN4501</v>
          </cell>
          <cell r="B675" t="str">
            <v>RAMESHMADERKHOTECN4501</v>
          </cell>
        </row>
        <row r="676">
          <cell r="A676" t="str">
            <v>CN4502</v>
          </cell>
          <cell r="B676" t="str">
            <v>TEJMANRANACN4502</v>
          </cell>
        </row>
        <row r="677">
          <cell r="A677" t="str">
            <v>CN4503</v>
          </cell>
          <cell r="B677" t="str">
            <v>DEVBDRGHARTI-CN4503</v>
          </cell>
        </row>
        <row r="678">
          <cell r="A678" t="str">
            <v>CN4504</v>
          </cell>
          <cell r="B678" t="str">
            <v>GIRBDRRANA-CN4504</v>
          </cell>
        </row>
        <row r="679">
          <cell r="A679" t="str">
            <v>CN4505</v>
          </cell>
          <cell r="B679" t="str">
            <v>RAMESHTHAPA-CN4505</v>
          </cell>
        </row>
        <row r="680">
          <cell r="A680" t="str">
            <v>CN4506</v>
          </cell>
          <cell r="B680" t="str">
            <v>DATARAMPOUDEL-CN4506</v>
          </cell>
        </row>
        <row r="681">
          <cell r="A681" t="str">
            <v>CN4508</v>
          </cell>
          <cell r="B681" t="str">
            <v>BHUPENDRAPSDKOIRALA-CN4508</v>
          </cell>
        </row>
        <row r="682">
          <cell r="A682" t="str">
            <v>CN4509</v>
          </cell>
          <cell r="B682" t="str">
            <v>BINODACHARYA-CN4509</v>
          </cell>
        </row>
        <row r="683">
          <cell r="A683" t="str">
            <v>CN4510</v>
          </cell>
          <cell r="B683" t="str">
            <v>SHIBUROY-CN4510</v>
          </cell>
        </row>
        <row r="684">
          <cell r="A684" t="str">
            <v>CN4511</v>
          </cell>
          <cell r="B684" t="str">
            <v>SURYABDRMAKIM-CN4511</v>
          </cell>
        </row>
        <row r="685">
          <cell r="A685" t="str">
            <v>CN4512</v>
          </cell>
          <cell r="B685" t="str">
            <v>NIRMALMURMU-CN4512</v>
          </cell>
        </row>
        <row r="686">
          <cell r="A686" t="str">
            <v>CN4513</v>
          </cell>
          <cell r="B686" t="str">
            <v>DHURBANARAYANMAJHI-CN4513</v>
          </cell>
        </row>
        <row r="687">
          <cell r="A687" t="str">
            <v>CN4514</v>
          </cell>
          <cell r="B687" t="str">
            <v>MUNNAROYCN4514</v>
          </cell>
        </row>
        <row r="688">
          <cell r="A688" t="str">
            <v>CN4515</v>
          </cell>
          <cell r="B688" t="str">
            <v>KHADAKBDRB.K.CN4515</v>
          </cell>
        </row>
        <row r="689">
          <cell r="A689" t="str">
            <v>CN4516</v>
          </cell>
          <cell r="B689" t="str">
            <v>PREMBDRGHARTIMAGARCN4516</v>
          </cell>
        </row>
        <row r="690">
          <cell r="A690" t="str">
            <v>CN4517</v>
          </cell>
          <cell r="B690" t="str">
            <v>TILBDRTHAPACN4517</v>
          </cell>
        </row>
        <row r="691">
          <cell r="A691" t="str">
            <v>CN4518</v>
          </cell>
          <cell r="B691" t="str">
            <v>SARANGATHAPA-CN4518</v>
          </cell>
        </row>
        <row r="692">
          <cell r="A692" t="str">
            <v>CN4519</v>
          </cell>
          <cell r="B692" t="str">
            <v>DHURBAPSDNEPAL-CN4519</v>
          </cell>
        </row>
        <row r="693">
          <cell r="A693" t="str">
            <v>CN4520</v>
          </cell>
          <cell r="B693" t="str">
            <v>CHIRANJIVIGURUNG4520</v>
          </cell>
        </row>
        <row r="694">
          <cell r="A694" t="str">
            <v>CN4521</v>
          </cell>
          <cell r="B694" t="str">
            <v>SHANKARPUN4521</v>
          </cell>
        </row>
        <row r="695">
          <cell r="A695" t="str">
            <v>CN4522</v>
          </cell>
          <cell r="B695" t="str">
            <v>LALBAHADURTHARU4522</v>
          </cell>
        </row>
        <row r="696">
          <cell r="A696" t="str">
            <v>CN4523</v>
          </cell>
          <cell r="B696" t="str">
            <v>THAMANSINGHRANA4523</v>
          </cell>
        </row>
        <row r="697">
          <cell r="A697" t="str">
            <v>CN4524</v>
          </cell>
          <cell r="B697" t="str">
            <v>AJAYTHAPA4524</v>
          </cell>
        </row>
        <row r="698">
          <cell r="A698" t="str">
            <v>CN4525</v>
          </cell>
          <cell r="B698" t="str">
            <v>RAKESHPANDEY4525</v>
          </cell>
        </row>
        <row r="699">
          <cell r="A699" t="str">
            <v>CN4526</v>
          </cell>
          <cell r="B699" t="str">
            <v>BIHARIVINDNSHAVAR4526</v>
          </cell>
        </row>
        <row r="700">
          <cell r="A700" t="str">
            <v>CN4527</v>
          </cell>
          <cell r="B700" t="str">
            <v>SONALALTUDUCM4527</v>
          </cell>
        </row>
        <row r="701">
          <cell r="A701" t="str">
            <v>CN4528</v>
          </cell>
          <cell r="B701" t="str">
            <v>THAMANSINGHTHAPACN4528</v>
          </cell>
        </row>
        <row r="702">
          <cell r="A702" t="str">
            <v>CN4529</v>
          </cell>
          <cell r="B702" t="str">
            <v>RAMLALREGMICN4529</v>
          </cell>
        </row>
        <row r="703">
          <cell r="A703" t="str">
            <v>CN4530</v>
          </cell>
          <cell r="B703" t="str">
            <v>DHANBDRBHUJELCN4530</v>
          </cell>
        </row>
        <row r="704">
          <cell r="A704" t="str">
            <v>CN4531</v>
          </cell>
          <cell r="B704" t="str">
            <v>AMARBDRRANACN4531</v>
          </cell>
        </row>
        <row r="705">
          <cell r="A705" t="str">
            <v>CN4532</v>
          </cell>
          <cell r="B705" t="str">
            <v>LUDRABDRSUNARCN4532</v>
          </cell>
        </row>
        <row r="706">
          <cell r="A706" t="str">
            <v>CN4533</v>
          </cell>
          <cell r="B706" t="str">
            <v>NANDARAMBHUJELCN4533</v>
          </cell>
        </row>
        <row r="707">
          <cell r="A707" t="str">
            <v>CN4534</v>
          </cell>
          <cell r="B707" t="str">
            <v>DINESHTHAPACN4534</v>
          </cell>
        </row>
        <row r="708">
          <cell r="A708" t="str">
            <v>CN4535</v>
          </cell>
          <cell r="B708" t="str">
            <v>RAMBDRBHUJELCN4535</v>
          </cell>
        </row>
        <row r="709">
          <cell r="A709" t="str">
            <v>CN4536</v>
          </cell>
          <cell r="B709" t="str">
            <v>DEEPAKKUMARTHAPACN4536</v>
          </cell>
        </row>
        <row r="710">
          <cell r="A710" t="str">
            <v>CN4537</v>
          </cell>
          <cell r="B710" t="str">
            <v>BUDEHIMANSUNARCN4537</v>
          </cell>
        </row>
        <row r="711">
          <cell r="A711" t="str">
            <v>CN4538</v>
          </cell>
          <cell r="B711" t="str">
            <v>SHYAMBDRPULAMICN4538</v>
          </cell>
        </row>
        <row r="712">
          <cell r="A712" t="str">
            <v>CN4539</v>
          </cell>
          <cell r="B712" t="str">
            <v>OMPSDRANACN4539</v>
          </cell>
        </row>
        <row r="713">
          <cell r="A713" t="str">
            <v>CN4540</v>
          </cell>
          <cell r="B713" t="str">
            <v>BISHNUGURUNGCN4540</v>
          </cell>
        </row>
        <row r="714">
          <cell r="A714" t="str">
            <v>CN4541</v>
          </cell>
          <cell r="B714" t="str">
            <v>JANGABDRTHARUCN4541</v>
          </cell>
        </row>
        <row r="715">
          <cell r="A715" t="str">
            <v>CN4542</v>
          </cell>
          <cell r="B715" t="str">
            <v>TILBDRTHAPACN4542</v>
          </cell>
        </row>
        <row r="716">
          <cell r="A716" t="str">
            <v>CN4543</v>
          </cell>
          <cell r="B716" t="str">
            <v>ANJANREGMICN4543</v>
          </cell>
        </row>
        <row r="717">
          <cell r="A717" t="str">
            <v>CN4544</v>
          </cell>
          <cell r="B717" t="str">
            <v>NIMBDRTHAPACN4544</v>
          </cell>
        </row>
        <row r="718">
          <cell r="A718" t="str">
            <v>CN4545</v>
          </cell>
          <cell r="B718" t="str">
            <v>GIRIPSDSHREESCN4545</v>
          </cell>
        </row>
        <row r="719">
          <cell r="A719" t="str">
            <v>CN4546</v>
          </cell>
          <cell r="B719" t="str">
            <v>KHUMBDRBALALCN4546</v>
          </cell>
        </row>
        <row r="720">
          <cell r="A720" t="str">
            <v>CN4547</v>
          </cell>
          <cell r="B720" t="str">
            <v>MAHESHTHARUCN4547</v>
          </cell>
        </row>
        <row r="721">
          <cell r="A721" t="str">
            <v>CN4548</v>
          </cell>
          <cell r="B721" t="str">
            <v>DHANBDRTAHRUCN4548</v>
          </cell>
        </row>
        <row r="722">
          <cell r="A722" t="str">
            <v>CN4549</v>
          </cell>
          <cell r="B722" t="str">
            <v>RAJPALYADAVCN4549</v>
          </cell>
        </row>
        <row r="723">
          <cell r="A723" t="str">
            <v>CN4550</v>
          </cell>
          <cell r="B723" t="str">
            <v>RUMBDRSINGJALICN4550</v>
          </cell>
        </row>
        <row r="724">
          <cell r="A724" t="str">
            <v>CN4551</v>
          </cell>
          <cell r="B724" t="str">
            <v>PREMSINGHDARLAMICN4551</v>
          </cell>
        </row>
        <row r="725">
          <cell r="A725" t="str">
            <v>CN4552</v>
          </cell>
          <cell r="B725" t="str">
            <v>DEURAMSINGJALICN4552</v>
          </cell>
        </row>
        <row r="726">
          <cell r="A726" t="str">
            <v>CN4553</v>
          </cell>
          <cell r="B726" t="str">
            <v>BHUWANSINGHMAKIMCN4553</v>
          </cell>
        </row>
        <row r="727">
          <cell r="A727" t="str">
            <v>CN4554</v>
          </cell>
          <cell r="B727" t="str">
            <v>KOMBDRSINGALICN4554</v>
          </cell>
        </row>
        <row r="728">
          <cell r="A728" t="str">
            <v>CN4555</v>
          </cell>
          <cell r="B728" t="str">
            <v>DEVBDRRANACN4555</v>
          </cell>
        </row>
        <row r="729">
          <cell r="A729" t="str">
            <v>CN4556</v>
          </cell>
          <cell r="B729" t="str">
            <v>AMARSINGHTHAPACN4556</v>
          </cell>
        </row>
        <row r="730">
          <cell r="A730" t="str">
            <v>CN4557</v>
          </cell>
          <cell r="B730" t="str">
            <v>YAMANSINGHMAKIMCN4557</v>
          </cell>
        </row>
        <row r="731">
          <cell r="A731" t="str">
            <v>CN4558</v>
          </cell>
          <cell r="B731" t="str">
            <v>DEVBDRMAKIMCN4558</v>
          </cell>
        </row>
        <row r="732">
          <cell r="A732" t="str">
            <v>CN4559</v>
          </cell>
          <cell r="B732" t="str">
            <v>SHIBILALDARLAMICN4559</v>
          </cell>
        </row>
        <row r="733">
          <cell r="A733" t="str">
            <v>CN4560</v>
          </cell>
          <cell r="B733" t="str">
            <v>INDRABDRSOMICN4560</v>
          </cell>
        </row>
        <row r="734">
          <cell r="A734" t="str">
            <v>CN4561</v>
          </cell>
          <cell r="B734" t="str">
            <v>DEUBDRSINGJALICN4561</v>
          </cell>
        </row>
        <row r="735">
          <cell r="A735" t="str">
            <v>CN4562</v>
          </cell>
          <cell r="B735" t="str">
            <v>HUMBDRMAKIMCN4562</v>
          </cell>
        </row>
        <row r="736">
          <cell r="A736" t="str">
            <v>CN4563</v>
          </cell>
          <cell r="B736" t="str">
            <v>BISHNUBDRDARLAMICN4563</v>
          </cell>
        </row>
        <row r="737">
          <cell r="A737" t="str">
            <v>CN4564</v>
          </cell>
          <cell r="B737" t="str">
            <v>HUMBDRMAKIMCN4564</v>
          </cell>
        </row>
        <row r="738">
          <cell r="A738" t="str">
            <v>CN4565</v>
          </cell>
          <cell r="B738" t="str">
            <v>BABULALMASKICN4565</v>
          </cell>
        </row>
        <row r="739">
          <cell r="A739" t="str">
            <v>CN4566</v>
          </cell>
          <cell r="B739" t="str">
            <v>BADRIKURMIROUTCN4566</v>
          </cell>
        </row>
        <row r="740">
          <cell r="A740" t="str">
            <v>CN4567</v>
          </cell>
          <cell r="B740" t="str">
            <v>PARSURAMLUITELCN4567</v>
          </cell>
        </row>
        <row r="741">
          <cell r="A741" t="str">
            <v>CN4568</v>
          </cell>
          <cell r="B741" t="str">
            <v>SUBHASHJAISWALPATELCN4568</v>
          </cell>
        </row>
        <row r="742">
          <cell r="A742" t="str">
            <v>CN4569</v>
          </cell>
          <cell r="B742" t="str">
            <v>SERDHANGHARTICN4569</v>
          </cell>
        </row>
        <row r="743">
          <cell r="A743" t="str">
            <v>CN4570</v>
          </cell>
          <cell r="B743" t="str">
            <v>JITBDRCHHANTELCN4570</v>
          </cell>
        </row>
        <row r="744">
          <cell r="A744" t="str">
            <v>CN4571</v>
          </cell>
          <cell r="B744" t="str">
            <v>BHIMBDRKAUCHACN4571</v>
          </cell>
        </row>
        <row r="745">
          <cell r="A745" t="str">
            <v>CN4572</v>
          </cell>
          <cell r="B745" t="str">
            <v>KEMARSINGHTHAPACN4572</v>
          </cell>
        </row>
        <row r="746">
          <cell r="A746" t="str">
            <v>CN4573</v>
          </cell>
          <cell r="B746" t="str">
            <v>YAMBDRTHAPACN4573</v>
          </cell>
        </row>
        <row r="747">
          <cell r="A747" t="str">
            <v>CN4574</v>
          </cell>
          <cell r="B747" t="str">
            <v>SHYAMBDRDARLAMICN4574</v>
          </cell>
        </row>
        <row r="748">
          <cell r="A748" t="str">
            <v>CN4575</v>
          </cell>
          <cell r="B748" t="str">
            <v>DHANBDRGAHACN4575</v>
          </cell>
        </row>
        <row r="749">
          <cell r="A749" t="str">
            <v>CN4576</v>
          </cell>
          <cell r="B749" t="str">
            <v>HOMBDRDALACN4576</v>
          </cell>
        </row>
        <row r="750">
          <cell r="A750" t="str">
            <v>CN4577</v>
          </cell>
          <cell r="B750" t="str">
            <v>CHINAKBDRTHAPACN4577</v>
          </cell>
        </row>
        <row r="751">
          <cell r="A751" t="str">
            <v>CN4578</v>
          </cell>
          <cell r="B751" t="str">
            <v>YAMBDRTHAPACN4578</v>
          </cell>
        </row>
        <row r="752">
          <cell r="A752" t="str">
            <v>CN4579</v>
          </cell>
          <cell r="B752" t="str">
            <v>TULBDRTHAPACN4579</v>
          </cell>
        </row>
        <row r="753">
          <cell r="A753" t="str">
            <v>CN4580</v>
          </cell>
          <cell r="B753" t="str">
            <v>TEJMANTHAPACN4580</v>
          </cell>
        </row>
        <row r="754">
          <cell r="A754" t="str">
            <v>CN4581</v>
          </cell>
          <cell r="B754" t="str">
            <v>GYANBDRTHAPACN4581</v>
          </cell>
        </row>
        <row r="755">
          <cell r="A755" t="str">
            <v>CN4582</v>
          </cell>
          <cell r="B755" t="str">
            <v>KAMALTHAPACN4582</v>
          </cell>
        </row>
        <row r="756">
          <cell r="A756" t="str">
            <v>CN4583</v>
          </cell>
          <cell r="B756" t="str">
            <v>KRISHNATHAPACN4583</v>
          </cell>
        </row>
        <row r="757">
          <cell r="A757" t="str">
            <v>CN4584</v>
          </cell>
          <cell r="B757" t="str">
            <v>SAMSERTHAPACN4584</v>
          </cell>
        </row>
        <row r="758">
          <cell r="A758" t="str">
            <v>CN4585</v>
          </cell>
          <cell r="B758" t="str">
            <v>RAMTHAPACN4585</v>
          </cell>
        </row>
        <row r="759">
          <cell r="A759" t="str">
            <v>CN4586</v>
          </cell>
          <cell r="B759" t="str">
            <v>NARINDRARANACN4586</v>
          </cell>
        </row>
        <row r="760">
          <cell r="A760" t="str">
            <v>CN4587</v>
          </cell>
          <cell r="B760" t="str">
            <v>TILBDRTHAPACN4587</v>
          </cell>
        </row>
        <row r="761">
          <cell r="A761" t="str">
            <v>CN4588</v>
          </cell>
          <cell r="B761" t="str">
            <v>DIPENDRATHAPACN4588</v>
          </cell>
        </row>
        <row r="762">
          <cell r="A762" t="str">
            <v>CN4589</v>
          </cell>
          <cell r="B762" t="str">
            <v>BIRBDRRANACN4589</v>
          </cell>
        </row>
        <row r="763">
          <cell r="A763" t="str">
            <v>CN4590</v>
          </cell>
          <cell r="B763" t="str">
            <v>TULBDRRANACN4590</v>
          </cell>
        </row>
        <row r="764">
          <cell r="A764" t="str">
            <v>CN4591</v>
          </cell>
          <cell r="B764" t="str">
            <v>PITAMBARRANACN4591</v>
          </cell>
        </row>
        <row r="765">
          <cell r="A765" t="str">
            <v>CN4592</v>
          </cell>
          <cell r="B765" t="str">
            <v>RAJUBHUSHALCN4592</v>
          </cell>
        </row>
        <row r="766">
          <cell r="A766" t="str">
            <v>CN4593</v>
          </cell>
          <cell r="B766" t="str">
            <v>TILBDRTHAPACN4593</v>
          </cell>
        </row>
        <row r="767">
          <cell r="A767" t="str">
            <v>CN4594</v>
          </cell>
          <cell r="B767" t="str">
            <v>BHIMBDRTHAPACN4594</v>
          </cell>
        </row>
        <row r="768">
          <cell r="A768" t="str">
            <v>CN4595</v>
          </cell>
          <cell r="B768" t="str">
            <v>TEJBDRSARUCN4595</v>
          </cell>
        </row>
        <row r="769">
          <cell r="A769" t="str">
            <v>CN4596</v>
          </cell>
          <cell r="B769" t="str">
            <v>PREMBDRTHAPACN4596</v>
          </cell>
        </row>
        <row r="770">
          <cell r="A770" t="str">
            <v>CN4597</v>
          </cell>
          <cell r="B770" t="str">
            <v>BHIMBDRTHAPACN4597</v>
          </cell>
        </row>
        <row r="771">
          <cell r="A771" t="str">
            <v>CN4598</v>
          </cell>
          <cell r="B771" t="str">
            <v>MUNSHIMARANDICN4598</v>
          </cell>
        </row>
        <row r="772">
          <cell r="A772" t="str">
            <v>CN4599</v>
          </cell>
          <cell r="B772" t="str">
            <v>SURYABDRRANACN4599</v>
          </cell>
        </row>
        <row r="773">
          <cell r="A773" t="str">
            <v>CN4600</v>
          </cell>
          <cell r="B773" t="str">
            <v>PURNABDRB.K.CN4600</v>
          </cell>
        </row>
        <row r="774">
          <cell r="A774" t="str">
            <v>CN4601</v>
          </cell>
          <cell r="B774" t="str">
            <v>DILBDRGAHACN4601</v>
          </cell>
        </row>
        <row r="775">
          <cell r="A775" t="str">
            <v>CN4602</v>
          </cell>
          <cell r="B775" t="str">
            <v>KHIMBDRSARUCN4602</v>
          </cell>
        </row>
        <row r="776">
          <cell r="A776" t="str">
            <v>CN4603</v>
          </cell>
          <cell r="B776" t="str">
            <v>DAMARSINGHSARUCN4603</v>
          </cell>
        </row>
        <row r="777">
          <cell r="A777" t="str">
            <v>CN4604</v>
          </cell>
          <cell r="B777" t="str">
            <v>GIRIPSDGAHACN4604</v>
          </cell>
        </row>
        <row r="778">
          <cell r="A778" t="str">
            <v>CN4605</v>
          </cell>
          <cell r="B778" t="str">
            <v>HOMBDRTHAPACN4605</v>
          </cell>
        </row>
        <row r="779">
          <cell r="A779" t="str">
            <v>CN4606</v>
          </cell>
          <cell r="B779" t="str">
            <v>BASANTARANACN4606</v>
          </cell>
        </row>
        <row r="780">
          <cell r="A780" t="str">
            <v>CN4607</v>
          </cell>
          <cell r="B780" t="str">
            <v>TARUBDRSARUCN4607</v>
          </cell>
        </row>
        <row r="781">
          <cell r="A781" t="str">
            <v>CN4608</v>
          </cell>
          <cell r="B781" t="str">
            <v>RAMBDRB.K.CN4608</v>
          </cell>
        </row>
        <row r="782">
          <cell r="A782" t="str">
            <v>CN4609</v>
          </cell>
          <cell r="B782" t="str">
            <v>RAJUDARJICN4609</v>
          </cell>
        </row>
        <row r="783">
          <cell r="A783" t="str">
            <v>CN4610</v>
          </cell>
          <cell r="B783" t="str">
            <v>THANISHORGHIMIRECN4610</v>
          </cell>
        </row>
        <row r="784">
          <cell r="A784" t="str">
            <v>CN4611</v>
          </cell>
          <cell r="B784" t="str">
            <v>GOPALGURUNGCN4611</v>
          </cell>
        </row>
        <row r="785">
          <cell r="A785" t="str">
            <v>CN4612</v>
          </cell>
          <cell r="B785" t="str">
            <v>LAKBDRSAMALCN4612</v>
          </cell>
        </row>
        <row r="786">
          <cell r="A786" t="str">
            <v>CN4613</v>
          </cell>
          <cell r="B786" t="str">
            <v>SUSHILTHAPACN4613</v>
          </cell>
        </row>
        <row r="787">
          <cell r="A787" t="str">
            <v>CN4614</v>
          </cell>
          <cell r="B787" t="str">
            <v>HARIBDRTHARUCN4614</v>
          </cell>
        </row>
        <row r="788">
          <cell r="A788" t="str">
            <v>CN4615</v>
          </cell>
          <cell r="B788" t="str">
            <v>BINODSHREESCN4615</v>
          </cell>
        </row>
        <row r="789">
          <cell r="A789" t="str">
            <v>CN4616</v>
          </cell>
          <cell r="B789" t="str">
            <v>YAMBDRRESHMICN4616</v>
          </cell>
        </row>
        <row r="790">
          <cell r="A790" t="str">
            <v>CN4617</v>
          </cell>
          <cell r="B790" t="str">
            <v>DHUNJELALRANACN4617</v>
          </cell>
        </row>
        <row r="791">
          <cell r="A791" t="str">
            <v>CN4618</v>
          </cell>
          <cell r="B791" t="str">
            <v>DALBDRGHARTICN4618</v>
          </cell>
        </row>
        <row r="792">
          <cell r="A792" t="str">
            <v>CN4619</v>
          </cell>
          <cell r="B792" t="str">
            <v>THAMANBDRGHARTICN4619</v>
          </cell>
        </row>
        <row r="793">
          <cell r="A793" t="str">
            <v>CN4620</v>
          </cell>
          <cell r="B793" t="str">
            <v>SOMBDRGAHACN4620</v>
          </cell>
        </row>
        <row r="794">
          <cell r="A794" t="str">
            <v>CN4621</v>
          </cell>
          <cell r="B794" t="str">
            <v>GHANBDRTHAPACN4621</v>
          </cell>
        </row>
        <row r="795">
          <cell r="A795" t="str">
            <v>CN4622</v>
          </cell>
          <cell r="B795" t="str">
            <v>NARBDRPUNCN4622</v>
          </cell>
        </row>
        <row r="796">
          <cell r="A796" t="str">
            <v>CN4623</v>
          </cell>
          <cell r="B796" t="str">
            <v>MOHANTHAPACN4623</v>
          </cell>
        </row>
        <row r="797">
          <cell r="A797" t="str">
            <v>CN4624</v>
          </cell>
          <cell r="B797" t="str">
            <v>JAGBDRTHAPACN4624</v>
          </cell>
        </row>
        <row r="798">
          <cell r="A798" t="str">
            <v>CN4625</v>
          </cell>
          <cell r="B798" t="str">
            <v>CHANDRABDRTHAPACN4625</v>
          </cell>
        </row>
        <row r="799">
          <cell r="A799" t="str">
            <v>CN4626</v>
          </cell>
          <cell r="B799" t="str">
            <v>RANBDRGHARTICN4626</v>
          </cell>
        </row>
        <row r="800">
          <cell r="A800" t="str">
            <v>CN4627</v>
          </cell>
          <cell r="B800" t="str">
            <v>HARILALBHUJELCN4627</v>
          </cell>
        </row>
        <row r="801">
          <cell r="A801" t="str">
            <v>CN4628</v>
          </cell>
          <cell r="B801" t="str">
            <v>KRISHNABDRPUNCN4628</v>
          </cell>
        </row>
        <row r="802">
          <cell r="A802" t="str">
            <v>CN4629</v>
          </cell>
          <cell r="B802" t="str">
            <v>PREMBDRTHAPACN4629</v>
          </cell>
        </row>
        <row r="803">
          <cell r="A803" t="str">
            <v>CN4630</v>
          </cell>
          <cell r="B803" t="str">
            <v>BHIMBDRBKCN4630</v>
          </cell>
        </row>
        <row r="804">
          <cell r="A804" t="str">
            <v>CN4631</v>
          </cell>
          <cell r="B804" t="str">
            <v>TEKBDRTHAPACN4631</v>
          </cell>
        </row>
        <row r="805">
          <cell r="A805" t="str">
            <v>CN4632</v>
          </cell>
          <cell r="B805" t="str">
            <v>DURGABDRBKCN4632</v>
          </cell>
        </row>
        <row r="806">
          <cell r="A806" t="str">
            <v>CN4633</v>
          </cell>
          <cell r="B806" t="str">
            <v>DHANBDRBKCN4633</v>
          </cell>
        </row>
        <row r="807">
          <cell r="A807" t="str">
            <v>CN4634</v>
          </cell>
          <cell r="B807" t="str">
            <v>RAMCHANDRAKAMICN4634</v>
          </cell>
        </row>
        <row r="808">
          <cell r="A808" t="str">
            <v>CN4635</v>
          </cell>
          <cell r="B808" t="str">
            <v>PURNABDRTHAPACN4635</v>
          </cell>
        </row>
        <row r="809">
          <cell r="A809" t="str">
            <v>CN4636</v>
          </cell>
          <cell r="B809" t="str">
            <v>RAJESHTHAPACN4636</v>
          </cell>
        </row>
        <row r="810">
          <cell r="A810" t="str">
            <v>CN4637</v>
          </cell>
          <cell r="B810" t="str">
            <v>BALBDRTHAPACN4637</v>
          </cell>
        </row>
        <row r="811">
          <cell r="A811" t="str">
            <v>CN4638</v>
          </cell>
          <cell r="B811" t="str">
            <v>LILBDRTHAPACN4638</v>
          </cell>
        </row>
        <row r="812">
          <cell r="A812" t="str">
            <v>CN4639</v>
          </cell>
          <cell r="B812" t="str">
            <v>DUJMANTHAPACN4639</v>
          </cell>
        </row>
        <row r="813">
          <cell r="A813" t="str">
            <v>CN4640</v>
          </cell>
          <cell r="B813" t="str">
            <v>AMARBDRSUNARCN4640</v>
          </cell>
        </row>
        <row r="814">
          <cell r="A814" t="str">
            <v>CN4641</v>
          </cell>
          <cell r="B814" t="str">
            <v>MANBDRSARKICN4641</v>
          </cell>
        </row>
        <row r="815">
          <cell r="A815" t="str">
            <v>CN4642</v>
          </cell>
          <cell r="B815" t="str">
            <v>AMARBDRB.K.CN4642</v>
          </cell>
        </row>
        <row r="816">
          <cell r="A816" t="str">
            <v>CN4643</v>
          </cell>
          <cell r="B816" t="str">
            <v>TIKABDRKAMICN4643</v>
          </cell>
        </row>
        <row r="817">
          <cell r="A817" t="str">
            <v>CN4644</v>
          </cell>
          <cell r="B817" t="str">
            <v>TEKBDRRESHMICN4644</v>
          </cell>
        </row>
        <row r="818">
          <cell r="A818" t="str">
            <v>CN4645</v>
          </cell>
          <cell r="B818" t="str">
            <v>DHALBDRRESHMICN4645</v>
          </cell>
        </row>
        <row r="819">
          <cell r="A819" t="str">
            <v>CN4646</v>
          </cell>
          <cell r="B819" t="str">
            <v>JITBDRPAIJACN4646</v>
          </cell>
        </row>
        <row r="820">
          <cell r="A820" t="str">
            <v>CN4647</v>
          </cell>
          <cell r="B820" t="str">
            <v>CHANDRAPSDACHARYACN4647</v>
          </cell>
        </row>
        <row r="821">
          <cell r="A821" t="str">
            <v>CN4648</v>
          </cell>
          <cell r="B821" t="str">
            <v>NARINDRAPAIJACN4648</v>
          </cell>
        </row>
        <row r="822">
          <cell r="A822" t="str">
            <v>CN4649</v>
          </cell>
          <cell r="B822" t="str">
            <v>KULBDRROKACN4649</v>
          </cell>
        </row>
        <row r="823">
          <cell r="A823" t="str">
            <v>CN4650</v>
          </cell>
          <cell r="B823" t="str">
            <v>NARBDRROKACN4650</v>
          </cell>
        </row>
        <row r="824">
          <cell r="A824" t="str">
            <v>CN4651</v>
          </cell>
          <cell r="B824" t="str">
            <v>LOKBDRGHARTICN4651</v>
          </cell>
        </row>
        <row r="825">
          <cell r="A825" t="str">
            <v>CN4652</v>
          </cell>
          <cell r="B825" t="str">
            <v>GYANBDRPUNCN4652</v>
          </cell>
        </row>
        <row r="826">
          <cell r="A826" t="str">
            <v>CN4653</v>
          </cell>
          <cell r="B826" t="str">
            <v>GAGANBDRGHARTICN4653</v>
          </cell>
        </row>
        <row r="827">
          <cell r="A827" t="str">
            <v>CN4654</v>
          </cell>
          <cell r="B827" t="str">
            <v>SASBDRBAGBALCN4654</v>
          </cell>
        </row>
        <row r="828">
          <cell r="A828" t="str">
            <v>CN4655</v>
          </cell>
          <cell r="B828" t="str">
            <v>BHOSBDRSOTICN4655</v>
          </cell>
        </row>
        <row r="829">
          <cell r="A829" t="str">
            <v>CN4656</v>
          </cell>
          <cell r="B829" t="str">
            <v>TIKARAMGAHACN4656</v>
          </cell>
        </row>
        <row r="830">
          <cell r="A830" t="str">
            <v>CN4657</v>
          </cell>
          <cell r="B830" t="str">
            <v>RANBDRSOTICN4657</v>
          </cell>
        </row>
        <row r="831">
          <cell r="A831" t="str">
            <v>CN4658</v>
          </cell>
          <cell r="B831" t="str">
            <v>DALBDRRANACN4658</v>
          </cell>
        </row>
        <row r="832">
          <cell r="A832" t="str">
            <v>CN4659</v>
          </cell>
          <cell r="B832" t="str">
            <v>LALBDRPUNCN4659</v>
          </cell>
        </row>
        <row r="833">
          <cell r="A833" t="str">
            <v>CN4660</v>
          </cell>
          <cell r="B833" t="str">
            <v>RINKURANACN4660</v>
          </cell>
        </row>
        <row r="834">
          <cell r="A834" t="str">
            <v>CN4661</v>
          </cell>
          <cell r="B834" t="str">
            <v>BHESBDRTHAPACN4661</v>
          </cell>
        </row>
        <row r="835">
          <cell r="A835" t="str">
            <v>CN4662</v>
          </cell>
          <cell r="B835" t="str">
            <v>LILBDRTHAPACN4662</v>
          </cell>
        </row>
        <row r="836">
          <cell r="A836" t="str">
            <v>CN4663</v>
          </cell>
          <cell r="B836" t="str">
            <v>YAMBDRRANACN4663</v>
          </cell>
        </row>
        <row r="837">
          <cell r="A837" t="str">
            <v>CN4664</v>
          </cell>
          <cell r="B837" t="str">
            <v>JEETBDRTHAPACN4664</v>
          </cell>
        </row>
        <row r="838">
          <cell r="A838" t="str">
            <v>CN4665</v>
          </cell>
          <cell r="B838" t="str">
            <v>KESHARBDRTHAPACN4665</v>
          </cell>
        </row>
        <row r="839">
          <cell r="A839" t="str">
            <v>CN4666</v>
          </cell>
          <cell r="B839" t="str">
            <v>LILPSDRANACN4666</v>
          </cell>
        </row>
        <row r="840">
          <cell r="A840" t="str">
            <v>CN4667</v>
          </cell>
          <cell r="B840" t="str">
            <v>DINESHRANACN4667</v>
          </cell>
        </row>
        <row r="841">
          <cell r="A841" t="str">
            <v>CN4668</v>
          </cell>
          <cell r="B841" t="str">
            <v>MAHABIRRANACN4668</v>
          </cell>
        </row>
        <row r="842">
          <cell r="A842" t="str">
            <v>CN4669</v>
          </cell>
          <cell r="B842" t="str">
            <v>REMBDRRANACN4669</v>
          </cell>
        </row>
        <row r="843">
          <cell r="A843" t="str">
            <v>CN4670</v>
          </cell>
          <cell r="B843" t="str">
            <v>SHERSINGHTHAPACN4670</v>
          </cell>
        </row>
        <row r="844">
          <cell r="A844" t="str">
            <v>CN4671</v>
          </cell>
          <cell r="B844" t="str">
            <v>DEVIBDRRANACN4671</v>
          </cell>
        </row>
        <row r="845">
          <cell r="A845" t="str">
            <v>CN4672</v>
          </cell>
          <cell r="B845" t="str">
            <v>NARENDRARANACN4672</v>
          </cell>
        </row>
        <row r="846">
          <cell r="A846" t="str">
            <v>CN4673</v>
          </cell>
          <cell r="B846" t="str">
            <v>LOKBDRTHAPACN4673</v>
          </cell>
        </row>
        <row r="847">
          <cell r="A847" t="str">
            <v>CN4674</v>
          </cell>
          <cell r="B847" t="str">
            <v>TILBDRRANACN4674</v>
          </cell>
        </row>
        <row r="848">
          <cell r="A848" t="str">
            <v>CN4675</v>
          </cell>
          <cell r="B848" t="str">
            <v>RAMBDRRANACN4675</v>
          </cell>
        </row>
        <row r="849">
          <cell r="A849" t="str">
            <v>CN4676</v>
          </cell>
          <cell r="B849" t="str">
            <v>BHIMBDRCHOHANCN4676</v>
          </cell>
        </row>
        <row r="850">
          <cell r="A850" t="str">
            <v>CN4677</v>
          </cell>
          <cell r="B850" t="str">
            <v>BALBDRMAGARCN4677</v>
          </cell>
        </row>
        <row r="851">
          <cell r="A851" t="str">
            <v>CN4678</v>
          </cell>
          <cell r="B851" t="str">
            <v>DEUBDRSARUCN4678</v>
          </cell>
        </row>
        <row r="852">
          <cell r="A852" t="str">
            <v>CN4679</v>
          </cell>
          <cell r="B852" t="str">
            <v>JAYBDRTHAPACN4679</v>
          </cell>
        </row>
        <row r="853">
          <cell r="A853" t="str">
            <v>CN4680</v>
          </cell>
          <cell r="B853" t="str">
            <v>KOSHBDRTHAPACN4680</v>
          </cell>
        </row>
        <row r="854">
          <cell r="A854" t="str">
            <v>CN4681</v>
          </cell>
          <cell r="B854" t="str">
            <v>LILASINGHRANACN4681</v>
          </cell>
        </row>
        <row r="855">
          <cell r="A855" t="str">
            <v>CN4682</v>
          </cell>
          <cell r="B855" t="str">
            <v>MOHANBDRTHAPACN4682</v>
          </cell>
        </row>
        <row r="856">
          <cell r="A856" t="str">
            <v>CN4683</v>
          </cell>
          <cell r="B856" t="str">
            <v>YAMBDRTHAPACN4683</v>
          </cell>
        </row>
        <row r="857">
          <cell r="A857" t="str">
            <v>CN4684</v>
          </cell>
          <cell r="B857" t="str">
            <v>RIMBDRSARUCN4684</v>
          </cell>
        </row>
        <row r="858">
          <cell r="A858" t="str">
            <v>CN4685</v>
          </cell>
          <cell r="B858" t="str">
            <v>LIMBDRRANACN4685</v>
          </cell>
        </row>
        <row r="859">
          <cell r="A859" t="str">
            <v>CN4686</v>
          </cell>
          <cell r="B859" t="str">
            <v>BIRANTHAPACN4686</v>
          </cell>
        </row>
        <row r="860">
          <cell r="A860" t="str">
            <v>CN4687</v>
          </cell>
          <cell r="B860" t="str">
            <v>DALBDRRANACN4687</v>
          </cell>
        </row>
        <row r="861">
          <cell r="A861" t="str">
            <v>CN4688</v>
          </cell>
          <cell r="B861" t="str">
            <v>PADAMBDRHISKICN4688</v>
          </cell>
        </row>
        <row r="862">
          <cell r="A862" t="str">
            <v>CN4689</v>
          </cell>
          <cell r="B862" t="str">
            <v>BABULALHISKICN4689</v>
          </cell>
        </row>
        <row r="863">
          <cell r="A863" t="str">
            <v>CN4690</v>
          </cell>
          <cell r="B863" t="str">
            <v>HARKHABDRDALACN4690</v>
          </cell>
        </row>
        <row r="864">
          <cell r="A864" t="str">
            <v>CN4691</v>
          </cell>
          <cell r="B864" t="str">
            <v>YAMBDRRESHMICN4691</v>
          </cell>
        </row>
        <row r="865">
          <cell r="A865" t="str">
            <v>CN4692</v>
          </cell>
          <cell r="B865" t="str">
            <v>GOVINDAPARSAICN4692</v>
          </cell>
        </row>
        <row r="866">
          <cell r="A866" t="str">
            <v>CN4693</v>
          </cell>
          <cell r="B866" t="str">
            <v>PREMBDRRANACN4693</v>
          </cell>
        </row>
        <row r="867">
          <cell r="A867" t="str">
            <v>CN4694</v>
          </cell>
          <cell r="B867" t="str">
            <v>HOMBDRTHAPACN4694</v>
          </cell>
        </row>
        <row r="868">
          <cell r="A868" t="str">
            <v>CN4695</v>
          </cell>
          <cell r="B868" t="str">
            <v>SURAJBDRGAHACN4695</v>
          </cell>
        </row>
        <row r="869">
          <cell r="A869" t="str">
            <v>CN4696</v>
          </cell>
          <cell r="B869" t="str">
            <v>RUKHBDRTHAPACN4696</v>
          </cell>
        </row>
        <row r="870">
          <cell r="A870" t="str">
            <v>CN4697</v>
          </cell>
          <cell r="B870" t="str">
            <v>KHARKABDRRANACN4697</v>
          </cell>
        </row>
        <row r="871">
          <cell r="A871" t="str">
            <v>CN4698</v>
          </cell>
          <cell r="B871" t="str">
            <v>DURGAPANDEYCN4698</v>
          </cell>
        </row>
        <row r="872">
          <cell r="A872" t="str">
            <v>CN4699</v>
          </cell>
          <cell r="B872" t="str">
            <v>GANESHKRYADAVCN4699</v>
          </cell>
        </row>
        <row r="873">
          <cell r="A873" t="str">
            <v>CN4700</v>
          </cell>
          <cell r="B873" t="str">
            <v>RAMHANSDACN4700</v>
          </cell>
        </row>
        <row r="874">
          <cell r="A874" t="str">
            <v>CN4701</v>
          </cell>
          <cell r="B874" t="str">
            <v>HENASHALMARANDICN4701</v>
          </cell>
        </row>
        <row r="875">
          <cell r="A875" t="str">
            <v>CN4702</v>
          </cell>
          <cell r="B875" t="str">
            <v>KISHUNHANSDACN4702</v>
          </cell>
        </row>
        <row r="876">
          <cell r="A876" t="str">
            <v>CN4703</v>
          </cell>
          <cell r="B876" t="str">
            <v>KALICHARANMADAIYACN4703</v>
          </cell>
        </row>
        <row r="877">
          <cell r="A877" t="str">
            <v>CN4704</v>
          </cell>
          <cell r="B877" t="str">
            <v>LULINMURMUCN4704</v>
          </cell>
        </row>
        <row r="878">
          <cell r="A878" t="str">
            <v>CN4705</v>
          </cell>
          <cell r="B878" t="str">
            <v>KAMALSORENCN4705</v>
          </cell>
        </row>
        <row r="879">
          <cell r="A879" t="str">
            <v>CN4706</v>
          </cell>
          <cell r="B879" t="str">
            <v>SONRAMHEMBROMCN4706</v>
          </cell>
        </row>
        <row r="880">
          <cell r="A880" t="str">
            <v>CN4707</v>
          </cell>
          <cell r="B880" t="str">
            <v>DINESHMARANDICN4707</v>
          </cell>
        </row>
        <row r="881">
          <cell r="A881" t="str">
            <v>CN4708</v>
          </cell>
          <cell r="B881" t="str">
            <v>SHYAMLALTUDUCN4708</v>
          </cell>
        </row>
        <row r="882">
          <cell r="A882" t="str">
            <v>CN4709</v>
          </cell>
          <cell r="B882" t="str">
            <v>RAKISHALMURMUCN4709</v>
          </cell>
        </row>
        <row r="883">
          <cell r="A883" t="str">
            <v>CN4710</v>
          </cell>
          <cell r="B883" t="str">
            <v>SUBODHKRSINGHCN4710</v>
          </cell>
        </row>
        <row r="884">
          <cell r="A884" t="str">
            <v>CN4711</v>
          </cell>
          <cell r="B884" t="str">
            <v>KRISHNAMURMUCN4711</v>
          </cell>
        </row>
        <row r="885">
          <cell r="A885" t="str">
            <v>CN4712</v>
          </cell>
          <cell r="B885" t="str">
            <v>PARDEEPTUDUCN4712</v>
          </cell>
        </row>
        <row r="886">
          <cell r="A886" t="str">
            <v>CN4713</v>
          </cell>
          <cell r="B886" t="str">
            <v>JOHANTUDUCN4713</v>
          </cell>
        </row>
        <row r="887">
          <cell r="A887" t="str">
            <v>CN4714</v>
          </cell>
          <cell r="B887" t="str">
            <v>SUNILTUDUCN4714</v>
          </cell>
        </row>
        <row r="888">
          <cell r="A888" t="str">
            <v>CN4715</v>
          </cell>
          <cell r="B888" t="str">
            <v>RUBINTUDUCN4715</v>
          </cell>
        </row>
        <row r="889">
          <cell r="A889" t="str">
            <v>CN4716</v>
          </cell>
          <cell r="B889" t="str">
            <v>LUKHINDAHEMBROMCN4716</v>
          </cell>
        </row>
        <row r="890">
          <cell r="A890" t="str">
            <v>CN4717</v>
          </cell>
          <cell r="B890" t="str">
            <v>MANOJMANZICN4717</v>
          </cell>
        </row>
        <row r="891">
          <cell r="A891" t="str">
            <v>CN4718</v>
          </cell>
          <cell r="B891" t="str">
            <v>MANOSHANSDACN4718</v>
          </cell>
        </row>
        <row r="892">
          <cell r="A892" t="str">
            <v>CN4719</v>
          </cell>
          <cell r="B892" t="str">
            <v>SANTOSHSORENCN4719</v>
          </cell>
        </row>
        <row r="893">
          <cell r="A893" t="str">
            <v>CN4720</v>
          </cell>
          <cell r="B893" t="str">
            <v>RAJENDRABDRGURUNGCN4720</v>
          </cell>
        </row>
        <row r="894">
          <cell r="A894" t="str">
            <v>CN4721</v>
          </cell>
          <cell r="B894" t="str">
            <v>JIVANK.C.CN4721</v>
          </cell>
        </row>
        <row r="895">
          <cell r="A895" t="str">
            <v>CN4722</v>
          </cell>
          <cell r="B895" t="str">
            <v>RAJUHEMBROMCN4722</v>
          </cell>
        </row>
        <row r="896">
          <cell r="A896" t="str">
            <v>CN4723</v>
          </cell>
          <cell r="B896" t="str">
            <v>BABUDHANTUDUCN4723</v>
          </cell>
        </row>
        <row r="897">
          <cell r="A897" t="str">
            <v>CN4724</v>
          </cell>
          <cell r="B897" t="str">
            <v>SUPHALMURMUCN4724</v>
          </cell>
        </row>
        <row r="898">
          <cell r="A898" t="str">
            <v>CN4725</v>
          </cell>
          <cell r="B898" t="str">
            <v>SUNILMURMUCN4725</v>
          </cell>
        </row>
        <row r="899">
          <cell r="A899" t="str">
            <v>CN4726</v>
          </cell>
          <cell r="B899" t="str">
            <v>MISTRIHEMBROMCN4726</v>
          </cell>
        </row>
        <row r="900">
          <cell r="A900" t="str">
            <v>CN4727</v>
          </cell>
          <cell r="B900" t="str">
            <v>NUNUDHANMURMUCN4727</v>
          </cell>
        </row>
        <row r="901">
          <cell r="A901" t="str">
            <v>CN5001</v>
          </cell>
          <cell r="B901" t="str">
            <v>KAMLESHWORKISKU-CN5001</v>
          </cell>
        </row>
        <row r="902">
          <cell r="A902" t="str">
            <v>CN5002</v>
          </cell>
          <cell r="B902" t="str">
            <v>RAJESHWORKISKUCN5002</v>
          </cell>
        </row>
        <row r="903">
          <cell r="A903" t="str">
            <v>CN5003</v>
          </cell>
          <cell r="B903" t="str">
            <v>SURESHMARANDICN5003</v>
          </cell>
        </row>
        <row r="904">
          <cell r="A904" t="str">
            <v>CN5004</v>
          </cell>
          <cell r="B904" t="str">
            <v>JAYSANMURMUCN5004</v>
          </cell>
        </row>
        <row r="905">
          <cell r="A905" t="str">
            <v>CN5005</v>
          </cell>
          <cell r="B905" t="str">
            <v>MANGLATUDUCN5005</v>
          </cell>
        </row>
        <row r="906">
          <cell r="A906" t="str">
            <v>CN5006</v>
          </cell>
          <cell r="B906" t="str">
            <v>MANTUBESRACN5006</v>
          </cell>
        </row>
        <row r="907">
          <cell r="A907" t="str">
            <v>CN5007</v>
          </cell>
          <cell r="B907" t="str">
            <v>BABUSALMARANDICN5007</v>
          </cell>
        </row>
        <row r="908">
          <cell r="A908" t="str">
            <v>CN5008</v>
          </cell>
          <cell r="B908" t="str">
            <v>ARJUNSORENCN5008</v>
          </cell>
        </row>
        <row r="909">
          <cell r="A909" t="str">
            <v>CN5009</v>
          </cell>
          <cell r="B909" t="str">
            <v>SIRIJALTUDUCN5009</v>
          </cell>
        </row>
        <row r="910">
          <cell r="A910" t="str">
            <v>CN5010</v>
          </cell>
          <cell r="B910" t="str">
            <v>PREMHEMBROMCN5010</v>
          </cell>
        </row>
        <row r="911">
          <cell r="A911" t="str">
            <v>CN5011</v>
          </cell>
          <cell r="B911" t="str">
            <v>BINODTUDUCN5011</v>
          </cell>
        </row>
        <row r="912">
          <cell r="A912" t="str">
            <v>CN5012</v>
          </cell>
          <cell r="B912" t="str">
            <v>KAMDEVMURMUCN5012</v>
          </cell>
        </row>
        <row r="913">
          <cell r="A913" t="str">
            <v>CN5013</v>
          </cell>
          <cell r="B913" t="str">
            <v>SAKIMTUDU-CN5013</v>
          </cell>
        </row>
        <row r="914">
          <cell r="A914" t="str">
            <v>CN5014</v>
          </cell>
          <cell r="B914" t="str">
            <v>THAKURSORENCN5014</v>
          </cell>
        </row>
        <row r="915">
          <cell r="A915" t="str">
            <v>CN5015</v>
          </cell>
          <cell r="B915" t="str">
            <v>SAKHETUDUCN5015</v>
          </cell>
        </row>
        <row r="916">
          <cell r="A916" t="str">
            <v>CN5016</v>
          </cell>
          <cell r="B916" t="str">
            <v>BUDHILALMURMUCN5016</v>
          </cell>
        </row>
        <row r="917">
          <cell r="A917" t="str">
            <v>CN5017</v>
          </cell>
          <cell r="B917" t="str">
            <v>NIRALKISKUCN5017</v>
          </cell>
        </row>
        <row r="918">
          <cell r="A918" t="str">
            <v>CN5018</v>
          </cell>
          <cell r="B918" t="str">
            <v>NARESHSORENCN5018</v>
          </cell>
        </row>
        <row r="919">
          <cell r="A919" t="str">
            <v>CN5019</v>
          </cell>
          <cell r="B919" t="str">
            <v>KALICHARANMURMUCN5019</v>
          </cell>
        </row>
        <row r="920">
          <cell r="A920" t="str">
            <v>CN5020</v>
          </cell>
          <cell r="B920" t="str">
            <v>DINESHMURMUCN5020</v>
          </cell>
        </row>
        <row r="921">
          <cell r="A921" t="str">
            <v>CN5021</v>
          </cell>
          <cell r="B921" t="str">
            <v>PARMEMURMUCN5021</v>
          </cell>
        </row>
        <row r="922">
          <cell r="A922" t="str">
            <v>CN5022</v>
          </cell>
          <cell r="B922" t="str">
            <v>AGNASIYUSSORENCN5022</v>
          </cell>
        </row>
        <row r="923">
          <cell r="A923" t="str">
            <v>CN5023</v>
          </cell>
          <cell r="B923" t="str">
            <v>SANATHEMBROMCN5023</v>
          </cell>
        </row>
        <row r="924">
          <cell r="A924" t="str">
            <v>CN5024</v>
          </cell>
          <cell r="B924" t="str">
            <v>MISTRIHEMBROMCN5024</v>
          </cell>
        </row>
        <row r="925">
          <cell r="A925" t="str">
            <v>CN5025</v>
          </cell>
          <cell r="B925" t="str">
            <v>BABULALTUDUCN5025</v>
          </cell>
        </row>
        <row r="926">
          <cell r="A926" t="str">
            <v>CN5026</v>
          </cell>
          <cell r="B926" t="str">
            <v>RUPTANTUDUCN5026</v>
          </cell>
        </row>
        <row r="927">
          <cell r="A927" t="str">
            <v>CN5027</v>
          </cell>
          <cell r="B927" t="str">
            <v>SUNILBASKICN5027</v>
          </cell>
        </row>
        <row r="928">
          <cell r="A928" t="str">
            <v>CN5028</v>
          </cell>
          <cell r="B928" t="str">
            <v>ANOSBASKICN5028</v>
          </cell>
        </row>
        <row r="929">
          <cell r="A929" t="str">
            <v>CN5029</v>
          </cell>
          <cell r="B929" t="str">
            <v>TINKUTUDUCN5029</v>
          </cell>
        </row>
        <row r="930">
          <cell r="A930" t="str">
            <v>CN5030</v>
          </cell>
          <cell r="B930" t="str">
            <v>SOMLALTUDUCN5030</v>
          </cell>
        </row>
        <row r="931">
          <cell r="A931" t="str">
            <v>CN5031</v>
          </cell>
          <cell r="B931" t="str">
            <v>NARESHBESARACN5031</v>
          </cell>
        </row>
        <row r="932">
          <cell r="A932" t="str">
            <v>CN5032</v>
          </cell>
          <cell r="B932" t="str">
            <v>RAJESHMARANDICN5032</v>
          </cell>
        </row>
        <row r="933">
          <cell r="A933" t="str">
            <v>CN5033</v>
          </cell>
          <cell r="B933" t="str">
            <v>ANILSORENCN5033</v>
          </cell>
        </row>
        <row r="934">
          <cell r="A934" t="str">
            <v>CN5034</v>
          </cell>
          <cell r="B934" t="str">
            <v>BABUSHALMURMUCN5034</v>
          </cell>
        </row>
        <row r="935">
          <cell r="A935" t="str">
            <v>CN5035</v>
          </cell>
          <cell r="B935" t="str">
            <v>BAIDHNATHSORENCN5035</v>
          </cell>
        </row>
        <row r="936">
          <cell r="A936" t="str">
            <v>CN5036</v>
          </cell>
          <cell r="B936" t="str">
            <v>ISHWARKRMARANDICN5036</v>
          </cell>
        </row>
        <row r="937">
          <cell r="A937" t="str">
            <v>CN5037</v>
          </cell>
          <cell r="B937" t="str">
            <v>SUKHALALTUDUCN5037</v>
          </cell>
        </row>
        <row r="938">
          <cell r="A938" t="str">
            <v>CN5038</v>
          </cell>
          <cell r="B938" t="str">
            <v>BABUDHANMURMUCN5038</v>
          </cell>
        </row>
        <row r="939">
          <cell r="A939" t="str">
            <v>CN5039</v>
          </cell>
          <cell r="B939" t="str">
            <v>BENISALMURMUCN5039</v>
          </cell>
        </row>
        <row r="940">
          <cell r="A940" t="str">
            <v>CN5040</v>
          </cell>
          <cell r="B940" t="str">
            <v>RAJKUMARHEMBROMCN5040</v>
          </cell>
        </row>
        <row r="941">
          <cell r="A941" t="str">
            <v>CN5041</v>
          </cell>
          <cell r="B941" t="str">
            <v>MANTUMARANDICN5041</v>
          </cell>
        </row>
        <row r="942">
          <cell r="A942" t="str">
            <v>CN5042</v>
          </cell>
          <cell r="B942" t="str">
            <v>DHANLALMURMUCN5042</v>
          </cell>
        </row>
        <row r="943">
          <cell r="A943" t="str">
            <v>CN5043</v>
          </cell>
          <cell r="B943" t="str">
            <v>NUNULALTUDUCN5043</v>
          </cell>
        </row>
        <row r="944">
          <cell r="A944" t="str">
            <v>CN5044</v>
          </cell>
          <cell r="B944" t="str">
            <v>MANOJMURMUCN5044</v>
          </cell>
        </row>
        <row r="945">
          <cell r="A945" t="str">
            <v>CN5045</v>
          </cell>
          <cell r="B945" t="str">
            <v>BINODMURMUCN5045</v>
          </cell>
        </row>
        <row r="946">
          <cell r="A946" t="str">
            <v>CN5046</v>
          </cell>
          <cell r="B946" t="str">
            <v>RAMGOVINDARAYCN5046</v>
          </cell>
        </row>
        <row r="947">
          <cell r="A947" t="str">
            <v>CN5047</v>
          </cell>
          <cell r="B947" t="str">
            <v>SUNORAMMARANDICN5047</v>
          </cell>
        </row>
        <row r="948">
          <cell r="A948" t="str">
            <v>CN5048</v>
          </cell>
          <cell r="B948" t="str">
            <v>JEEVANSORENCN5048</v>
          </cell>
        </row>
        <row r="949">
          <cell r="A949" t="str">
            <v>CN5049</v>
          </cell>
          <cell r="B949" t="str">
            <v>UJJWALKRDASCN5049</v>
          </cell>
        </row>
        <row r="950">
          <cell r="A950" t="str">
            <v>CN5050</v>
          </cell>
          <cell r="B950" t="str">
            <v>SANJIVKRHANSDACN5050</v>
          </cell>
        </row>
        <row r="951">
          <cell r="A951" t="str">
            <v>CN5051</v>
          </cell>
          <cell r="B951" t="str">
            <v>LALSARSHARMAKHOTHECN5051</v>
          </cell>
        </row>
        <row r="952">
          <cell r="A952" t="str">
            <v>CN5052</v>
          </cell>
          <cell r="B952" t="str">
            <v>SHIVKUMARKHOTHECN5052</v>
          </cell>
        </row>
        <row r="953">
          <cell r="A953" t="str">
            <v>CN5053</v>
          </cell>
          <cell r="B953" t="str">
            <v>GUPINMURMUCN5053</v>
          </cell>
        </row>
        <row r="954">
          <cell r="A954" t="str">
            <v>CN5054</v>
          </cell>
          <cell r="B954" t="str">
            <v>BABUSALSORENCN5054</v>
          </cell>
        </row>
        <row r="955">
          <cell r="A955" t="str">
            <v>CN5055</v>
          </cell>
          <cell r="B955" t="str">
            <v>LUKHUHEMBROMCN5055</v>
          </cell>
        </row>
        <row r="956">
          <cell r="A956" t="str">
            <v>CN5056</v>
          </cell>
          <cell r="B956" t="str">
            <v>BAIDNATHBESRACN5056</v>
          </cell>
        </row>
        <row r="957">
          <cell r="A957" t="str">
            <v>CN5057</v>
          </cell>
          <cell r="B957" t="str">
            <v>MANEJARMURMUCN5057</v>
          </cell>
        </row>
        <row r="958">
          <cell r="A958" t="str">
            <v>CN5058</v>
          </cell>
          <cell r="B958" t="str">
            <v>ELAKEMARANDICN5058</v>
          </cell>
        </row>
        <row r="959">
          <cell r="A959" t="str">
            <v>CN5059</v>
          </cell>
          <cell r="B959" t="str">
            <v>SEBADHANTUDUCN5059</v>
          </cell>
        </row>
        <row r="960">
          <cell r="A960" t="str">
            <v>CN5060</v>
          </cell>
          <cell r="B960" t="str">
            <v>SRAPANSORENCN5060</v>
          </cell>
        </row>
        <row r="961">
          <cell r="A961" t="str">
            <v>CN5061</v>
          </cell>
          <cell r="B961" t="str">
            <v>DAKTARMARANDICN5061</v>
          </cell>
        </row>
        <row r="962">
          <cell r="A962" t="str">
            <v>CN5062</v>
          </cell>
          <cell r="B962" t="str">
            <v>SANATANMURMUCN5062</v>
          </cell>
        </row>
        <row r="963">
          <cell r="A963" t="str">
            <v>CN5063</v>
          </cell>
          <cell r="B963" t="str">
            <v>STEPHANMARANDI-CN5063</v>
          </cell>
        </row>
        <row r="964">
          <cell r="A964" t="str">
            <v>CN5064</v>
          </cell>
          <cell r="B964" t="str">
            <v>RAMESHHEMBROMCN5064</v>
          </cell>
        </row>
        <row r="965">
          <cell r="A965" t="str">
            <v>CN5065</v>
          </cell>
          <cell r="B965" t="str">
            <v>SANJIBMURMUCN5065</v>
          </cell>
        </row>
        <row r="966">
          <cell r="A966" t="str">
            <v>CN5066</v>
          </cell>
          <cell r="B966" t="str">
            <v>RASIKSORENCN5066</v>
          </cell>
        </row>
        <row r="967">
          <cell r="A967" t="str">
            <v>CN5067</v>
          </cell>
          <cell r="B967" t="str">
            <v>MAULINDHEMBROMCN5067</v>
          </cell>
        </row>
        <row r="968">
          <cell r="A968" t="str">
            <v>CN5068</v>
          </cell>
          <cell r="B968" t="str">
            <v>BANESHWARPAWRIYACN5068</v>
          </cell>
        </row>
        <row r="969">
          <cell r="A969" t="str">
            <v>CN5069</v>
          </cell>
          <cell r="B969" t="str">
            <v>SANTOSHMURMUCN5069</v>
          </cell>
        </row>
        <row r="970">
          <cell r="A970" t="str">
            <v>CN5070</v>
          </cell>
          <cell r="B970" t="str">
            <v>SILASHMURMUCN5070</v>
          </cell>
        </row>
        <row r="971">
          <cell r="A971" t="str">
            <v>CN5071</v>
          </cell>
          <cell r="B971" t="str">
            <v>BABULITUDUCN5071</v>
          </cell>
        </row>
        <row r="972">
          <cell r="A972" t="str">
            <v>CN5072</v>
          </cell>
          <cell r="B972" t="str">
            <v>SURENDRASORENCN5072</v>
          </cell>
        </row>
        <row r="973">
          <cell r="A973" t="str">
            <v>CN5073</v>
          </cell>
          <cell r="B973" t="str">
            <v>BABUSHELHANSDACN5073</v>
          </cell>
        </row>
        <row r="974">
          <cell r="A974" t="str">
            <v>CN5074</v>
          </cell>
          <cell r="B974" t="str">
            <v>LAKHANMURMUCN5074</v>
          </cell>
        </row>
        <row r="975">
          <cell r="A975" t="str">
            <v>CN5075</v>
          </cell>
          <cell r="B975" t="str">
            <v>ZANTUCHANDCN5075</v>
          </cell>
        </row>
        <row r="976">
          <cell r="A976" t="str">
            <v>CN5076</v>
          </cell>
          <cell r="B976" t="str">
            <v>SASHILALBASKICN5076</v>
          </cell>
        </row>
        <row r="977">
          <cell r="A977" t="str">
            <v>CN5077</v>
          </cell>
          <cell r="B977" t="str">
            <v>MANBELHEMBROMCN5077</v>
          </cell>
        </row>
        <row r="978">
          <cell r="A978" t="str">
            <v>CN5078</v>
          </cell>
          <cell r="B978" t="str">
            <v>RAMESHMARANDICN5078</v>
          </cell>
        </row>
        <row r="979">
          <cell r="A979" t="str">
            <v>CN5079</v>
          </cell>
          <cell r="B979" t="str">
            <v>JAGEMARANDICN5079</v>
          </cell>
        </row>
        <row r="980">
          <cell r="A980" t="str">
            <v>CN5080</v>
          </cell>
          <cell r="B980" t="str">
            <v>KUBARAJMURMUCN5080</v>
          </cell>
        </row>
        <row r="981">
          <cell r="A981" t="str">
            <v>CN5081</v>
          </cell>
          <cell r="B981" t="str">
            <v>SURINDOHANSDACN5081</v>
          </cell>
        </row>
        <row r="982">
          <cell r="A982" t="str">
            <v>CN5082</v>
          </cell>
          <cell r="B982" t="str">
            <v>TENOHEMBROMCN5082</v>
          </cell>
        </row>
        <row r="983">
          <cell r="A983" t="str">
            <v>CN5083</v>
          </cell>
          <cell r="B983" t="str">
            <v>SONADHANKISKUCN5083</v>
          </cell>
        </row>
        <row r="984">
          <cell r="A984" t="str">
            <v>CN5084</v>
          </cell>
          <cell r="B984" t="str">
            <v>HAKIMSORENCN5084</v>
          </cell>
        </row>
        <row r="985">
          <cell r="A985" t="str">
            <v>CN5085</v>
          </cell>
          <cell r="B985" t="str">
            <v>JHADESORENCN5085</v>
          </cell>
        </row>
        <row r="986">
          <cell r="A986" t="str">
            <v>CN5086</v>
          </cell>
          <cell r="B986" t="str">
            <v>JOSEPHMARANDICN5086</v>
          </cell>
        </row>
        <row r="987">
          <cell r="A987" t="str">
            <v>CN5087</v>
          </cell>
          <cell r="B987" t="str">
            <v>SHIVSANKARMAHTOCN5087</v>
          </cell>
        </row>
        <row r="988">
          <cell r="A988" t="str">
            <v>CN5088</v>
          </cell>
          <cell r="B988" t="str">
            <v>BISHALB.K.CN5088</v>
          </cell>
        </row>
        <row r="989">
          <cell r="A989" t="str">
            <v>CN5089</v>
          </cell>
          <cell r="B989" t="str">
            <v>AMARB.K.CN5089</v>
          </cell>
        </row>
        <row r="990">
          <cell r="A990" t="str">
            <v>CN5090</v>
          </cell>
          <cell r="B990" t="str">
            <v>MAHINDRARANACN5090</v>
          </cell>
        </row>
        <row r="991">
          <cell r="A991" t="str">
            <v>CN5091</v>
          </cell>
          <cell r="B991" t="str">
            <v>CHANDRABDRTHAPACN5091</v>
          </cell>
        </row>
        <row r="992">
          <cell r="A992" t="str">
            <v>CN5092</v>
          </cell>
          <cell r="B992" t="str">
            <v>RAJENDRATHAPACN5092</v>
          </cell>
        </row>
        <row r="993">
          <cell r="A993" t="str">
            <v>CN5093</v>
          </cell>
          <cell r="B993" t="str">
            <v>KABIRAJRANACN5093</v>
          </cell>
        </row>
        <row r="994">
          <cell r="A994" t="str">
            <v>CN5094</v>
          </cell>
          <cell r="B994" t="str">
            <v>KULBDRRANACN5094</v>
          </cell>
        </row>
        <row r="995">
          <cell r="A995" t="str">
            <v>CN5095</v>
          </cell>
          <cell r="B995" t="str">
            <v>NARBDRDALACN5095</v>
          </cell>
        </row>
        <row r="996">
          <cell r="A996" t="str">
            <v>CN5096</v>
          </cell>
          <cell r="B996" t="str">
            <v>DHANBDRMAHTOCN5096</v>
          </cell>
        </row>
        <row r="997">
          <cell r="A997" t="str">
            <v>CN5097</v>
          </cell>
          <cell r="B997" t="str">
            <v>RAMCHANDRASHRESTHACN5097</v>
          </cell>
        </row>
        <row r="998">
          <cell r="A998" t="str">
            <v>CN5098</v>
          </cell>
          <cell r="B998" t="str">
            <v>CHANDRABDRMAGARCN5098</v>
          </cell>
        </row>
        <row r="999">
          <cell r="A999" t="str">
            <v>CN5099</v>
          </cell>
          <cell r="B999" t="str">
            <v>MANBDRTHADACN5099</v>
          </cell>
        </row>
        <row r="1000">
          <cell r="A1000" t="str">
            <v>CN5100</v>
          </cell>
          <cell r="B1000" t="str">
            <v>CHANBDRKHARUCN5100</v>
          </cell>
        </row>
        <row r="1001">
          <cell r="A1001" t="str">
            <v>CN5101</v>
          </cell>
          <cell r="B1001" t="str">
            <v>TULPSDRANACN5101</v>
          </cell>
        </row>
        <row r="1002">
          <cell r="A1002" t="str">
            <v>CN5102</v>
          </cell>
          <cell r="B1002" t="str">
            <v>SHYAMBDRMAKIMCN5102</v>
          </cell>
        </row>
        <row r="1003">
          <cell r="A1003" t="str">
            <v>CN5103</v>
          </cell>
          <cell r="B1003" t="str">
            <v>MANBDRDARLAMICN5103</v>
          </cell>
        </row>
        <row r="1004">
          <cell r="A1004" t="str">
            <v>CN5104</v>
          </cell>
          <cell r="B1004" t="str">
            <v>JUDHABIRGAHACN5104</v>
          </cell>
        </row>
        <row r="1005">
          <cell r="A1005" t="str">
            <v>CN5105</v>
          </cell>
          <cell r="B1005" t="str">
            <v>KHUMBDRDARLAMICN5105</v>
          </cell>
        </row>
        <row r="1006">
          <cell r="A1006" t="str">
            <v>CN5106</v>
          </cell>
          <cell r="B1006" t="str">
            <v>SOMBDRBARALCN5106</v>
          </cell>
        </row>
        <row r="1007">
          <cell r="A1007" t="str">
            <v>CN5107</v>
          </cell>
          <cell r="B1007" t="str">
            <v>PADAMBDRPUNCN5107</v>
          </cell>
        </row>
        <row r="1008">
          <cell r="A1008" t="str">
            <v>CN5108</v>
          </cell>
          <cell r="B1008" t="str">
            <v>DEUBDRGHARTICN5108</v>
          </cell>
        </row>
        <row r="1009">
          <cell r="A1009" t="str">
            <v>CN5109</v>
          </cell>
          <cell r="B1009" t="str">
            <v>SANTABDRGHARTICN5109</v>
          </cell>
        </row>
        <row r="1010">
          <cell r="A1010" t="str">
            <v>CN5110</v>
          </cell>
          <cell r="B1010" t="str">
            <v>THAMANBDRSHREESCN5110</v>
          </cell>
        </row>
        <row r="1011">
          <cell r="A1011" t="str">
            <v>CN5111</v>
          </cell>
          <cell r="B1011" t="str">
            <v>HOMBDRSHREESCN5111</v>
          </cell>
        </row>
        <row r="1012">
          <cell r="A1012" t="str">
            <v>CN5112</v>
          </cell>
          <cell r="B1012" t="str">
            <v>LOKBDRSHREESCN5112</v>
          </cell>
        </row>
        <row r="1013">
          <cell r="A1013" t="str">
            <v>CN5113</v>
          </cell>
          <cell r="B1013" t="str">
            <v>LOKENDRABDRBHUJELCN5113</v>
          </cell>
        </row>
        <row r="1014">
          <cell r="A1014" t="str">
            <v>CN5114</v>
          </cell>
          <cell r="B1014" t="str">
            <v>DEEPAKRANACN5114</v>
          </cell>
        </row>
        <row r="1015">
          <cell r="A1015" t="str">
            <v>CN5115</v>
          </cell>
          <cell r="B1015" t="str">
            <v>CHURAMUNIB.K.CN5115</v>
          </cell>
        </row>
        <row r="1016">
          <cell r="A1016" t="str">
            <v>CN5116</v>
          </cell>
          <cell r="B1016" t="str">
            <v>GUMANGHARTICN5116</v>
          </cell>
        </row>
        <row r="1017">
          <cell r="A1017" t="str">
            <v>CN5118</v>
          </cell>
          <cell r="B1017" t="str">
            <v>TIRTHABDRBALAMICN5118</v>
          </cell>
        </row>
        <row r="1018">
          <cell r="A1018" t="str">
            <v>CN5119</v>
          </cell>
          <cell r="B1018" t="str">
            <v>BISHNUPARIYARCN5119</v>
          </cell>
        </row>
        <row r="1019">
          <cell r="A1019" t="str">
            <v>CN5120</v>
          </cell>
          <cell r="B1019" t="str">
            <v>RAJESHRAICN5120</v>
          </cell>
        </row>
        <row r="1020">
          <cell r="A1020" t="str">
            <v>CN5121</v>
          </cell>
          <cell r="B1020" t="str">
            <v>BALKUMARRAICN5121</v>
          </cell>
        </row>
        <row r="1021">
          <cell r="A1021" t="str">
            <v>CN5122</v>
          </cell>
          <cell r="B1021" t="str">
            <v>BINDESORSHARMACN5122</v>
          </cell>
        </row>
        <row r="1022">
          <cell r="A1022" t="str">
            <v>CN5123</v>
          </cell>
          <cell r="B1022" t="str">
            <v>VINODTHARUCN5123</v>
          </cell>
        </row>
        <row r="1023">
          <cell r="A1023" t="str">
            <v>CN5124</v>
          </cell>
          <cell r="B1023" t="str">
            <v>VINODMAHTOCN5124</v>
          </cell>
        </row>
        <row r="1024">
          <cell r="A1024" t="str">
            <v>CN5125</v>
          </cell>
          <cell r="B1024" t="str">
            <v>SHERBDRTAMANGCN5125</v>
          </cell>
        </row>
        <row r="1025">
          <cell r="A1025" t="str">
            <v>CN5126</v>
          </cell>
          <cell r="B1025" t="str">
            <v>MEKHBDRTAMANGCN5126</v>
          </cell>
        </row>
        <row r="1026">
          <cell r="A1026" t="str">
            <v>CN5127</v>
          </cell>
          <cell r="B1026" t="str">
            <v>RAMUNEPALCN5127</v>
          </cell>
        </row>
        <row r="1027">
          <cell r="A1027" t="str">
            <v>CN5128</v>
          </cell>
          <cell r="B1027" t="str">
            <v>DAMBDRGURUNGCN5128</v>
          </cell>
        </row>
        <row r="1028">
          <cell r="A1028" t="str">
            <v>CN5129</v>
          </cell>
          <cell r="B1028" t="str">
            <v>ISWORSHRESTHACN5129</v>
          </cell>
        </row>
        <row r="1029">
          <cell r="A1029" t="str">
            <v>CN5130</v>
          </cell>
          <cell r="B1029" t="str">
            <v>DILBDRGURUNGCN5130</v>
          </cell>
        </row>
        <row r="1030">
          <cell r="A1030" t="str">
            <v>CN5131</v>
          </cell>
          <cell r="B1030" t="str">
            <v>TAMANPULAMICN5131</v>
          </cell>
        </row>
        <row r="1031">
          <cell r="A1031" t="str">
            <v>CN5132</v>
          </cell>
          <cell r="B1031" t="str">
            <v>NIRBDRPULAMICN5132</v>
          </cell>
        </row>
        <row r="1032">
          <cell r="A1032" t="str">
            <v>CN5133</v>
          </cell>
          <cell r="B1032" t="str">
            <v>SUKDEVBHUSHALCN5133</v>
          </cell>
        </row>
        <row r="1033">
          <cell r="A1033" t="str">
            <v>CN5134</v>
          </cell>
          <cell r="B1033" t="str">
            <v>ANILGYWALICN5134</v>
          </cell>
        </row>
        <row r="1034">
          <cell r="A1034" t="str">
            <v>CN5135</v>
          </cell>
          <cell r="B1034" t="str">
            <v>UMBDRTHAPACN5135</v>
          </cell>
        </row>
        <row r="1035">
          <cell r="A1035" t="str">
            <v>CN5136</v>
          </cell>
          <cell r="B1035" t="str">
            <v>KARNABDRGHARTICN5136</v>
          </cell>
        </row>
        <row r="1036">
          <cell r="A1036" t="str">
            <v>CN5137</v>
          </cell>
          <cell r="B1036" t="str">
            <v>CHANDRABDRTHAPACN5137</v>
          </cell>
        </row>
        <row r="1037">
          <cell r="A1037" t="str">
            <v>CN5138</v>
          </cell>
          <cell r="B1037" t="str">
            <v>TEKBDRGHARTICN5138</v>
          </cell>
        </row>
        <row r="1038">
          <cell r="A1038" t="str">
            <v>CN5139</v>
          </cell>
          <cell r="B1038" t="str">
            <v>YAMBDRBALALCN5139</v>
          </cell>
        </row>
        <row r="1039">
          <cell r="A1039" t="str">
            <v>CN5140</v>
          </cell>
          <cell r="B1039" t="str">
            <v>CHETNARAYANKHANALCN5140</v>
          </cell>
        </row>
        <row r="1040">
          <cell r="A1040" t="str">
            <v>CN5141</v>
          </cell>
          <cell r="B1040" t="str">
            <v>DHANBDRPUNCN5141</v>
          </cell>
        </row>
        <row r="1041">
          <cell r="A1041" t="str">
            <v>CN5142</v>
          </cell>
          <cell r="B1041" t="str">
            <v>LILBDRTHAPACN5142</v>
          </cell>
        </row>
        <row r="1042">
          <cell r="A1042" t="str">
            <v>CN5143</v>
          </cell>
          <cell r="B1042" t="str">
            <v>MAGHBDRTHAPCN5143</v>
          </cell>
        </row>
        <row r="1043">
          <cell r="A1043" t="str">
            <v>CN5144</v>
          </cell>
          <cell r="B1043" t="str">
            <v>YOUBRAJGHARTICN5144</v>
          </cell>
        </row>
        <row r="1044">
          <cell r="A1044" t="str">
            <v>CN5145</v>
          </cell>
          <cell r="B1044" t="str">
            <v>TEKBDRRANACN5145</v>
          </cell>
        </row>
        <row r="1045">
          <cell r="A1045" t="str">
            <v>CN5146</v>
          </cell>
          <cell r="B1045" t="str">
            <v>KHEMBDRPAHARICN5146</v>
          </cell>
        </row>
        <row r="1046">
          <cell r="A1046" t="str">
            <v>CN5147</v>
          </cell>
          <cell r="B1046" t="str">
            <v>KANAHAITHARUCN5147</v>
          </cell>
        </row>
        <row r="1047">
          <cell r="A1047" t="str">
            <v>CN5148</v>
          </cell>
          <cell r="B1047" t="str">
            <v>PARDESHITHARUCN5148</v>
          </cell>
        </row>
        <row r="1048">
          <cell r="A1048" t="str">
            <v>CN5149</v>
          </cell>
          <cell r="B1048" t="str">
            <v>RUDRABDRPUNCN5149</v>
          </cell>
        </row>
        <row r="1049">
          <cell r="A1049" t="str">
            <v>CN5150</v>
          </cell>
          <cell r="B1049" t="str">
            <v>BIRANTHAPACN5150</v>
          </cell>
        </row>
        <row r="1050">
          <cell r="A1050" t="str">
            <v>CN5151</v>
          </cell>
          <cell r="B1050" t="str">
            <v>GHURCHARANMIRDHACN5151</v>
          </cell>
        </row>
        <row r="1051">
          <cell r="A1051" t="str">
            <v>CN5152</v>
          </cell>
          <cell r="B1051" t="str">
            <v>NAGENDRABESRACN5152</v>
          </cell>
        </row>
        <row r="1052">
          <cell r="A1052" t="str">
            <v>CN5153</v>
          </cell>
          <cell r="B1052" t="str">
            <v>SANJAYHEMBROMCN5153</v>
          </cell>
        </row>
        <row r="1053">
          <cell r="A1053" t="str">
            <v>CN5154</v>
          </cell>
          <cell r="B1053" t="str">
            <v>UMASHANKARMIRDHACN5154</v>
          </cell>
        </row>
        <row r="1054">
          <cell r="A1054" t="str">
            <v>CN5155</v>
          </cell>
          <cell r="B1054" t="str">
            <v>JANGABDRRANACN5155</v>
          </cell>
        </row>
        <row r="1055">
          <cell r="A1055" t="str">
            <v>CN5156</v>
          </cell>
          <cell r="B1055" t="str">
            <v>MANOJHEMBROMCN5156</v>
          </cell>
        </row>
        <row r="1056">
          <cell r="A1056" t="str">
            <v>CN5157</v>
          </cell>
          <cell r="B1056" t="str">
            <v>SAGARPUJHARCN5157</v>
          </cell>
        </row>
        <row r="1057">
          <cell r="A1057" t="str">
            <v>CN5158</v>
          </cell>
          <cell r="B1057" t="str">
            <v>DILIPMARANDICN5158</v>
          </cell>
        </row>
        <row r="1058">
          <cell r="A1058" t="str">
            <v>CN5159</v>
          </cell>
          <cell r="B1058" t="str">
            <v>KAJALKUMARDASCN5159</v>
          </cell>
        </row>
        <row r="1059">
          <cell r="A1059" t="str">
            <v>CN5160</v>
          </cell>
          <cell r="B1059" t="str">
            <v>GANESHMARANDICN5160</v>
          </cell>
        </row>
        <row r="1060">
          <cell r="A1060" t="str">
            <v>CN5161</v>
          </cell>
          <cell r="B1060" t="str">
            <v>NABOBESRACN5161</v>
          </cell>
        </row>
        <row r="1061">
          <cell r="A1061" t="str">
            <v>CN5162</v>
          </cell>
          <cell r="B1061" t="str">
            <v>KALESHWARCHAUDECN5162</v>
          </cell>
        </row>
        <row r="1062">
          <cell r="A1062" t="str">
            <v>CN5163</v>
          </cell>
          <cell r="B1062" t="str">
            <v>RAJENDRAMURMUCN5163</v>
          </cell>
        </row>
        <row r="1063">
          <cell r="A1063" t="str">
            <v>CN5164</v>
          </cell>
          <cell r="B1063" t="str">
            <v>SHIBKUMARMARANDICN5164</v>
          </cell>
        </row>
        <row r="1064">
          <cell r="A1064" t="str">
            <v>CN5165</v>
          </cell>
          <cell r="B1064" t="str">
            <v>LALUMURMUCN5165</v>
          </cell>
        </row>
        <row r="1065">
          <cell r="A1065" t="str">
            <v>CN5166</v>
          </cell>
          <cell r="B1065" t="str">
            <v>MISILKISKUCN5166</v>
          </cell>
        </row>
        <row r="1066">
          <cell r="A1066" t="str">
            <v>CN5167</v>
          </cell>
          <cell r="B1066" t="str">
            <v>SHIVRAMHEMBROMCN5167</v>
          </cell>
        </row>
        <row r="1067">
          <cell r="A1067" t="str">
            <v>CN5168</v>
          </cell>
          <cell r="B1067" t="str">
            <v>JAGESHWARMARANDICN5168</v>
          </cell>
        </row>
        <row r="1068">
          <cell r="A1068" t="str">
            <v>CN5169</v>
          </cell>
          <cell r="B1068" t="str">
            <v>RAJENTUDUCN5169</v>
          </cell>
        </row>
        <row r="1069">
          <cell r="A1069" t="str">
            <v>CN5170</v>
          </cell>
          <cell r="B1069" t="str">
            <v>AJADMARANDICN5170</v>
          </cell>
        </row>
        <row r="1070">
          <cell r="A1070" t="str">
            <v>CN5171</v>
          </cell>
          <cell r="B1070" t="str">
            <v>PARIMALSORENCN5171</v>
          </cell>
        </row>
        <row r="1071">
          <cell r="A1071" t="str">
            <v>CN5172</v>
          </cell>
          <cell r="B1071" t="str">
            <v>RUBILALCHOUPYARCN5172</v>
          </cell>
        </row>
        <row r="1072">
          <cell r="A1072" t="str">
            <v>CN5173</v>
          </cell>
          <cell r="B1072" t="str">
            <v>RUPALALTUDUCN5173</v>
          </cell>
        </row>
        <row r="1073">
          <cell r="A1073" t="str">
            <v>CN5174</v>
          </cell>
          <cell r="B1073" t="str">
            <v>DENAMURMUCN5174</v>
          </cell>
        </row>
        <row r="1074">
          <cell r="A1074" t="str">
            <v>CN5175</v>
          </cell>
          <cell r="B1074" t="str">
            <v>RUBILALHASADACN5175</v>
          </cell>
        </row>
        <row r="1075">
          <cell r="A1075" t="str">
            <v>CN5176</v>
          </cell>
          <cell r="B1075" t="str">
            <v>BAKILHANSDACN5176</v>
          </cell>
        </row>
        <row r="1076">
          <cell r="A1076" t="str">
            <v>CN5177</v>
          </cell>
          <cell r="B1076" t="str">
            <v>PALTANBESRACN5177</v>
          </cell>
        </row>
        <row r="1077">
          <cell r="A1077" t="str">
            <v>CN5178</v>
          </cell>
          <cell r="B1077" t="str">
            <v>BHAVESHCHAUDECN5178</v>
          </cell>
        </row>
        <row r="1078">
          <cell r="A1078" t="str">
            <v>CN5179</v>
          </cell>
          <cell r="B1078" t="str">
            <v>ROBENMURMUCN5179</v>
          </cell>
        </row>
        <row r="1079">
          <cell r="A1079" t="str">
            <v>CN5180</v>
          </cell>
          <cell r="B1079" t="str">
            <v>LUKHENHEMBROMCN5180</v>
          </cell>
        </row>
        <row r="1080">
          <cell r="A1080" t="str">
            <v>CN5181</v>
          </cell>
          <cell r="B1080" t="str">
            <v>BISHESHWARMURMUCN5181</v>
          </cell>
        </row>
        <row r="1081">
          <cell r="A1081" t="str">
            <v>CN5182</v>
          </cell>
          <cell r="B1081" t="str">
            <v>BABUDHANSORENCN5182</v>
          </cell>
        </row>
        <row r="1082">
          <cell r="A1082" t="str">
            <v>CN5183</v>
          </cell>
          <cell r="B1082" t="str">
            <v>GUHASHALHEMBROMCN5183</v>
          </cell>
        </row>
        <row r="1083">
          <cell r="A1083" t="str">
            <v>CN5184</v>
          </cell>
          <cell r="B1083" t="str">
            <v>DHARMRAJBASKICN5184</v>
          </cell>
        </row>
        <row r="1084">
          <cell r="A1084" t="str">
            <v>CN5185</v>
          </cell>
          <cell r="B1084" t="str">
            <v>RABILALHANSDACN5185</v>
          </cell>
        </row>
        <row r="1085">
          <cell r="A1085" t="str">
            <v>CN5186</v>
          </cell>
          <cell r="B1085" t="str">
            <v>JAGESHWARMURMUCN5186</v>
          </cell>
        </row>
        <row r="1086">
          <cell r="A1086" t="str">
            <v>CN5187</v>
          </cell>
          <cell r="B1086" t="str">
            <v>KANURAMSORENCN5187</v>
          </cell>
        </row>
        <row r="1087">
          <cell r="A1087" t="str">
            <v>CN5188</v>
          </cell>
          <cell r="B1087" t="str">
            <v>NARAYANKISKUCN5188</v>
          </cell>
        </row>
        <row r="1088">
          <cell r="A1088" t="str">
            <v>CN5189</v>
          </cell>
          <cell r="B1088" t="str">
            <v>BABULALCHAUPIYARCN5189</v>
          </cell>
        </row>
        <row r="1089">
          <cell r="A1089" t="str">
            <v>CN5190</v>
          </cell>
          <cell r="B1089" t="str">
            <v>JOGEMURMUCN5190</v>
          </cell>
        </row>
        <row r="1090">
          <cell r="A1090" t="str">
            <v>CN5191</v>
          </cell>
          <cell r="B1090" t="str">
            <v>BINODMURMUCN5191</v>
          </cell>
        </row>
        <row r="1091">
          <cell r="A1091" t="str">
            <v>CN5192</v>
          </cell>
          <cell r="B1091" t="str">
            <v>RUBILALMURMUCN5192</v>
          </cell>
        </row>
        <row r="1092">
          <cell r="A1092" t="str">
            <v>CN5193</v>
          </cell>
          <cell r="B1092" t="str">
            <v>SANJAYSORENCN5193</v>
          </cell>
        </row>
        <row r="1093">
          <cell r="A1093" t="str">
            <v>CN5194</v>
          </cell>
          <cell r="B1093" t="str">
            <v>METHUSELAHANSDACN5194</v>
          </cell>
        </row>
        <row r="1094">
          <cell r="A1094" t="str">
            <v>CN5195</v>
          </cell>
          <cell r="B1094" t="str">
            <v>DAKTARHANSDACN5195</v>
          </cell>
        </row>
        <row r="1095">
          <cell r="A1095" t="str">
            <v>CN5196</v>
          </cell>
          <cell r="B1095" t="str">
            <v>RUSILALSORENCN5196</v>
          </cell>
        </row>
        <row r="1096">
          <cell r="A1096" t="str">
            <v>CN5197</v>
          </cell>
          <cell r="B1096" t="str">
            <v>LAKHANHASDACN5197</v>
          </cell>
        </row>
        <row r="1097">
          <cell r="A1097" t="str">
            <v>CN5198</v>
          </cell>
          <cell r="B1097" t="str">
            <v>ANANDAMURMUCN5198</v>
          </cell>
        </row>
        <row r="1098">
          <cell r="A1098" t="str">
            <v>CN5199</v>
          </cell>
          <cell r="B1098" t="str">
            <v>SHRIJALMURMUCN5199</v>
          </cell>
        </row>
        <row r="1099">
          <cell r="A1099" t="str">
            <v>CN5200</v>
          </cell>
          <cell r="B1099" t="str">
            <v>DILIPMOHALICN5200</v>
          </cell>
        </row>
        <row r="1100">
          <cell r="A1100" t="str">
            <v>CN5201</v>
          </cell>
          <cell r="B1100" t="str">
            <v>SUNILLALSORENCN5201</v>
          </cell>
        </row>
        <row r="1101">
          <cell r="A1101" t="str">
            <v>CN5202</v>
          </cell>
          <cell r="B1101" t="str">
            <v>MAHESHORMURMUCN5202</v>
          </cell>
        </row>
        <row r="1102">
          <cell r="A1102" t="str">
            <v>CN5203</v>
          </cell>
          <cell r="B1102" t="str">
            <v>KALESORMARANDICN5203</v>
          </cell>
        </row>
        <row r="1103">
          <cell r="A1103" t="str">
            <v>CN5204</v>
          </cell>
          <cell r="B1103" t="str">
            <v>SONADHANMURMUCN5204</v>
          </cell>
        </row>
        <row r="1104">
          <cell r="A1104" t="str">
            <v>CN5205</v>
          </cell>
          <cell r="B1104" t="str">
            <v>CHHOTUMURMUCN5205</v>
          </cell>
        </row>
        <row r="1105">
          <cell r="A1105" t="str">
            <v>CN5206</v>
          </cell>
          <cell r="B1105" t="str">
            <v>DILIPHEMBROMCN5206</v>
          </cell>
        </row>
        <row r="1106">
          <cell r="A1106" t="str">
            <v>CN5207</v>
          </cell>
          <cell r="B1106" t="str">
            <v>SEBADHANMURMUCN5207</v>
          </cell>
        </row>
        <row r="1107">
          <cell r="A1107" t="str">
            <v>CN5208</v>
          </cell>
          <cell r="B1107" t="str">
            <v>HAKIMMARANDICN5208</v>
          </cell>
        </row>
        <row r="1108">
          <cell r="A1108" t="str">
            <v>CN5209</v>
          </cell>
          <cell r="B1108" t="str">
            <v>INDRABDRRANACN5209</v>
          </cell>
        </row>
        <row r="1109">
          <cell r="A1109" t="str">
            <v>CN5210</v>
          </cell>
          <cell r="B1109" t="str">
            <v>KHEMLALSUNARCN5210</v>
          </cell>
        </row>
        <row r="1110">
          <cell r="A1110" t="str">
            <v>CN5211</v>
          </cell>
          <cell r="B1110" t="str">
            <v>RAJKUMARBKCN5211</v>
          </cell>
        </row>
        <row r="1111">
          <cell r="A1111" t="str">
            <v>CN5212</v>
          </cell>
          <cell r="B1111" t="str">
            <v>GUNBDRTHAPACN5212</v>
          </cell>
        </row>
        <row r="1112">
          <cell r="A1112" t="str">
            <v>CN5213</v>
          </cell>
          <cell r="B1112" t="str">
            <v>SURYABDRTHAPACN5213</v>
          </cell>
        </row>
        <row r="1113">
          <cell r="A1113" t="str">
            <v>CN5215</v>
          </cell>
          <cell r="B1113" t="str">
            <v>TILBDRTHAPACN5215</v>
          </cell>
        </row>
        <row r="1114">
          <cell r="A1114" t="str">
            <v>CN5216</v>
          </cell>
          <cell r="B1114" t="str">
            <v>TEKANSINGHTHAPACN5216</v>
          </cell>
        </row>
        <row r="1115">
          <cell r="A1115" t="str">
            <v>CN5217</v>
          </cell>
          <cell r="B1115" t="str">
            <v>NURBDRTHAPACN5217</v>
          </cell>
        </row>
        <row r="1116">
          <cell r="A1116" t="str">
            <v>CN5218</v>
          </cell>
          <cell r="B1116" t="str">
            <v>MINBDRGAHACN5218</v>
          </cell>
        </row>
        <row r="1117">
          <cell r="A1117" t="str">
            <v>CN5219</v>
          </cell>
          <cell r="B1117" t="str">
            <v>FATTABDRDALACN5219</v>
          </cell>
        </row>
        <row r="1118">
          <cell r="A1118" t="str">
            <v>CN5220</v>
          </cell>
          <cell r="B1118" t="str">
            <v>HUMBDRGAHACN5220</v>
          </cell>
        </row>
        <row r="1119">
          <cell r="A1119" t="str">
            <v>CN5221</v>
          </cell>
          <cell r="B1119" t="str">
            <v>MINRAJGURUNGCN5221</v>
          </cell>
        </row>
        <row r="1120">
          <cell r="A1120" t="str">
            <v>CN5222</v>
          </cell>
          <cell r="B1120" t="str">
            <v>HUMPSDGURUNGCN5222</v>
          </cell>
        </row>
        <row r="1121">
          <cell r="A1121" t="str">
            <v>CN5223</v>
          </cell>
          <cell r="B1121" t="str">
            <v>HUMLALSARUCN5223</v>
          </cell>
        </row>
        <row r="1122">
          <cell r="A1122" t="str">
            <v>CN5224</v>
          </cell>
          <cell r="B1122" t="str">
            <v>TEKBDRRAKHALICN5224</v>
          </cell>
        </row>
        <row r="1123">
          <cell r="A1123" t="str">
            <v>CN5225</v>
          </cell>
          <cell r="B1123" t="str">
            <v>TULBDRRUCHALCN5225</v>
          </cell>
        </row>
        <row r="1124">
          <cell r="A1124" t="str">
            <v>CN5226</v>
          </cell>
          <cell r="B1124" t="str">
            <v>TEKBDRRAKHALICN5226</v>
          </cell>
        </row>
        <row r="1125">
          <cell r="A1125" t="str">
            <v>CN5227</v>
          </cell>
          <cell r="B1125" t="str">
            <v>KHUMBDRRAKHALICN5227</v>
          </cell>
        </row>
        <row r="1126">
          <cell r="A1126" t="str">
            <v>CN5228</v>
          </cell>
          <cell r="B1126" t="str">
            <v>BUDHBDRRANACN5228</v>
          </cell>
        </row>
        <row r="1127">
          <cell r="A1127" t="str">
            <v>CN5229</v>
          </cell>
          <cell r="B1127" t="str">
            <v>BIRBDRALECN5229</v>
          </cell>
        </row>
        <row r="1128">
          <cell r="A1128" t="str">
            <v>CN5230</v>
          </cell>
          <cell r="B1128" t="str">
            <v>GIRBDRTHAPACN5230</v>
          </cell>
        </row>
        <row r="1129">
          <cell r="A1129" t="str">
            <v>CN5231</v>
          </cell>
          <cell r="B1129" t="str">
            <v>BISHNUBDRTHAPACN5231</v>
          </cell>
        </row>
        <row r="1130">
          <cell r="A1130" t="str">
            <v>CN5232</v>
          </cell>
          <cell r="B1130" t="str">
            <v>TEKBDRPHUGJALICN5232</v>
          </cell>
        </row>
        <row r="1131">
          <cell r="A1131" t="str">
            <v>CN5233</v>
          </cell>
          <cell r="B1131" t="str">
            <v>JAIKUMARTHAPACN5233</v>
          </cell>
        </row>
        <row r="1132">
          <cell r="A1132" t="str">
            <v>CN5234</v>
          </cell>
          <cell r="B1132" t="str">
            <v>GYANBDRTHAPACN5234</v>
          </cell>
        </row>
        <row r="1133">
          <cell r="A1133" t="str">
            <v>CN5235</v>
          </cell>
          <cell r="B1133" t="str">
            <v>RAMBDRTHAPACN5235</v>
          </cell>
        </row>
        <row r="1134">
          <cell r="A1134" t="str">
            <v>CN5236</v>
          </cell>
          <cell r="B1134" t="str">
            <v>KHEMBDRTHAPACN5236</v>
          </cell>
        </row>
        <row r="1135">
          <cell r="A1135" t="str">
            <v>CN5237</v>
          </cell>
          <cell r="B1135" t="str">
            <v>KAILASHSHARMACN5237</v>
          </cell>
        </row>
        <row r="1136">
          <cell r="A1136" t="str">
            <v>CN5238</v>
          </cell>
          <cell r="B1136" t="str">
            <v>LOVEKUMARKHOTHECN5238</v>
          </cell>
        </row>
        <row r="1137">
          <cell r="A1137" t="str">
            <v>CN5239</v>
          </cell>
          <cell r="B1137" t="str">
            <v>DURGAPSDKHOTHECN5239</v>
          </cell>
        </row>
        <row r="1138">
          <cell r="A1138" t="str">
            <v>CN5240</v>
          </cell>
          <cell r="B1138" t="str">
            <v>BABUJIMARANDICN5240</v>
          </cell>
        </row>
        <row r="1139">
          <cell r="A1139" t="str">
            <v>CN5241</v>
          </cell>
          <cell r="B1139" t="str">
            <v>SONATANMURMUCN5241</v>
          </cell>
        </row>
        <row r="1140">
          <cell r="A1140" t="str">
            <v>CN5242</v>
          </cell>
          <cell r="B1140" t="str">
            <v>SUSHILMURMUCN5242</v>
          </cell>
        </row>
        <row r="1141">
          <cell r="A1141" t="str">
            <v>CN5243</v>
          </cell>
          <cell r="B1141" t="str">
            <v>RAKHISHALSORENCN5243</v>
          </cell>
        </row>
        <row r="1142">
          <cell r="A1142" t="str">
            <v>CN5244</v>
          </cell>
          <cell r="B1142" t="str">
            <v>SANATANKRMOHALICN5244</v>
          </cell>
        </row>
        <row r="1143">
          <cell r="A1143" t="str">
            <v>CN5245</v>
          </cell>
          <cell r="B1143" t="str">
            <v>SHIBSORENCN5245</v>
          </cell>
        </row>
        <row r="1144">
          <cell r="A1144" t="str">
            <v>CN5246</v>
          </cell>
          <cell r="B1144" t="str">
            <v>MADANMOHALICN5246</v>
          </cell>
        </row>
        <row r="1145">
          <cell r="A1145" t="str">
            <v>CN5247</v>
          </cell>
          <cell r="B1145" t="str">
            <v>HANADHANHEMBROMCN5247</v>
          </cell>
        </row>
        <row r="1146">
          <cell r="A1146" t="str">
            <v>CN5248</v>
          </cell>
          <cell r="B1146" t="str">
            <v>CHHATUSORENCN5248</v>
          </cell>
        </row>
        <row r="1147">
          <cell r="A1147" t="str">
            <v>CN5249</v>
          </cell>
          <cell r="B1147" t="str">
            <v>BAJUNSORENCN5249</v>
          </cell>
        </row>
        <row r="1148">
          <cell r="A1148" t="str">
            <v>CN5250</v>
          </cell>
          <cell r="B1148" t="str">
            <v>PRIYANATHMURMUCN5250</v>
          </cell>
        </row>
        <row r="1149">
          <cell r="A1149" t="str">
            <v>CN5251</v>
          </cell>
          <cell r="B1149" t="str">
            <v>MOTILALTUDUCN5251</v>
          </cell>
        </row>
        <row r="1150">
          <cell r="A1150" t="str">
            <v>CN5252</v>
          </cell>
          <cell r="B1150" t="str">
            <v>PAGALHEMBROMCN5252</v>
          </cell>
        </row>
        <row r="1151">
          <cell r="A1151" t="str">
            <v>CN5253</v>
          </cell>
          <cell r="B1151" t="str">
            <v>BABILASSORENCN5253</v>
          </cell>
        </row>
        <row r="1152">
          <cell r="A1152" t="str">
            <v>CN5254</v>
          </cell>
          <cell r="B1152" t="str">
            <v>DEVISHALHEMBROMCN5254</v>
          </cell>
        </row>
        <row r="1153">
          <cell r="A1153" t="str">
            <v>CN5255</v>
          </cell>
          <cell r="B1153" t="str">
            <v>SHIBDHANMURMUCN5255</v>
          </cell>
        </row>
        <row r="1154">
          <cell r="A1154" t="str">
            <v>CN5256</v>
          </cell>
          <cell r="B1154" t="str">
            <v>NABALKISHORMURMUCN5256</v>
          </cell>
        </row>
        <row r="1155">
          <cell r="A1155" t="str">
            <v>CN5257</v>
          </cell>
          <cell r="B1155" t="str">
            <v>CHANDUHANSDACN5257</v>
          </cell>
        </row>
        <row r="1156">
          <cell r="A1156" t="str">
            <v>CN5258</v>
          </cell>
          <cell r="B1156" t="str">
            <v>ANOSHTUDUCN5258</v>
          </cell>
        </row>
        <row r="1157">
          <cell r="A1157" t="str">
            <v>CN5259</v>
          </cell>
          <cell r="B1157" t="str">
            <v>MOHANMOHALICN5259</v>
          </cell>
        </row>
        <row r="1158">
          <cell r="A1158" t="str">
            <v>CN5260</v>
          </cell>
          <cell r="B1158" t="str">
            <v>DEVISHALHEMBROMCN5260</v>
          </cell>
        </row>
        <row r="1159">
          <cell r="A1159" t="str">
            <v>CN5261</v>
          </cell>
          <cell r="B1159" t="str">
            <v>HARIPADAMAHALICN5261</v>
          </cell>
        </row>
        <row r="1160">
          <cell r="A1160" t="str">
            <v>CN5262</v>
          </cell>
          <cell r="B1160" t="str">
            <v>SUNILMURMUCN5262</v>
          </cell>
        </row>
        <row r="1161">
          <cell r="A1161" t="str">
            <v>CN5263</v>
          </cell>
          <cell r="B1161" t="str">
            <v>SANJAYMURMUCN5263</v>
          </cell>
        </row>
        <row r="1162">
          <cell r="A1162" t="str">
            <v>CN5264</v>
          </cell>
          <cell r="B1162" t="str">
            <v>BIRBALMOHALICN5264</v>
          </cell>
        </row>
        <row r="1163">
          <cell r="A1163" t="str">
            <v>CN5265</v>
          </cell>
          <cell r="B1163" t="str">
            <v>SIPAHIHANSDACN5265</v>
          </cell>
        </row>
        <row r="1164">
          <cell r="A1164" t="str">
            <v>CN5266</v>
          </cell>
          <cell r="B1164" t="str">
            <v>SOBANHEMBRONCN5266</v>
          </cell>
        </row>
        <row r="1165">
          <cell r="A1165" t="str">
            <v>CN5267</v>
          </cell>
          <cell r="B1165" t="str">
            <v>PRADHANMARANDICN5267</v>
          </cell>
        </row>
        <row r="1166">
          <cell r="A1166" t="str">
            <v>CN5268</v>
          </cell>
          <cell r="B1166" t="str">
            <v>KALESHWARMOHALICN5268</v>
          </cell>
        </row>
        <row r="1167">
          <cell r="A1167" t="str">
            <v>CN5269</v>
          </cell>
          <cell r="B1167" t="str">
            <v>MAHADEVMOHALICN5269</v>
          </cell>
        </row>
        <row r="1168">
          <cell r="A1168" t="str">
            <v>CN5270</v>
          </cell>
          <cell r="B1168" t="str">
            <v>DUBLALMOHALICN5270</v>
          </cell>
        </row>
        <row r="1169">
          <cell r="A1169" t="str">
            <v>CN5271</v>
          </cell>
          <cell r="B1169" t="str">
            <v>BARIYARHANSDACN5271</v>
          </cell>
        </row>
        <row r="1170">
          <cell r="A1170" t="str">
            <v>CN5272</v>
          </cell>
          <cell r="B1170" t="str">
            <v>BHIMSENSORENCN5272</v>
          </cell>
        </row>
        <row r="1171">
          <cell r="A1171" t="str">
            <v>CN5273</v>
          </cell>
          <cell r="B1171" t="str">
            <v>GANGASORENCN5273</v>
          </cell>
        </row>
        <row r="1172">
          <cell r="A1172" t="str">
            <v>CN5274</v>
          </cell>
          <cell r="B1172" t="str">
            <v>DEVADASMOHALICN5274</v>
          </cell>
        </row>
        <row r="1173">
          <cell r="A1173" t="str">
            <v>CN5275</v>
          </cell>
          <cell r="B1173" t="str">
            <v>DUNUJMURMUCN5275</v>
          </cell>
        </row>
        <row r="1174">
          <cell r="A1174" t="str">
            <v>CN5276</v>
          </cell>
          <cell r="B1174" t="str">
            <v>SANATHBASKICN5276</v>
          </cell>
        </row>
        <row r="1175">
          <cell r="A1175" t="str">
            <v>CN5277</v>
          </cell>
          <cell r="B1175" t="str">
            <v>MANTUTUDUCN5277</v>
          </cell>
        </row>
        <row r="1176">
          <cell r="A1176" t="str">
            <v>CN5278</v>
          </cell>
          <cell r="B1176" t="str">
            <v>CHHOTELALMARANDICN5278</v>
          </cell>
        </row>
        <row r="1177">
          <cell r="A1177" t="str">
            <v>CN5279</v>
          </cell>
          <cell r="B1177" t="str">
            <v>RAKHISHALSORENCN5279</v>
          </cell>
        </row>
        <row r="1178">
          <cell r="A1178" t="str">
            <v>CN5280</v>
          </cell>
          <cell r="B1178" t="str">
            <v>JITBDRTHAPACN5280</v>
          </cell>
        </row>
        <row r="1179">
          <cell r="A1179" t="str">
            <v>CN5281</v>
          </cell>
          <cell r="B1179" t="str">
            <v>OMBDRTHAPACN5281</v>
          </cell>
        </row>
        <row r="1180">
          <cell r="A1180" t="str">
            <v>CN5282</v>
          </cell>
          <cell r="B1180" t="str">
            <v>BHAKTABDRGURUNGCN5282</v>
          </cell>
        </row>
        <row r="1181">
          <cell r="A1181" t="str">
            <v>CN5283</v>
          </cell>
          <cell r="B1181" t="str">
            <v>CHANDRABDRGURUNGCN5283</v>
          </cell>
        </row>
        <row r="1182">
          <cell r="A1182" t="str">
            <v>CN5284</v>
          </cell>
          <cell r="B1182" t="str">
            <v>BUDHIBDRGURUNGCN5284</v>
          </cell>
        </row>
        <row r="1183">
          <cell r="A1183" t="str">
            <v>CN5285</v>
          </cell>
          <cell r="B1183" t="str">
            <v>BUIRBDRBAGALECN5285</v>
          </cell>
        </row>
        <row r="1184">
          <cell r="A1184" t="str">
            <v>CN5287</v>
          </cell>
          <cell r="B1184" t="str">
            <v>NIRAJPSDGUPTACN5287</v>
          </cell>
        </row>
        <row r="1185">
          <cell r="A1185" t="str">
            <v>CN5288</v>
          </cell>
          <cell r="B1185" t="str">
            <v>SURESHSUNARCN5288</v>
          </cell>
        </row>
        <row r="1186">
          <cell r="A1186" t="str">
            <v>CN5289</v>
          </cell>
          <cell r="B1186" t="str">
            <v>LALBDRRANACN5289</v>
          </cell>
        </row>
        <row r="1187">
          <cell r="A1187" t="str">
            <v>CN5290</v>
          </cell>
          <cell r="B1187" t="str">
            <v>DADILALSUBEDICN5290</v>
          </cell>
        </row>
        <row r="1188">
          <cell r="A1188" t="str">
            <v>CN5291</v>
          </cell>
          <cell r="B1188" t="str">
            <v>DEVBDRKARKICN5291</v>
          </cell>
        </row>
        <row r="1189">
          <cell r="A1189" t="str">
            <v>CN5292</v>
          </cell>
          <cell r="B1189" t="str">
            <v>BISHESWORPANDEYCN5292</v>
          </cell>
        </row>
        <row r="1190">
          <cell r="A1190" t="str">
            <v>CN5293</v>
          </cell>
          <cell r="B1190" t="str">
            <v>RAJANGURUNGCN5293</v>
          </cell>
        </row>
        <row r="1191">
          <cell r="A1191" t="str">
            <v>CN5294</v>
          </cell>
          <cell r="B1191" t="str">
            <v>PADAMSHAKECN5294</v>
          </cell>
        </row>
        <row r="1192">
          <cell r="A1192" t="str">
            <v>CN5295</v>
          </cell>
          <cell r="B1192" t="str">
            <v>DALSINGHGAHACN5295</v>
          </cell>
        </row>
        <row r="1193">
          <cell r="A1193" t="str">
            <v>CN5296</v>
          </cell>
          <cell r="B1193" t="str">
            <v>JAGARNATHTHAKURCN5296</v>
          </cell>
        </row>
        <row r="1194">
          <cell r="A1194" t="str">
            <v>CN5297</v>
          </cell>
          <cell r="B1194" t="str">
            <v>DATARAMPOUDELCN5297</v>
          </cell>
        </row>
        <row r="1195">
          <cell r="A1195" t="str">
            <v>CN5298</v>
          </cell>
          <cell r="B1195" t="str">
            <v>GYANBDRPUNCN5298</v>
          </cell>
        </row>
        <row r="1196">
          <cell r="A1196" t="str">
            <v>CN5299</v>
          </cell>
          <cell r="B1196" t="str">
            <v>RAMPSDBHATTARAICN5299</v>
          </cell>
        </row>
        <row r="1197">
          <cell r="A1197" t="str">
            <v>CN5300</v>
          </cell>
          <cell r="B1197" t="str">
            <v>EKBDRGAHACN5300</v>
          </cell>
        </row>
        <row r="1198">
          <cell r="A1198" t="str">
            <v>CN5301</v>
          </cell>
          <cell r="B1198" t="str">
            <v>MOHANBDRCHOHANCN5301</v>
          </cell>
        </row>
        <row r="1199">
          <cell r="A1199" t="str">
            <v>CN5302</v>
          </cell>
          <cell r="B1199" t="str">
            <v>GOVINDKAUCHACN5302</v>
          </cell>
        </row>
        <row r="1200">
          <cell r="A1200" t="str">
            <v>CN5303</v>
          </cell>
          <cell r="B1200" t="str">
            <v>DEVBDRGHARTICN5303</v>
          </cell>
        </row>
        <row r="1201">
          <cell r="A1201" t="str">
            <v>CN5304</v>
          </cell>
          <cell r="B1201" t="str">
            <v>DHANBDRTHAPACN5304</v>
          </cell>
        </row>
        <row r="1202">
          <cell r="A1202" t="str">
            <v>CN5305</v>
          </cell>
          <cell r="B1202" t="str">
            <v>PRITHIBISHARMACN5305</v>
          </cell>
        </row>
        <row r="1203">
          <cell r="A1203" t="str">
            <v>CN5306</v>
          </cell>
          <cell r="B1203" t="str">
            <v>NILESHKUMARCN5306</v>
          </cell>
        </row>
        <row r="1204">
          <cell r="A1204" t="str">
            <v>CN5307</v>
          </cell>
          <cell r="B1204" t="str">
            <v>JALESHWARPANDITCN5307</v>
          </cell>
        </row>
        <row r="1205">
          <cell r="A1205" t="str">
            <v>CN5308</v>
          </cell>
          <cell r="B1205" t="str">
            <v>BHAGAWANRAUTCN5308</v>
          </cell>
        </row>
        <row r="1206">
          <cell r="A1206" t="str">
            <v>CN5309</v>
          </cell>
          <cell r="B1206" t="str">
            <v>AJAYKUMARTHAKURCN5309</v>
          </cell>
        </row>
        <row r="1207">
          <cell r="A1207" t="str">
            <v>CN5310</v>
          </cell>
          <cell r="B1207" t="str">
            <v>AJAYKUMARPANDITCN5310</v>
          </cell>
        </row>
        <row r="1208">
          <cell r="A1208" t="str">
            <v>CN5311</v>
          </cell>
          <cell r="B1208" t="str">
            <v>RAKESHKUMARPANDITCN5311</v>
          </cell>
        </row>
        <row r="1209">
          <cell r="A1209" t="str">
            <v>CN5312</v>
          </cell>
          <cell r="B1209" t="str">
            <v>SUKESHKUMARCN5312</v>
          </cell>
        </row>
        <row r="1210">
          <cell r="A1210" t="str">
            <v>CN5313</v>
          </cell>
          <cell r="B1210" t="str">
            <v>DILIPKUMARPATALCN5313</v>
          </cell>
        </row>
        <row r="1211">
          <cell r="A1211" t="str">
            <v>CN5314</v>
          </cell>
          <cell r="B1211" t="str">
            <v>SHATRUGHNARAUTCN5314</v>
          </cell>
        </row>
        <row r="1212">
          <cell r="A1212" t="str">
            <v>CN5315</v>
          </cell>
          <cell r="B1212" t="str">
            <v>BRIJESHKUMARPANDITCN5315</v>
          </cell>
        </row>
        <row r="1213">
          <cell r="A1213" t="str">
            <v>CN5316</v>
          </cell>
          <cell r="B1213" t="str">
            <v>RAJUKUMARCN5316</v>
          </cell>
        </row>
        <row r="1214">
          <cell r="A1214" t="str">
            <v>CN5317</v>
          </cell>
          <cell r="B1214" t="str">
            <v>PURANBDRBALALCN5317</v>
          </cell>
        </row>
        <row r="1215">
          <cell r="A1215" t="str">
            <v>CN5318</v>
          </cell>
          <cell r="B1215" t="str">
            <v>RUDRABDRRANACN5318</v>
          </cell>
        </row>
        <row r="1216">
          <cell r="A1216" t="str">
            <v>CN5319</v>
          </cell>
          <cell r="B1216" t="str">
            <v>KRISHNABDRTHAPACN5319</v>
          </cell>
        </row>
        <row r="1217">
          <cell r="A1217" t="str">
            <v>CN5320</v>
          </cell>
          <cell r="B1217" t="str">
            <v>DALBDRRAMJALICN5320</v>
          </cell>
        </row>
        <row r="1218">
          <cell r="A1218" t="str">
            <v>CN5321</v>
          </cell>
          <cell r="B1218" t="str">
            <v>SERBDRRAMJALICN5321</v>
          </cell>
        </row>
        <row r="1219">
          <cell r="A1219" t="str">
            <v>CN5322</v>
          </cell>
          <cell r="B1219" t="str">
            <v>BELBDRTHAPACN5322</v>
          </cell>
        </row>
        <row r="1220">
          <cell r="A1220" t="str">
            <v>CN5323</v>
          </cell>
          <cell r="B1220" t="str">
            <v>GUNARAMGHARTICN5323</v>
          </cell>
        </row>
        <row r="1221">
          <cell r="A1221" t="str">
            <v>CN5324</v>
          </cell>
          <cell r="B1221" t="str">
            <v>TIKARAMSINGJALICN5324</v>
          </cell>
        </row>
        <row r="1222">
          <cell r="A1222" t="str">
            <v>CN5325</v>
          </cell>
          <cell r="B1222" t="str">
            <v>UDALBDRCHOHANCN5325</v>
          </cell>
        </row>
        <row r="1223">
          <cell r="A1223" t="str">
            <v>CN5326</v>
          </cell>
          <cell r="B1223" t="str">
            <v>BIKRAMTHAPACN5326</v>
          </cell>
        </row>
        <row r="1224">
          <cell r="A1224" t="str">
            <v>CN5327</v>
          </cell>
          <cell r="B1224" t="str">
            <v>TULBDRTHAPACN5327</v>
          </cell>
        </row>
        <row r="1225">
          <cell r="A1225" t="str">
            <v>CN5328</v>
          </cell>
          <cell r="B1225" t="str">
            <v>TEKBDRTHAPACN5328</v>
          </cell>
        </row>
        <row r="1226">
          <cell r="A1226" t="str">
            <v>CN5329</v>
          </cell>
          <cell r="B1226" t="str">
            <v>TEJMANRANACN5329</v>
          </cell>
        </row>
        <row r="1227">
          <cell r="A1227" t="str">
            <v>CN5330</v>
          </cell>
          <cell r="B1227" t="str">
            <v>GIRBDRRANACN5330</v>
          </cell>
        </row>
        <row r="1228">
          <cell r="A1228" t="str">
            <v>CN5331</v>
          </cell>
          <cell r="B1228" t="str">
            <v>BIKASHKMRPANDITCN5331</v>
          </cell>
        </row>
        <row r="1229">
          <cell r="A1229" t="str">
            <v>CN5332</v>
          </cell>
          <cell r="B1229" t="str">
            <v>GYANBDRKUNWARCN5332</v>
          </cell>
        </row>
        <row r="1230">
          <cell r="A1230" t="str">
            <v>CN5333</v>
          </cell>
          <cell r="B1230" t="str">
            <v>LALBDRKUNWARCN5333</v>
          </cell>
        </row>
        <row r="1231">
          <cell r="A1231" t="str">
            <v>CN5334</v>
          </cell>
          <cell r="B1231" t="str">
            <v>JAGBDRDHENGACN5334</v>
          </cell>
        </row>
        <row r="1232">
          <cell r="A1232" t="str">
            <v>CN5335</v>
          </cell>
          <cell r="B1232" t="str">
            <v>RATANBDRGURUNGCN5335</v>
          </cell>
        </row>
        <row r="1233">
          <cell r="A1233" t="str">
            <v>CN5336</v>
          </cell>
          <cell r="B1233" t="str">
            <v>KUMARKHATTRICN5336</v>
          </cell>
        </row>
        <row r="1234">
          <cell r="A1234" t="str">
            <v>CN5337</v>
          </cell>
          <cell r="B1234" t="str">
            <v>CHANDRABDRGHARTICN5337</v>
          </cell>
        </row>
        <row r="1235">
          <cell r="A1235" t="str">
            <v>CN5338</v>
          </cell>
          <cell r="B1235" t="str">
            <v>JANGABDRBKCN5338</v>
          </cell>
        </row>
        <row r="1236">
          <cell r="A1236" t="str">
            <v>CN5339</v>
          </cell>
          <cell r="B1236" t="str">
            <v>SITABDRGURUNG-CN5339</v>
          </cell>
        </row>
        <row r="1237">
          <cell r="A1237" t="str">
            <v>CN5340</v>
          </cell>
          <cell r="B1237" t="str">
            <v>DOLBDRGURUNGCN5340</v>
          </cell>
        </row>
        <row r="1238">
          <cell r="A1238" t="str">
            <v>CN5341</v>
          </cell>
          <cell r="B1238" t="str">
            <v>DHURBANARAYANCN5341</v>
          </cell>
        </row>
        <row r="1239">
          <cell r="A1239" t="str">
            <v>CN5342</v>
          </cell>
          <cell r="B1239" t="str">
            <v>RAGHUNATHMAINALICN5342</v>
          </cell>
        </row>
        <row r="1240">
          <cell r="A1240" t="str">
            <v>CN5343</v>
          </cell>
          <cell r="B1240" t="str">
            <v>SHIBUROYCN5343</v>
          </cell>
        </row>
        <row r="1241">
          <cell r="A1241" t="str">
            <v>CN5344</v>
          </cell>
          <cell r="B1241" t="str">
            <v>ANUMARANDICN5344</v>
          </cell>
        </row>
        <row r="1242">
          <cell r="A1242" t="str">
            <v>CN5345</v>
          </cell>
          <cell r="B1242" t="str">
            <v>MANIKRANACN5345</v>
          </cell>
        </row>
        <row r="1243">
          <cell r="A1243" t="str">
            <v>CN5346</v>
          </cell>
          <cell r="B1243" t="str">
            <v>HIRALALRANACN5346</v>
          </cell>
        </row>
        <row r="1244">
          <cell r="A1244" t="str">
            <v>CN5347</v>
          </cell>
          <cell r="B1244" t="str">
            <v>JANGILALMIRDHACN5347</v>
          </cell>
        </row>
        <row r="1245">
          <cell r="A1245" t="str">
            <v>CN5348</v>
          </cell>
          <cell r="B1245" t="str">
            <v>GANESHRANACN5348</v>
          </cell>
        </row>
        <row r="1246">
          <cell r="A1246" t="str">
            <v>CN5349</v>
          </cell>
          <cell r="B1246" t="str">
            <v>ANILKUMARMURMUCN5349</v>
          </cell>
        </row>
        <row r="1247">
          <cell r="A1247" t="str">
            <v>CN5350</v>
          </cell>
          <cell r="B1247" t="str">
            <v>DHALBDRSHREESCN5350</v>
          </cell>
        </row>
        <row r="1248">
          <cell r="A1248" t="str">
            <v>CN5351</v>
          </cell>
          <cell r="B1248" t="str">
            <v>KAMALSHREESCN5351</v>
          </cell>
        </row>
        <row r="1249">
          <cell r="A1249" t="str">
            <v>CN5352</v>
          </cell>
          <cell r="B1249" t="str">
            <v>TEKBDRB.K.CN5352</v>
          </cell>
        </row>
        <row r="1250">
          <cell r="A1250" t="str">
            <v>CN5353</v>
          </cell>
          <cell r="B1250" t="str">
            <v>PURNABDRKAUCHACN5353</v>
          </cell>
        </row>
        <row r="1251">
          <cell r="A1251" t="str">
            <v>CN5354</v>
          </cell>
          <cell r="B1251" t="str">
            <v>JITBDRRAKASKOTICN5354</v>
          </cell>
        </row>
        <row r="1252">
          <cell r="A1252" t="str">
            <v>CN5355</v>
          </cell>
          <cell r="B1252" t="str">
            <v>TILBDRTHAPACN5355</v>
          </cell>
        </row>
        <row r="1253">
          <cell r="A1253" t="str">
            <v>CN5356</v>
          </cell>
          <cell r="B1253" t="str">
            <v>CHETBDRTHAPACN5356</v>
          </cell>
        </row>
        <row r="1254">
          <cell r="A1254" t="str">
            <v>CN5357</v>
          </cell>
          <cell r="B1254" t="str">
            <v>BHAKTABDRRAKASKOTICN5357</v>
          </cell>
        </row>
        <row r="1255">
          <cell r="A1255" t="str">
            <v>CN5358</v>
          </cell>
          <cell r="B1255" t="str">
            <v>TEKBDRTHAPACN5358</v>
          </cell>
        </row>
        <row r="1256">
          <cell r="A1256" t="str">
            <v>CN5359</v>
          </cell>
          <cell r="B1256" t="str">
            <v>GANGABDRBUDHACN5359</v>
          </cell>
        </row>
        <row r="1257">
          <cell r="A1257" t="str">
            <v>CN5360</v>
          </cell>
          <cell r="B1257" t="str">
            <v>SASHIRAMPEMICN5360</v>
          </cell>
        </row>
        <row r="1258">
          <cell r="A1258" t="str">
            <v>CN5361</v>
          </cell>
          <cell r="B1258" t="str">
            <v>HOMBDRTHAPACN5361</v>
          </cell>
        </row>
        <row r="1259">
          <cell r="A1259" t="str">
            <v>CN5362</v>
          </cell>
          <cell r="B1259" t="str">
            <v>RAMESHCHOUDHARICN5362</v>
          </cell>
        </row>
        <row r="1260">
          <cell r="A1260" t="str">
            <v>CN5363</v>
          </cell>
          <cell r="B1260" t="str">
            <v>RANBDRGHARTICN5363</v>
          </cell>
        </row>
        <row r="1261">
          <cell r="A1261" t="str">
            <v>CN5364</v>
          </cell>
          <cell r="B1261" t="str">
            <v>NABARAJJARJACN5364</v>
          </cell>
        </row>
        <row r="1262">
          <cell r="A1262" t="str">
            <v>CN5365</v>
          </cell>
          <cell r="B1262" t="str">
            <v>RAMNATHNEUPANECN5365</v>
          </cell>
        </row>
        <row r="1263">
          <cell r="A1263" t="str">
            <v>CN5366</v>
          </cell>
          <cell r="B1263" t="str">
            <v>JIVANKUMARSHARMACN5366</v>
          </cell>
        </row>
        <row r="1264">
          <cell r="A1264" t="str">
            <v>CN5367</v>
          </cell>
          <cell r="B1264" t="str">
            <v>BHIMBDRSHRESTHACN5367</v>
          </cell>
        </row>
        <row r="1265">
          <cell r="A1265" t="str">
            <v>CN5368</v>
          </cell>
          <cell r="B1265" t="str">
            <v>JHABINDRABDRRANACN5368</v>
          </cell>
        </row>
        <row r="1266">
          <cell r="A1266" t="str">
            <v>CN5369</v>
          </cell>
          <cell r="B1266" t="str">
            <v>HARISARARRIMALCN5369</v>
          </cell>
        </row>
        <row r="1267">
          <cell r="A1267" t="str">
            <v>CN5370</v>
          </cell>
          <cell r="B1267" t="str">
            <v>KHADKABDRPURICN5370</v>
          </cell>
        </row>
        <row r="1268">
          <cell r="A1268" t="str">
            <v>CN5371</v>
          </cell>
          <cell r="B1268" t="str">
            <v>BHIMBDRMAKIMCN5371</v>
          </cell>
        </row>
        <row r="1269">
          <cell r="A1269" t="str">
            <v>CN5372</v>
          </cell>
          <cell r="B1269" t="str">
            <v>THAMANSINGHMAKIMCN5372</v>
          </cell>
        </row>
        <row r="1270">
          <cell r="A1270" t="str">
            <v>CN5373</v>
          </cell>
          <cell r="B1270" t="str">
            <v>SHRELALMASKICN5373</v>
          </cell>
        </row>
        <row r="1271">
          <cell r="A1271" t="str">
            <v>CN5374</v>
          </cell>
          <cell r="B1271" t="str">
            <v>TILBDRTHAPACN5374</v>
          </cell>
        </row>
        <row r="1272">
          <cell r="A1272" t="str">
            <v>CN5375</v>
          </cell>
          <cell r="B1272" t="str">
            <v>OMBDRTHAPACN5375</v>
          </cell>
        </row>
        <row r="1273">
          <cell r="A1273" t="str">
            <v>CN5376</v>
          </cell>
          <cell r="B1273" t="str">
            <v>BUDHABDRTHAPACN5376</v>
          </cell>
        </row>
        <row r="1274">
          <cell r="A1274" t="str">
            <v>CN5377</v>
          </cell>
          <cell r="B1274" t="str">
            <v>KEMARSINGHTHAPACN5377</v>
          </cell>
        </row>
        <row r="1275">
          <cell r="A1275" t="str">
            <v>CN5378</v>
          </cell>
          <cell r="B1275" t="str">
            <v>GOBINDAGAHACN5378</v>
          </cell>
        </row>
        <row r="1276">
          <cell r="A1276" t="str">
            <v>CN5379</v>
          </cell>
          <cell r="B1276" t="str">
            <v>SHIPBDRTHAPACN5379</v>
          </cell>
        </row>
        <row r="1277">
          <cell r="A1277" t="str">
            <v>CN5380</v>
          </cell>
          <cell r="B1277" t="str">
            <v>DILIPRANACN5380</v>
          </cell>
        </row>
        <row r="1278">
          <cell r="A1278" t="str">
            <v>CN5381</v>
          </cell>
          <cell r="B1278" t="str">
            <v>GHUNBDRTHAPACN5381</v>
          </cell>
        </row>
        <row r="1279">
          <cell r="A1279" t="str">
            <v>CN5382</v>
          </cell>
          <cell r="B1279" t="str">
            <v>BHIMRANACN5382</v>
          </cell>
        </row>
        <row r="1280">
          <cell r="A1280" t="str">
            <v>CN5383</v>
          </cell>
          <cell r="B1280" t="str">
            <v>SAROJTHAPACN5383</v>
          </cell>
        </row>
        <row r="1281">
          <cell r="A1281" t="str">
            <v>CN5384</v>
          </cell>
          <cell r="B1281" t="str">
            <v>MANBDRRANACN5384</v>
          </cell>
        </row>
        <row r="1282">
          <cell r="A1282" t="str">
            <v>CN5385</v>
          </cell>
          <cell r="B1282" t="str">
            <v>BELBDRRANACN5385</v>
          </cell>
        </row>
        <row r="1283">
          <cell r="A1283" t="str">
            <v>CN5386</v>
          </cell>
          <cell r="B1283" t="str">
            <v>DILBDRTHAPACN5386</v>
          </cell>
        </row>
        <row r="1284">
          <cell r="A1284" t="str">
            <v>CN5387</v>
          </cell>
          <cell r="B1284" t="str">
            <v>TEKBDRTHAPACN5387</v>
          </cell>
        </row>
        <row r="1285">
          <cell r="A1285" t="str">
            <v>CN5388</v>
          </cell>
          <cell r="B1285" t="str">
            <v>TIKARAMTHAPACN5388</v>
          </cell>
        </row>
        <row r="1286">
          <cell r="A1286" t="str">
            <v>CN5389</v>
          </cell>
          <cell r="B1286" t="str">
            <v>YAMBDRSINGJALICN5389</v>
          </cell>
        </row>
        <row r="1287">
          <cell r="A1287" t="str">
            <v>CN5390</v>
          </cell>
          <cell r="B1287" t="str">
            <v>DILBDRRANACN5390</v>
          </cell>
        </row>
        <row r="1288">
          <cell r="A1288" t="str">
            <v>CN5391</v>
          </cell>
          <cell r="B1288" t="str">
            <v>CHOTKENSHARMACN5391</v>
          </cell>
        </row>
        <row r="1289">
          <cell r="A1289" t="str">
            <v>CN5392</v>
          </cell>
          <cell r="B1289" t="str">
            <v>SIKENDRASHARMACN5392</v>
          </cell>
        </row>
        <row r="1290">
          <cell r="A1290" t="str">
            <v>CN5393</v>
          </cell>
          <cell r="B1290" t="str">
            <v>DUKHARAMSHARMACN5393</v>
          </cell>
        </row>
        <row r="1291">
          <cell r="A1291" t="str">
            <v>CN5394</v>
          </cell>
          <cell r="B1291" t="str">
            <v>SOBIDMIYACN5394</v>
          </cell>
        </row>
        <row r="1292">
          <cell r="A1292" t="str">
            <v>CN5395</v>
          </cell>
          <cell r="B1292" t="str">
            <v>BHOJRAJDAHALCN5395</v>
          </cell>
        </row>
        <row r="1293">
          <cell r="A1293" t="str">
            <v>CN5396</v>
          </cell>
          <cell r="B1293" t="str">
            <v>DHURBAPSDNEPALCN5396</v>
          </cell>
        </row>
        <row r="1294">
          <cell r="A1294" t="str">
            <v>CN5397</v>
          </cell>
          <cell r="B1294" t="str">
            <v>DALBIKRAMKHADKACN5397</v>
          </cell>
        </row>
        <row r="1295">
          <cell r="A1295" t="str">
            <v>CN5398</v>
          </cell>
          <cell r="B1295" t="str">
            <v>KIRANLAMACN5398</v>
          </cell>
        </row>
        <row r="1296">
          <cell r="A1296" t="str">
            <v>CN5399</v>
          </cell>
          <cell r="B1296" t="str">
            <v>RESHAMBDRPAIJACN5399</v>
          </cell>
        </row>
        <row r="1297">
          <cell r="A1297" t="str">
            <v>CN5400</v>
          </cell>
          <cell r="B1297" t="str">
            <v>MAHENDRAPSDSHAKYACN5400</v>
          </cell>
        </row>
        <row r="1298">
          <cell r="A1298" t="str">
            <v>CN5401</v>
          </cell>
          <cell r="B1298" t="str">
            <v>CHUMANRANACN5401</v>
          </cell>
        </row>
        <row r="1299">
          <cell r="A1299" t="str">
            <v>CN5402</v>
          </cell>
          <cell r="B1299" t="str">
            <v>CHANBDRTHAPACN5402</v>
          </cell>
        </row>
        <row r="1300">
          <cell r="A1300" t="str">
            <v>CN5403</v>
          </cell>
          <cell r="B1300" t="str">
            <v>KULBDRTHAPACN5403</v>
          </cell>
        </row>
        <row r="1301">
          <cell r="A1301" t="str">
            <v>CN5404</v>
          </cell>
          <cell r="B1301" t="str">
            <v>NIRMALMURMUCN5404</v>
          </cell>
        </row>
        <row r="1302">
          <cell r="A1302" t="str">
            <v>CN5405</v>
          </cell>
          <cell r="B1302" t="str">
            <v>SAJALSAHACN5405</v>
          </cell>
        </row>
        <row r="1303">
          <cell r="A1303" t="str">
            <v>CN5406</v>
          </cell>
          <cell r="B1303" t="str">
            <v>BHIMNATHSINGHCN5406</v>
          </cell>
        </row>
        <row r="1304">
          <cell r="A1304" t="str">
            <v>CN5407</v>
          </cell>
          <cell r="B1304" t="str">
            <v>SHANKARPSDRAUTCN5407</v>
          </cell>
        </row>
        <row r="1305">
          <cell r="A1305" t="str">
            <v>CN5408</v>
          </cell>
          <cell r="B1305" t="str">
            <v>CHOTELALPANDITCN5408</v>
          </cell>
        </row>
        <row r="1306">
          <cell r="A1306" t="str">
            <v>CN5409</v>
          </cell>
          <cell r="B1306" t="str">
            <v>JATASHANKARTIWARICN5409</v>
          </cell>
        </row>
        <row r="1307">
          <cell r="A1307" t="str">
            <v>CN5410</v>
          </cell>
          <cell r="B1307" t="str">
            <v>BOMBDRCHATTRICN5410</v>
          </cell>
        </row>
        <row r="1308">
          <cell r="A1308" t="str">
            <v>CN5411</v>
          </cell>
          <cell r="B1308" t="str">
            <v>YAMBDRCHATTRICN5411</v>
          </cell>
        </row>
        <row r="1309">
          <cell r="A1309" t="str">
            <v>CN5412</v>
          </cell>
          <cell r="B1309" t="str">
            <v>DEVBDRRANACN5412</v>
          </cell>
        </row>
        <row r="1310">
          <cell r="A1310" t="str">
            <v>CN5413</v>
          </cell>
          <cell r="B1310" t="str">
            <v>THANESWORTHAPACN5413</v>
          </cell>
        </row>
        <row r="1311">
          <cell r="A1311" t="str">
            <v>CN5414</v>
          </cell>
          <cell r="B1311" t="str">
            <v>JUDHAMANRESHMICN5414</v>
          </cell>
        </row>
        <row r="1312">
          <cell r="A1312" t="str">
            <v>CN5415</v>
          </cell>
          <cell r="B1312" t="str">
            <v>DHANBDRRESHMICN5415</v>
          </cell>
        </row>
        <row r="1313">
          <cell r="A1313" t="str">
            <v>CN5416</v>
          </cell>
          <cell r="B1313" t="str">
            <v>JIBLALSHREESCN5416</v>
          </cell>
        </row>
        <row r="1314">
          <cell r="A1314" t="str">
            <v>CN5417</v>
          </cell>
          <cell r="B1314" t="str">
            <v>YOUBRAJGHARTICN5417</v>
          </cell>
        </row>
        <row r="1315">
          <cell r="A1315" t="str">
            <v>CN5418</v>
          </cell>
          <cell r="B1315" t="str">
            <v>AMBARBDRRANACN5418</v>
          </cell>
        </row>
        <row r="1316">
          <cell r="A1316" t="str">
            <v>CN5419</v>
          </cell>
          <cell r="B1316" t="str">
            <v>RAMADHAKURMICN5419</v>
          </cell>
        </row>
        <row r="1317">
          <cell r="A1317" t="str">
            <v>CN5420</v>
          </cell>
          <cell r="B1317" t="str">
            <v>KAMALBDRHAMALCN5420</v>
          </cell>
        </row>
        <row r="1318">
          <cell r="A1318" t="str">
            <v>CN5421</v>
          </cell>
          <cell r="B1318" t="str">
            <v>CHANDESWORKHOTECN5421</v>
          </cell>
        </row>
        <row r="1319">
          <cell r="A1319" t="str">
            <v>CN5422</v>
          </cell>
          <cell r="B1319" t="str">
            <v>KAMALCHOULAGAICN5422</v>
          </cell>
        </row>
        <row r="1320">
          <cell r="A1320" t="str">
            <v>CN5423</v>
          </cell>
          <cell r="B1320" t="str">
            <v>BINODBDRDAGICN5423</v>
          </cell>
        </row>
        <row r="1321">
          <cell r="A1321" t="str">
            <v>CN5424</v>
          </cell>
          <cell r="B1321" t="str">
            <v>PARSHURAMLUITELCN5424</v>
          </cell>
        </row>
        <row r="1322">
          <cell r="A1322" t="str">
            <v>CN5425</v>
          </cell>
          <cell r="B1322" t="str">
            <v>AMRITKUMARBASELCN5425</v>
          </cell>
        </row>
        <row r="1323">
          <cell r="A1323" t="str">
            <v>CN5426</v>
          </cell>
          <cell r="B1323" t="str">
            <v>NANKUMARTHARUCN5426</v>
          </cell>
        </row>
        <row r="1324">
          <cell r="A1324" t="str">
            <v>CN5427</v>
          </cell>
          <cell r="B1324" t="str">
            <v>HARIRAMKUNWARCN5427</v>
          </cell>
        </row>
        <row r="1325">
          <cell r="A1325" t="str">
            <v>CN5428</v>
          </cell>
          <cell r="B1325" t="str">
            <v>BISHOWANATHTHARUCN5428</v>
          </cell>
        </row>
        <row r="1326">
          <cell r="A1326" t="str">
            <v>CN5429</v>
          </cell>
          <cell r="B1326" t="str">
            <v>KISANRANACN5429</v>
          </cell>
        </row>
        <row r="1327">
          <cell r="A1327" t="str">
            <v>CN5430</v>
          </cell>
          <cell r="B1327" t="str">
            <v>RAJBDRRANACN5430</v>
          </cell>
        </row>
        <row r="1328">
          <cell r="A1328" t="str">
            <v>CN5431</v>
          </cell>
          <cell r="B1328" t="str">
            <v>JANGABDRTHARUCN5431</v>
          </cell>
        </row>
        <row r="1329">
          <cell r="A1329" t="str">
            <v>CN5432</v>
          </cell>
          <cell r="B1329" t="str">
            <v>DINESHPSDTHARUCN5432</v>
          </cell>
        </row>
        <row r="1330">
          <cell r="A1330" t="str">
            <v>CN5433</v>
          </cell>
          <cell r="B1330" t="str">
            <v>BISHNUPSDGALAMICN5433</v>
          </cell>
        </row>
        <row r="1331">
          <cell r="A1331" t="str">
            <v>CN5434</v>
          </cell>
          <cell r="B1331" t="str">
            <v>MAHENDRABKCN5434</v>
          </cell>
        </row>
        <row r="1332">
          <cell r="A1332" t="str">
            <v>CN5435</v>
          </cell>
          <cell r="B1332" t="str">
            <v>HARKABDRSUNARCN5435</v>
          </cell>
        </row>
        <row r="1333">
          <cell r="A1333" t="str">
            <v>CN5436</v>
          </cell>
          <cell r="B1333" t="str">
            <v>ROHITTHAPACN5436</v>
          </cell>
        </row>
        <row r="1334">
          <cell r="A1334" t="str">
            <v>CN5437</v>
          </cell>
          <cell r="B1334" t="str">
            <v>DURGABDRTHAPACN5437</v>
          </cell>
        </row>
        <row r="1335">
          <cell r="A1335" t="str">
            <v>CN5438</v>
          </cell>
          <cell r="B1335" t="str">
            <v>YEMBDTTHAPACN5438</v>
          </cell>
        </row>
        <row r="1336">
          <cell r="A1336" t="str">
            <v>CN5439</v>
          </cell>
          <cell r="B1336" t="str">
            <v>TEKBDRB.K.CN5439</v>
          </cell>
        </row>
        <row r="1337">
          <cell r="A1337" t="str">
            <v>CN5440</v>
          </cell>
          <cell r="B1337" t="str">
            <v>DURGASHAKYACN5440</v>
          </cell>
        </row>
        <row r="1338">
          <cell r="A1338" t="str">
            <v>CN5441</v>
          </cell>
          <cell r="B1338" t="str">
            <v>HOMBDRGURUNGCN5441</v>
          </cell>
        </row>
        <row r="1339">
          <cell r="A1339" t="str">
            <v>CN5442</v>
          </cell>
          <cell r="B1339" t="str">
            <v>DHANBDRGURUNGCN5442</v>
          </cell>
        </row>
        <row r="1340">
          <cell r="A1340" t="str">
            <v>CN5443</v>
          </cell>
          <cell r="B1340" t="str">
            <v>TAKBDRSARUCN5443</v>
          </cell>
        </row>
        <row r="1341">
          <cell r="A1341" t="str">
            <v>CN5444</v>
          </cell>
          <cell r="B1341" t="str">
            <v>TEKBDRLUNGELICN5444</v>
          </cell>
        </row>
        <row r="1342">
          <cell r="A1342" t="str">
            <v>CN5445</v>
          </cell>
          <cell r="B1342" t="str">
            <v>JASBDRSARUCN5445</v>
          </cell>
        </row>
        <row r="1343">
          <cell r="A1343" t="str">
            <v>CN5446</v>
          </cell>
          <cell r="B1343" t="str">
            <v>ABBDRBAUMBUCN5446</v>
          </cell>
        </row>
        <row r="1344">
          <cell r="A1344" t="str">
            <v>CN5447</v>
          </cell>
          <cell r="B1344" t="str">
            <v>BHOTBDRCHOHANCN5447</v>
          </cell>
        </row>
        <row r="1345">
          <cell r="A1345" t="str">
            <v>CN5448</v>
          </cell>
          <cell r="B1345" t="str">
            <v>KHUMBDRGAHACN5448</v>
          </cell>
        </row>
        <row r="1346">
          <cell r="A1346" t="str">
            <v>CN5449</v>
          </cell>
          <cell r="B1346" t="str">
            <v>SURYABDRMAKHIMCN5449</v>
          </cell>
        </row>
        <row r="1347">
          <cell r="A1347" t="str">
            <v>CN5450</v>
          </cell>
          <cell r="B1347" t="str">
            <v>NILAKANTHARANACN5450</v>
          </cell>
        </row>
        <row r="1348">
          <cell r="A1348" t="str">
            <v>CN5451</v>
          </cell>
          <cell r="B1348" t="str">
            <v>REWANSINGHMASKICN5451</v>
          </cell>
        </row>
        <row r="1349">
          <cell r="A1349" t="str">
            <v>CN5452</v>
          </cell>
          <cell r="B1349" t="str">
            <v>KHUMBDRSOMAICN5452</v>
          </cell>
        </row>
        <row r="1350">
          <cell r="A1350" t="str">
            <v>CN5453</v>
          </cell>
          <cell r="B1350" t="str">
            <v>TILBDRTHAPACN5453</v>
          </cell>
        </row>
        <row r="1351">
          <cell r="A1351" t="str">
            <v>CN5454</v>
          </cell>
          <cell r="B1351" t="str">
            <v>GOVINDABDRTHAPACN5454</v>
          </cell>
        </row>
        <row r="1352">
          <cell r="A1352" t="str">
            <v>CN5455</v>
          </cell>
          <cell r="B1352" t="str">
            <v>TEJMANTHAPACN5455</v>
          </cell>
        </row>
        <row r="1353">
          <cell r="A1353" t="str">
            <v>CN5456</v>
          </cell>
          <cell r="B1353" t="str">
            <v>BALARAMTHAPACN5456</v>
          </cell>
        </row>
        <row r="1354">
          <cell r="A1354" t="str">
            <v>CN5457</v>
          </cell>
          <cell r="B1354" t="str">
            <v>SHYAMBDRTHAPACN5457</v>
          </cell>
        </row>
        <row r="1355">
          <cell r="A1355" t="str">
            <v>CN5458</v>
          </cell>
          <cell r="B1355" t="str">
            <v>DALBDRSUNARCN5458</v>
          </cell>
        </row>
        <row r="1356">
          <cell r="A1356" t="str">
            <v>CN5459</v>
          </cell>
          <cell r="B1356" t="str">
            <v>NABRAJSUNARCN5459</v>
          </cell>
        </row>
        <row r="1357">
          <cell r="A1357" t="str">
            <v>CN5460</v>
          </cell>
          <cell r="B1357" t="str">
            <v>JAIBDRRANACN5460</v>
          </cell>
        </row>
        <row r="1358">
          <cell r="A1358" t="str">
            <v>CN5461</v>
          </cell>
          <cell r="B1358" t="str">
            <v>THAKURPSDGAHACN5461</v>
          </cell>
        </row>
        <row r="1359">
          <cell r="A1359" t="str">
            <v>CN5462</v>
          </cell>
          <cell r="B1359" t="str">
            <v>KUMARTHAPACN5462</v>
          </cell>
        </row>
        <row r="1360">
          <cell r="A1360" t="str">
            <v>CN5463</v>
          </cell>
          <cell r="B1360" t="str">
            <v>RUKBDRRANACN5463</v>
          </cell>
        </row>
        <row r="1361">
          <cell r="A1361" t="str">
            <v>CN5464</v>
          </cell>
          <cell r="B1361" t="str">
            <v>BIRBDRTHAPACN5464</v>
          </cell>
        </row>
        <row r="1362">
          <cell r="A1362" t="str">
            <v>CN5465</v>
          </cell>
          <cell r="B1362" t="str">
            <v>HIMLALADHIKARICN5465</v>
          </cell>
        </row>
        <row r="1363">
          <cell r="A1363" t="str">
            <v>CN5466</v>
          </cell>
          <cell r="B1363" t="str">
            <v>TOMBDRTHAPACN5466</v>
          </cell>
        </row>
        <row r="1364">
          <cell r="A1364" t="str">
            <v>CN5467</v>
          </cell>
          <cell r="B1364" t="str">
            <v>HARIBDRMANANDHARCN5467</v>
          </cell>
        </row>
        <row r="1365">
          <cell r="A1365" t="str">
            <v>CN5468</v>
          </cell>
          <cell r="B1365" t="str">
            <v>HUMBDRTHAPACN5468</v>
          </cell>
        </row>
        <row r="1366">
          <cell r="A1366" t="str">
            <v>CN5469</v>
          </cell>
          <cell r="B1366" t="str">
            <v>BHAKTABDRTHAPACN5469</v>
          </cell>
        </row>
        <row r="1367">
          <cell r="A1367" t="str">
            <v>CN5470</v>
          </cell>
          <cell r="B1367" t="str">
            <v>RAMKANTANEUPANECN5470</v>
          </cell>
        </row>
        <row r="1368">
          <cell r="A1368" t="str">
            <v>CN5471</v>
          </cell>
          <cell r="B1368" t="str">
            <v>MEMANSINGHRANACN5471</v>
          </cell>
        </row>
        <row r="1369">
          <cell r="A1369" t="str">
            <v>CN5472</v>
          </cell>
          <cell r="B1369" t="str">
            <v>LILBDRRANACN5472</v>
          </cell>
        </row>
        <row r="1370">
          <cell r="A1370" t="str">
            <v>CN5473</v>
          </cell>
          <cell r="B1370" t="str">
            <v>CHURABDRRANACN5473</v>
          </cell>
        </row>
        <row r="1371">
          <cell r="A1371" t="str">
            <v>CN5474</v>
          </cell>
          <cell r="B1371" t="str">
            <v>SHYAMKUMARRANACN5474</v>
          </cell>
        </row>
        <row r="1372">
          <cell r="A1372" t="str">
            <v>CN5475</v>
          </cell>
          <cell r="B1372" t="str">
            <v>DHANBDRRANACN5475</v>
          </cell>
        </row>
        <row r="1373">
          <cell r="A1373" t="str">
            <v>CN5476</v>
          </cell>
          <cell r="B1373" t="str">
            <v>YAMPSDRANACN5476</v>
          </cell>
        </row>
        <row r="1374">
          <cell r="A1374" t="str">
            <v>CN5477</v>
          </cell>
          <cell r="B1374" t="str">
            <v>JHALAKKUMARTHAPACN5477</v>
          </cell>
        </row>
        <row r="1375">
          <cell r="A1375" t="str">
            <v>CN5478</v>
          </cell>
          <cell r="B1375" t="str">
            <v>BINODKUMARRANACN5478</v>
          </cell>
        </row>
        <row r="1376">
          <cell r="A1376" t="str">
            <v>CN5479</v>
          </cell>
          <cell r="B1376" t="str">
            <v>PREMNARAYANRANACN5479</v>
          </cell>
        </row>
        <row r="1377">
          <cell r="A1377" t="str">
            <v>CN5480</v>
          </cell>
          <cell r="B1377" t="str">
            <v>PADAMBDRALECN5480</v>
          </cell>
        </row>
        <row r="1378">
          <cell r="A1378" t="str">
            <v>CN5481</v>
          </cell>
          <cell r="B1378" t="str">
            <v>MOHANTHAPACN5481</v>
          </cell>
        </row>
        <row r="1379">
          <cell r="A1379" t="str">
            <v>CN5482</v>
          </cell>
          <cell r="B1379" t="str">
            <v>KHEMBDRTHAPACN5482</v>
          </cell>
        </row>
        <row r="1380">
          <cell r="A1380" t="str">
            <v>CN5483</v>
          </cell>
          <cell r="B1380" t="str">
            <v>SIDHABDRFUNGJALICN5483</v>
          </cell>
        </row>
        <row r="1381">
          <cell r="A1381" t="str">
            <v>CN5484</v>
          </cell>
          <cell r="B1381" t="str">
            <v>SERBDRRAKHALICN5484</v>
          </cell>
        </row>
        <row r="1382">
          <cell r="A1382" t="str">
            <v>CN5485</v>
          </cell>
          <cell r="B1382" t="str">
            <v>PREMBDRRUCHALCN5485</v>
          </cell>
        </row>
        <row r="1383">
          <cell r="A1383" t="str">
            <v>CN5486</v>
          </cell>
          <cell r="B1383" t="str">
            <v>AMARBDRSOMAICN5486</v>
          </cell>
        </row>
        <row r="1384">
          <cell r="A1384" t="str">
            <v>CN5487</v>
          </cell>
          <cell r="B1384" t="str">
            <v>HUMBDRSOMAICN5487</v>
          </cell>
        </row>
        <row r="1385">
          <cell r="A1385" t="str">
            <v>CN5488</v>
          </cell>
          <cell r="B1385" t="str">
            <v>TIKARAMGAHACN5488</v>
          </cell>
        </row>
        <row r="1386">
          <cell r="A1386" t="str">
            <v>CN5489</v>
          </cell>
          <cell r="B1386" t="str">
            <v>BISHNUBDRRANACN5489</v>
          </cell>
        </row>
        <row r="1387">
          <cell r="A1387" t="str">
            <v>CN5490</v>
          </cell>
          <cell r="B1387" t="str">
            <v>TOMBDRRANACN5490</v>
          </cell>
        </row>
        <row r="1388">
          <cell r="A1388" t="str">
            <v>CN5491</v>
          </cell>
          <cell r="B1388" t="str">
            <v>KULBDRRANACN5491</v>
          </cell>
        </row>
        <row r="1389">
          <cell r="A1389" t="str">
            <v>CN5492</v>
          </cell>
          <cell r="B1389" t="str">
            <v>CHANDRABDRGAHACN5492</v>
          </cell>
        </row>
        <row r="1390">
          <cell r="A1390" t="str">
            <v>CN5493</v>
          </cell>
          <cell r="B1390" t="str">
            <v>SAMSERSINGJALICN5493</v>
          </cell>
        </row>
        <row r="1391">
          <cell r="A1391" t="str">
            <v>CN5494</v>
          </cell>
          <cell r="B1391" t="str">
            <v>YAMBDRRANACN5494</v>
          </cell>
        </row>
        <row r="1392">
          <cell r="A1392" t="str">
            <v>CN5495</v>
          </cell>
          <cell r="B1392" t="str">
            <v>KUMBHASINGHTHAPACN5495</v>
          </cell>
        </row>
        <row r="1393">
          <cell r="A1393" t="str">
            <v>CN5496</v>
          </cell>
          <cell r="B1393" t="str">
            <v>PREMBDRSHREESCN5496</v>
          </cell>
        </row>
        <row r="1394">
          <cell r="A1394" t="str">
            <v>CN5497</v>
          </cell>
          <cell r="B1394" t="str">
            <v>MAHINDRATHAPACN5497</v>
          </cell>
        </row>
        <row r="1395">
          <cell r="A1395" t="str">
            <v>CN5498</v>
          </cell>
          <cell r="B1395" t="str">
            <v>MOHANSINGHRESHMICN5498</v>
          </cell>
        </row>
        <row r="1396">
          <cell r="A1396" t="str">
            <v>CN5499</v>
          </cell>
          <cell r="B1396" t="str">
            <v>JASHBDRPUNCN5499</v>
          </cell>
        </row>
        <row r="1397">
          <cell r="A1397" t="str">
            <v>CN5500</v>
          </cell>
          <cell r="B1397" t="str">
            <v>KUBERSINGHGAHACN5500</v>
          </cell>
        </row>
        <row r="1398">
          <cell r="A1398" t="str">
            <v>CN5501</v>
          </cell>
          <cell r="B1398" t="str">
            <v>LILASINGHTHAPACN5501</v>
          </cell>
        </row>
        <row r="1399">
          <cell r="A1399" t="str">
            <v>CN5502</v>
          </cell>
          <cell r="B1399" t="str">
            <v>NARAYANPURICN5502</v>
          </cell>
        </row>
        <row r="1400">
          <cell r="A1400" t="str">
            <v>CN5503</v>
          </cell>
          <cell r="B1400" t="str">
            <v>BADANMURMUCN5503</v>
          </cell>
        </row>
        <row r="1401">
          <cell r="A1401" t="str">
            <v>CN5504</v>
          </cell>
          <cell r="B1401" t="str">
            <v>PRAFUALBHANDARICN5504</v>
          </cell>
        </row>
        <row r="1402">
          <cell r="A1402" t="str">
            <v>CN5505</v>
          </cell>
          <cell r="B1402" t="str">
            <v>PARMODKMRMANDALCN5505</v>
          </cell>
        </row>
        <row r="1403">
          <cell r="A1403" t="str">
            <v>CN5506</v>
          </cell>
          <cell r="B1403" t="str">
            <v>BINODKMRMURMUCN5506</v>
          </cell>
        </row>
        <row r="1404">
          <cell r="A1404" t="str">
            <v>CN5507</v>
          </cell>
          <cell r="B1404" t="str">
            <v>MULINDAMURMUCN5507</v>
          </cell>
        </row>
        <row r="1405">
          <cell r="A1405" t="str">
            <v>CN5508</v>
          </cell>
          <cell r="B1405" t="str">
            <v>DEBISHALSORENCN5508</v>
          </cell>
        </row>
        <row r="1406">
          <cell r="A1406" t="str">
            <v>CN5509</v>
          </cell>
          <cell r="B1406" t="str">
            <v>NARAYANMURMUCN5509</v>
          </cell>
        </row>
        <row r="1407">
          <cell r="A1407" t="str">
            <v>CN5510</v>
          </cell>
          <cell r="B1407" t="str">
            <v>KISTUMARANDICN5510</v>
          </cell>
        </row>
        <row r="1408">
          <cell r="A1408" t="str">
            <v>CN5511</v>
          </cell>
          <cell r="B1408" t="str">
            <v>AKLESHMARANDICN5511</v>
          </cell>
        </row>
        <row r="1409">
          <cell r="A1409" t="str">
            <v>CN5512</v>
          </cell>
          <cell r="B1409" t="str">
            <v>BITKATUDUCN5512</v>
          </cell>
        </row>
        <row r="1410">
          <cell r="A1410" t="str">
            <v>CN5513</v>
          </cell>
          <cell r="B1410" t="str">
            <v>SAMUMARANDICN5513</v>
          </cell>
        </row>
        <row r="1411">
          <cell r="A1411" t="str">
            <v>CN5514</v>
          </cell>
          <cell r="B1411" t="str">
            <v>RAMSHERYTUDUCN5514</v>
          </cell>
        </row>
        <row r="1412">
          <cell r="A1412" t="str">
            <v>CN5515</v>
          </cell>
          <cell r="B1412" t="str">
            <v>PARMESHALMARANDICN5515</v>
          </cell>
        </row>
        <row r="1413">
          <cell r="A1413" t="str">
            <v>CN5516</v>
          </cell>
          <cell r="B1413" t="str">
            <v>ANILSORENCN5516</v>
          </cell>
        </row>
        <row r="1414">
          <cell r="A1414" t="str">
            <v>CN5517</v>
          </cell>
          <cell r="B1414" t="str">
            <v>LORENCEMURMUCN5517</v>
          </cell>
        </row>
        <row r="1415">
          <cell r="A1415" t="str">
            <v>CN5518</v>
          </cell>
          <cell r="B1415" t="str">
            <v>JOHANMURMUCN5518</v>
          </cell>
        </row>
        <row r="1416">
          <cell r="A1416" t="str">
            <v>CN5519</v>
          </cell>
          <cell r="B1416" t="str">
            <v>SITALSORENCN5519</v>
          </cell>
        </row>
        <row r="1417">
          <cell r="A1417" t="str">
            <v>CN5520</v>
          </cell>
          <cell r="B1417" t="str">
            <v>SONATANMURMUCN5520</v>
          </cell>
        </row>
        <row r="1418">
          <cell r="A1418" t="str">
            <v>CN5521</v>
          </cell>
          <cell r="B1418" t="str">
            <v>AGISTANTUDUCN5521</v>
          </cell>
        </row>
        <row r="1419">
          <cell r="A1419" t="str">
            <v>CN5522</v>
          </cell>
          <cell r="B1419" t="str">
            <v>SOSADHANSORENCN5522</v>
          </cell>
        </row>
        <row r="1420">
          <cell r="A1420" t="str">
            <v>CN5523</v>
          </cell>
          <cell r="B1420" t="str">
            <v>TRIBHUWANMURMUCN5523</v>
          </cell>
        </row>
        <row r="1421">
          <cell r="A1421" t="str">
            <v>CN5524</v>
          </cell>
          <cell r="B1421" t="str">
            <v>MANISHALHEMBROMCN5524</v>
          </cell>
        </row>
        <row r="1422">
          <cell r="A1422" t="str">
            <v>CN5525</v>
          </cell>
          <cell r="B1422" t="str">
            <v>SURISHMARANDICN5525</v>
          </cell>
        </row>
        <row r="1423">
          <cell r="A1423" t="str">
            <v>CN5526</v>
          </cell>
          <cell r="B1423" t="str">
            <v>JEYENDRAHEMBROMCN5526</v>
          </cell>
        </row>
        <row r="1424">
          <cell r="A1424" t="str">
            <v>CN5527</v>
          </cell>
          <cell r="B1424" t="str">
            <v>BIKESHMOHALICN5527</v>
          </cell>
        </row>
        <row r="1425">
          <cell r="A1425" t="str">
            <v>CN5528</v>
          </cell>
          <cell r="B1425" t="str">
            <v>SUBASHMOHALICN5528</v>
          </cell>
        </row>
        <row r="1426">
          <cell r="A1426" t="str">
            <v>CN5529</v>
          </cell>
          <cell r="B1426" t="str">
            <v>AGNUMOHALICN5529</v>
          </cell>
        </row>
        <row r="1427">
          <cell r="A1427" t="str">
            <v>CN5530</v>
          </cell>
          <cell r="B1427" t="str">
            <v>BABLUSORENCN5530</v>
          </cell>
        </row>
        <row r="1428">
          <cell r="A1428" t="str">
            <v>CN5531</v>
          </cell>
          <cell r="B1428" t="str">
            <v>RAJKMRSINGHCN5531</v>
          </cell>
        </row>
        <row r="1429">
          <cell r="A1429" t="str">
            <v>CN5532</v>
          </cell>
          <cell r="B1429" t="str">
            <v>SHIBLALMOHALICN5532</v>
          </cell>
        </row>
        <row r="1430">
          <cell r="A1430" t="str">
            <v>CN5533</v>
          </cell>
          <cell r="B1430" t="str">
            <v>DEVIRAMMURMUCN5533</v>
          </cell>
        </row>
        <row r="1431">
          <cell r="A1431" t="str">
            <v>CN5534</v>
          </cell>
          <cell r="B1431" t="str">
            <v>PANBULOTUDUCN5534</v>
          </cell>
        </row>
        <row r="1432">
          <cell r="A1432" t="str">
            <v>CN5535</v>
          </cell>
          <cell r="B1432" t="str">
            <v>SONALALMURMUCN5535</v>
          </cell>
        </row>
        <row r="1433">
          <cell r="A1433" t="str">
            <v>CN5536</v>
          </cell>
          <cell r="B1433" t="str">
            <v>SURISHBASKICN5536</v>
          </cell>
        </row>
        <row r="1434">
          <cell r="A1434" t="str">
            <v>CN5537</v>
          </cell>
          <cell r="B1434" t="str">
            <v>BABURAMSORENCN5537</v>
          </cell>
        </row>
        <row r="1435">
          <cell r="A1435" t="str">
            <v>CN5538</v>
          </cell>
          <cell r="B1435" t="str">
            <v>SONATANTUDUCN5538</v>
          </cell>
        </row>
        <row r="1436">
          <cell r="A1436" t="str">
            <v>CN5539</v>
          </cell>
          <cell r="B1436" t="str">
            <v>PARDIPKMRTUDUCN5539</v>
          </cell>
        </row>
        <row r="1437">
          <cell r="A1437" t="str">
            <v>CN5540</v>
          </cell>
          <cell r="B1437" t="str">
            <v>CHUNUMURMUCN5540</v>
          </cell>
        </row>
        <row r="1438">
          <cell r="A1438" t="str">
            <v>CN5541</v>
          </cell>
          <cell r="B1438" t="str">
            <v>DHANESORTUDUCN5541</v>
          </cell>
        </row>
        <row r="1439">
          <cell r="A1439" t="str">
            <v>CN5542</v>
          </cell>
          <cell r="B1439" t="str">
            <v>ASHOKKMRSYAGTANGCN5542</v>
          </cell>
        </row>
        <row r="1440">
          <cell r="A1440" t="str">
            <v>CN5543</v>
          </cell>
          <cell r="B1440" t="str">
            <v>RAMPSDSINGHCN5543</v>
          </cell>
        </row>
        <row r="1441">
          <cell r="A1441" t="str">
            <v>CN5544</v>
          </cell>
          <cell r="B1441" t="str">
            <v>PREMBDRGHARTICN5544</v>
          </cell>
        </row>
        <row r="1442">
          <cell r="A1442" t="str">
            <v>CN5545</v>
          </cell>
          <cell r="B1442" t="str">
            <v>DIKBDRGURUNGCN5545</v>
          </cell>
        </row>
        <row r="1443">
          <cell r="A1443" t="str">
            <v>CN5546</v>
          </cell>
          <cell r="B1443" t="str">
            <v>DIPBDRGHARTICN5546</v>
          </cell>
        </row>
        <row r="1444">
          <cell r="A1444" t="str">
            <v>CN5547</v>
          </cell>
          <cell r="B1444" t="str">
            <v>KHARKBDRB.K.CN5547</v>
          </cell>
        </row>
        <row r="1445">
          <cell r="A1445" t="str">
            <v>CN5548</v>
          </cell>
          <cell r="B1445" t="str">
            <v>RAMBDRGURUNGCN5548</v>
          </cell>
        </row>
        <row r="1446">
          <cell r="A1446" t="str">
            <v>CN5549</v>
          </cell>
          <cell r="B1446" t="str">
            <v>CHHABILALSUSLINGCN5549</v>
          </cell>
        </row>
        <row r="1447">
          <cell r="A1447" t="str">
            <v>CN5550</v>
          </cell>
          <cell r="B1447" t="str">
            <v>GORISUNARCN5550</v>
          </cell>
        </row>
        <row r="1448">
          <cell r="A1448" t="str">
            <v>CN5551</v>
          </cell>
          <cell r="B1448" t="str">
            <v>GIRIPSDSHREESCN5551</v>
          </cell>
        </row>
        <row r="1449">
          <cell r="A1449" t="str">
            <v>CN5552</v>
          </cell>
          <cell r="B1449" t="str">
            <v>OMBDRRANACN5552</v>
          </cell>
        </row>
        <row r="1450">
          <cell r="A1450" t="str">
            <v>CN5553</v>
          </cell>
          <cell r="B1450" t="str">
            <v>RAMPSDSHRESTHACN5553</v>
          </cell>
        </row>
        <row r="1451">
          <cell r="A1451" t="str">
            <v>CN5554</v>
          </cell>
          <cell r="B1451" t="str">
            <v>TULARAMGURUNGCN5554</v>
          </cell>
        </row>
        <row r="1452">
          <cell r="A1452" t="str">
            <v>CN5555</v>
          </cell>
          <cell r="B1452" t="str">
            <v>CHOTIYATHARUCN5555</v>
          </cell>
        </row>
        <row r="1453">
          <cell r="A1453" t="str">
            <v>CN5556</v>
          </cell>
          <cell r="B1453" t="str">
            <v>SANTAPSDSHAKYACN5556</v>
          </cell>
        </row>
        <row r="1454">
          <cell r="A1454" t="str">
            <v>CN5557</v>
          </cell>
          <cell r="B1454" t="str">
            <v>DILBDRPUNCN5557</v>
          </cell>
        </row>
        <row r="1455">
          <cell r="A1455" t="str">
            <v>CN5558</v>
          </cell>
          <cell r="B1455" t="str">
            <v>GANESHKRDARLAMICN5558</v>
          </cell>
        </row>
        <row r="1456">
          <cell r="A1456" t="str">
            <v>CN5559</v>
          </cell>
          <cell r="B1456" t="str">
            <v>TEKBDRDARLAMICN5559</v>
          </cell>
        </row>
        <row r="1457">
          <cell r="A1457" t="str">
            <v>CN5560</v>
          </cell>
          <cell r="B1457" t="str">
            <v>BHIKHUTHARUCN5560</v>
          </cell>
        </row>
        <row r="1458">
          <cell r="A1458" t="str">
            <v>CN5561</v>
          </cell>
          <cell r="B1458" t="str">
            <v>JYANBDRGURUNGCN5561</v>
          </cell>
        </row>
        <row r="1459">
          <cell r="A1459" t="str">
            <v>CN5562</v>
          </cell>
          <cell r="B1459" t="str">
            <v>BHANUBHAKTASHREESCN5562</v>
          </cell>
        </row>
        <row r="1460">
          <cell r="A1460" t="str">
            <v>CN5563</v>
          </cell>
          <cell r="B1460" t="str">
            <v>BIRBDRTHAPACN5563</v>
          </cell>
        </row>
        <row r="1461">
          <cell r="A1461" t="str">
            <v>CN5564</v>
          </cell>
          <cell r="B1461" t="str">
            <v>NAGENDRATHAPACN5564</v>
          </cell>
        </row>
        <row r="1462">
          <cell r="A1462" t="str">
            <v>CN5565</v>
          </cell>
          <cell r="B1462" t="str">
            <v>CHHABILALPANDEYCN5565</v>
          </cell>
        </row>
        <row r="1463">
          <cell r="A1463" t="str">
            <v>CN5566</v>
          </cell>
          <cell r="B1463" t="str">
            <v>KABIRAMARYALCN5566</v>
          </cell>
        </row>
        <row r="1464">
          <cell r="A1464" t="str">
            <v>CN5567</v>
          </cell>
          <cell r="B1464" t="str">
            <v>MINBDRTHAPACN5567</v>
          </cell>
        </row>
        <row r="1465">
          <cell r="A1465" t="str">
            <v>CN5568</v>
          </cell>
          <cell r="B1465" t="str">
            <v>MANIRAMTHAPACN5568</v>
          </cell>
        </row>
        <row r="1466">
          <cell r="A1466" t="str">
            <v>CN5569</v>
          </cell>
          <cell r="B1466" t="str">
            <v>BARMANGHARTICN5569</v>
          </cell>
        </row>
        <row r="1467">
          <cell r="A1467" t="str">
            <v>CN5570</v>
          </cell>
          <cell r="B1467" t="str">
            <v>BASUDEVPATELCN5570</v>
          </cell>
        </row>
        <row r="1468">
          <cell r="A1468" t="str">
            <v>CN5571</v>
          </cell>
          <cell r="B1468" t="str">
            <v>KRISHNABDRSHREESCN5571</v>
          </cell>
        </row>
        <row r="1469">
          <cell r="A1469" t="str">
            <v>CN5572</v>
          </cell>
          <cell r="B1469" t="str">
            <v>SAMBARBDRPUNCN5572</v>
          </cell>
        </row>
        <row r="1470">
          <cell r="A1470" t="str">
            <v>CN5573</v>
          </cell>
          <cell r="B1470" t="str">
            <v>DILBDRGHARTICN5573</v>
          </cell>
        </row>
        <row r="1471">
          <cell r="A1471" t="str">
            <v>CN5574</v>
          </cell>
          <cell r="B1471" t="str">
            <v>KULBDRRANACN5574</v>
          </cell>
        </row>
        <row r="1472">
          <cell r="A1472" t="str">
            <v>CN5575</v>
          </cell>
          <cell r="B1472" t="str">
            <v>LUDRASINGHTHADACN5575</v>
          </cell>
        </row>
        <row r="1473">
          <cell r="A1473" t="str">
            <v>CN5576</v>
          </cell>
          <cell r="B1473" t="str">
            <v>NANDABIRTHADACN5576</v>
          </cell>
        </row>
        <row r="1474">
          <cell r="A1474" t="str">
            <v>CN5577</v>
          </cell>
          <cell r="B1474" t="str">
            <v>DEUBDRRANACN5577</v>
          </cell>
        </row>
        <row r="1475">
          <cell r="A1475" t="str">
            <v>CN5578</v>
          </cell>
          <cell r="B1475" t="str">
            <v>HOMBDRSINGJALICN5578</v>
          </cell>
        </row>
        <row r="1476">
          <cell r="A1476" t="str">
            <v>CN5579</v>
          </cell>
          <cell r="B1476" t="str">
            <v>KHUMBDRGAHACN5579</v>
          </cell>
        </row>
        <row r="1477">
          <cell r="A1477" t="str">
            <v>CN5580</v>
          </cell>
          <cell r="B1477" t="str">
            <v>KOMBDRSINGJALICN5580</v>
          </cell>
        </row>
        <row r="1478">
          <cell r="A1478" t="str">
            <v>CN5581</v>
          </cell>
          <cell r="B1478" t="str">
            <v>KRISHNABDRMASKICN5581</v>
          </cell>
        </row>
        <row r="1479">
          <cell r="A1479" t="str">
            <v>CN5582</v>
          </cell>
          <cell r="B1479" t="str">
            <v>TULBDRSINGALICN5582</v>
          </cell>
        </row>
        <row r="1480">
          <cell r="A1480" t="str">
            <v>CN5583</v>
          </cell>
          <cell r="B1480" t="str">
            <v>NIMBDRTHAPACN5583</v>
          </cell>
        </row>
        <row r="1481">
          <cell r="A1481" t="str">
            <v>CN5584</v>
          </cell>
          <cell r="B1481" t="str">
            <v>SHIBILALDARLAMICN5584</v>
          </cell>
        </row>
        <row r="1482">
          <cell r="A1482" t="str">
            <v>CN5585</v>
          </cell>
          <cell r="B1482" t="str">
            <v>OMBDRSINGJALICN5585</v>
          </cell>
        </row>
        <row r="1483">
          <cell r="A1483" t="str">
            <v>CN5586</v>
          </cell>
          <cell r="B1483" t="str">
            <v>GOPALDARLAMICN5586</v>
          </cell>
        </row>
        <row r="1484">
          <cell r="A1484" t="str">
            <v>CN5587</v>
          </cell>
          <cell r="B1484" t="str">
            <v>KRISHNAPSDMASKICN5587</v>
          </cell>
        </row>
        <row r="1485">
          <cell r="A1485" t="str">
            <v>CN5588</v>
          </cell>
          <cell r="B1485" t="str">
            <v>DHALBDRPUNCN5588</v>
          </cell>
        </row>
        <row r="1486">
          <cell r="A1486" t="str">
            <v>CN5589</v>
          </cell>
          <cell r="B1486" t="str">
            <v>NANDABDRGURUNGCN5589</v>
          </cell>
        </row>
        <row r="1487">
          <cell r="A1487" t="str">
            <v>CN5590</v>
          </cell>
          <cell r="B1487" t="str">
            <v>BOBBDRRAIMAGARCN5590</v>
          </cell>
        </row>
        <row r="1488">
          <cell r="A1488" t="str">
            <v>CN5591</v>
          </cell>
          <cell r="B1488" t="str">
            <v>HUMBDRTHAPACN5591</v>
          </cell>
        </row>
        <row r="1489">
          <cell r="A1489" t="str">
            <v>CN5592</v>
          </cell>
          <cell r="B1489" t="str">
            <v>PADAMBDRGURUNGCN5592</v>
          </cell>
        </row>
        <row r="1490">
          <cell r="A1490" t="str">
            <v>CN5593</v>
          </cell>
          <cell r="B1490" t="str">
            <v>HOMANSINGHSARUCN5593</v>
          </cell>
        </row>
        <row r="1491">
          <cell r="A1491" t="str">
            <v>CN5594</v>
          </cell>
          <cell r="B1491" t="str">
            <v>REMBDRSARUCN5594</v>
          </cell>
        </row>
        <row r="1492">
          <cell r="A1492" t="str">
            <v>CN5595</v>
          </cell>
          <cell r="B1492" t="str">
            <v>DEBIRAMMAHTOOCN5595</v>
          </cell>
        </row>
        <row r="1493">
          <cell r="A1493" t="str">
            <v>CN5596</v>
          </cell>
          <cell r="B1493" t="str">
            <v>RAMESHMAKIMCN5596</v>
          </cell>
        </row>
        <row r="1494">
          <cell r="A1494" t="str">
            <v>CN5597</v>
          </cell>
          <cell r="B1494" t="str">
            <v>METRABDRGURUNGCN5597</v>
          </cell>
        </row>
        <row r="1495">
          <cell r="A1495" t="str">
            <v>CN5598</v>
          </cell>
          <cell r="B1495" t="str">
            <v>MINBDRTHAPACN5598</v>
          </cell>
        </row>
        <row r="1496">
          <cell r="A1496" t="str">
            <v>CN5599</v>
          </cell>
          <cell r="B1496" t="str">
            <v>BALISHORSUNARCN5599</v>
          </cell>
        </row>
        <row r="1497">
          <cell r="A1497" t="str">
            <v>CN5600</v>
          </cell>
          <cell r="B1497" t="str">
            <v>KRISHNABDRMAGARCN5600</v>
          </cell>
        </row>
        <row r="1498">
          <cell r="A1498" t="str">
            <v>CN5601</v>
          </cell>
          <cell r="B1498" t="str">
            <v>BHIMBDRSARUCN5601</v>
          </cell>
        </row>
        <row r="1499">
          <cell r="A1499" t="str">
            <v>CN5602</v>
          </cell>
          <cell r="B1499" t="str">
            <v>GOBARDHANTUDUCN5602</v>
          </cell>
        </row>
        <row r="1500">
          <cell r="A1500" t="str">
            <v>CN5603</v>
          </cell>
          <cell r="B1500" t="str">
            <v>MOHANHANSDACN5603</v>
          </cell>
        </row>
        <row r="1501">
          <cell r="A1501" t="str">
            <v>CN5604</v>
          </cell>
          <cell r="B1501" t="str">
            <v>SONADHANTUDUCN5604</v>
          </cell>
        </row>
        <row r="1502">
          <cell r="A1502" t="str">
            <v>CN5605</v>
          </cell>
          <cell r="B1502" t="str">
            <v>SONARAMTUDUCN5605</v>
          </cell>
        </row>
        <row r="1503">
          <cell r="A1503" t="str">
            <v>CN5606</v>
          </cell>
          <cell r="B1503" t="str">
            <v>NARBDRTHAPACN5606</v>
          </cell>
        </row>
        <row r="1504">
          <cell r="A1504" t="str">
            <v>CN5607</v>
          </cell>
          <cell r="B1504" t="str">
            <v>MANOJRANACN5607</v>
          </cell>
        </row>
        <row r="1505">
          <cell r="A1505" t="str">
            <v>CN5608</v>
          </cell>
          <cell r="B1505" t="str">
            <v>PIRTHIBILALGURUNGCN5608</v>
          </cell>
        </row>
        <row r="1506">
          <cell r="A1506" t="str">
            <v>CN5609</v>
          </cell>
          <cell r="B1506" t="str">
            <v>GUMBDRGHARTICN5609</v>
          </cell>
        </row>
        <row r="1507">
          <cell r="A1507" t="str">
            <v>CN5610</v>
          </cell>
          <cell r="B1507" t="str">
            <v>DINESHMARANDICN5610</v>
          </cell>
        </row>
        <row r="1508">
          <cell r="A1508" t="str">
            <v>CN5611</v>
          </cell>
          <cell r="B1508" t="str">
            <v>DURGABDRSARUCN5611</v>
          </cell>
        </row>
        <row r="1509">
          <cell r="A1509" t="str">
            <v>CN5612</v>
          </cell>
          <cell r="B1509" t="str">
            <v>SHYAMBDRDARLAMICN5612</v>
          </cell>
        </row>
        <row r="1510">
          <cell r="A1510" t="str">
            <v>CN5613</v>
          </cell>
          <cell r="B1510" t="str">
            <v>KEMARBDRTHAPACN5613</v>
          </cell>
        </row>
        <row r="1511">
          <cell r="A1511" t="str">
            <v>CN5614</v>
          </cell>
          <cell r="B1511" t="str">
            <v>PARBINRANACN5614</v>
          </cell>
        </row>
        <row r="1512">
          <cell r="A1512" t="str">
            <v>CN5615</v>
          </cell>
          <cell r="B1512" t="str">
            <v>PADAMBDRTHAPACN5615</v>
          </cell>
        </row>
        <row r="1513">
          <cell r="A1513" t="str">
            <v>CN5616</v>
          </cell>
          <cell r="B1513" t="str">
            <v>SONURANACN5616</v>
          </cell>
        </row>
        <row r="1514">
          <cell r="A1514" t="str">
            <v>CN5617</v>
          </cell>
          <cell r="B1514" t="str">
            <v>TOPLALPANDAYCN5617</v>
          </cell>
        </row>
        <row r="1515">
          <cell r="A1515" t="str">
            <v>CN5618</v>
          </cell>
          <cell r="B1515" t="str">
            <v>TULBDRTHAPACN5618</v>
          </cell>
        </row>
        <row r="1516">
          <cell r="A1516" t="str">
            <v>CN5619</v>
          </cell>
          <cell r="B1516" t="str">
            <v>TARABDRTHAPACN5619</v>
          </cell>
        </row>
        <row r="1517">
          <cell r="A1517" t="str">
            <v>CN5620</v>
          </cell>
          <cell r="B1517" t="str">
            <v>SHRIPSDSINGJALICN5620</v>
          </cell>
        </row>
        <row r="1518">
          <cell r="A1518" t="str">
            <v>CN5621</v>
          </cell>
          <cell r="B1518" t="str">
            <v>YEMBDRHAMALCN5621</v>
          </cell>
        </row>
        <row r="1519">
          <cell r="A1519" t="str">
            <v>CN5622</v>
          </cell>
          <cell r="B1519" t="str">
            <v>YEMBDRCHETTRICN5622</v>
          </cell>
        </row>
        <row r="1520">
          <cell r="A1520" t="str">
            <v>CN5623</v>
          </cell>
          <cell r="B1520" t="str">
            <v>BALARAMMIDUNCN5623</v>
          </cell>
        </row>
        <row r="1521">
          <cell r="A1521" t="str">
            <v>CN5624</v>
          </cell>
          <cell r="B1521" t="str">
            <v>SHIBLALMIDUNCN5624</v>
          </cell>
        </row>
        <row r="1522">
          <cell r="A1522" t="str">
            <v>CN5625</v>
          </cell>
          <cell r="B1522" t="str">
            <v>BIRBDRGHARTICN5625</v>
          </cell>
        </row>
        <row r="1523">
          <cell r="A1523" t="str">
            <v>CN5626</v>
          </cell>
          <cell r="B1523" t="str">
            <v>CHABILALMIDUNCN5626</v>
          </cell>
        </row>
        <row r="1524">
          <cell r="A1524" t="str">
            <v>CN5627</v>
          </cell>
          <cell r="B1524" t="str">
            <v>JITBDRTHAPACN5627</v>
          </cell>
        </row>
        <row r="1525">
          <cell r="A1525" t="str">
            <v>CN5628</v>
          </cell>
          <cell r="B1525" t="str">
            <v>TOLBDRRANACN5628</v>
          </cell>
        </row>
        <row r="1526">
          <cell r="A1526" t="str">
            <v>CN5629</v>
          </cell>
          <cell r="B1526" t="str">
            <v>SUKLALJHEDICN5629</v>
          </cell>
        </row>
        <row r="1527">
          <cell r="A1527" t="str">
            <v>CN5630</v>
          </cell>
          <cell r="B1527" t="str">
            <v>KAMALGURUNGCN5630</v>
          </cell>
        </row>
        <row r="1528">
          <cell r="A1528" t="str">
            <v>CN5631</v>
          </cell>
          <cell r="B1528" t="str">
            <v>HARIHARTHARUCN5631</v>
          </cell>
        </row>
        <row r="1529">
          <cell r="A1529" t="str">
            <v>CN5632</v>
          </cell>
          <cell r="B1529" t="str">
            <v>RAJKUMARTHARUCN5632</v>
          </cell>
        </row>
        <row r="1530">
          <cell r="A1530" t="str">
            <v>CN5633</v>
          </cell>
          <cell r="B1530" t="str">
            <v>BHUKALITHARUCN5633</v>
          </cell>
        </row>
        <row r="1531">
          <cell r="A1531" t="str">
            <v>CN5634</v>
          </cell>
          <cell r="B1531" t="str">
            <v>KHEMBDRTHAPACN5634</v>
          </cell>
        </row>
        <row r="1532">
          <cell r="A1532" t="str">
            <v>CN5635</v>
          </cell>
          <cell r="B1532" t="str">
            <v>BIJAYTHAPACN5635</v>
          </cell>
        </row>
        <row r="1533">
          <cell r="A1533" t="str">
            <v>CN5636</v>
          </cell>
          <cell r="B1533" t="str">
            <v>YEMBDRTHAPACN5636</v>
          </cell>
        </row>
        <row r="1534">
          <cell r="A1534" t="str">
            <v>CN5637</v>
          </cell>
          <cell r="B1534" t="str">
            <v>DEVNARAYANSHARMACN5637</v>
          </cell>
        </row>
        <row r="1535">
          <cell r="A1535" t="str">
            <v>CN5638</v>
          </cell>
          <cell r="B1535" t="str">
            <v>GOPALCHANDKHOTHECN5638</v>
          </cell>
        </row>
        <row r="1536">
          <cell r="A1536" t="str">
            <v>CN5639</v>
          </cell>
          <cell r="B1536" t="str">
            <v>SATYANARAYANSHARMACN5639</v>
          </cell>
        </row>
        <row r="1537">
          <cell r="A1537" t="str">
            <v>CN5640</v>
          </cell>
          <cell r="B1537" t="str">
            <v>GAUTAMSHARMACN5640</v>
          </cell>
        </row>
        <row r="1538">
          <cell r="A1538" t="str">
            <v>CN5641</v>
          </cell>
          <cell r="B1538" t="str">
            <v>BREEJKISCHOHANCN5641</v>
          </cell>
        </row>
        <row r="1539">
          <cell r="A1539" t="str">
            <v>CN5642</v>
          </cell>
          <cell r="B1539" t="str">
            <v>BALBDRSOTICN5642</v>
          </cell>
        </row>
        <row r="1540">
          <cell r="A1540" t="str">
            <v>CN5643</v>
          </cell>
          <cell r="B1540" t="str">
            <v>DILBDRRANACN5643</v>
          </cell>
        </row>
        <row r="1541">
          <cell r="A1541" t="str">
            <v>CN5644</v>
          </cell>
          <cell r="B1541" t="str">
            <v>KHIMBDRGHARTICN5644</v>
          </cell>
        </row>
        <row r="1542">
          <cell r="A1542" t="str">
            <v>CN5645</v>
          </cell>
          <cell r="B1542" t="str">
            <v>ALANDMURMUCN5645</v>
          </cell>
        </row>
        <row r="1543">
          <cell r="A1543" t="str">
            <v>CN5646</v>
          </cell>
          <cell r="B1543" t="str">
            <v>LAKHANMURMUCN5646</v>
          </cell>
        </row>
        <row r="1544">
          <cell r="A1544" t="str">
            <v>CN5647</v>
          </cell>
          <cell r="B1544" t="str">
            <v>MOSOSORENCN5647</v>
          </cell>
        </row>
        <row r="1545">
          <cell r="A1545" t="str">
            <v>CN5648</v>
          </cell>
          <cell r="B1545" t="str">
            <v>SANJAYSORENCN5648</v>
          </cell>
        </row>
        <row r="1546">
          <cell r="A1546" t="str">
            <v>CN5649</v>
          </cell>
          <cell r="B1546" t="str">
            <v>RATANMURMUCN5649</v>
          </cell>
        </row>
        <row r="1547">
          <cell r="A1547" t="str">
            <v>CN5650</v>
          </cell>
          <cell r="B1547" t="str">
            <v>BABOJUNMURMUCN5650</v>
          </cell>
        </row>
        <row r="1548">
          <cell r="A1548" t="str">
            <v>CN5651</v>
          </cell>
          <cell r="B1548" t="str">
            <v>CHHOTUMARANDICN5651</v>
          </cell>
        </row>
        <row r="1549">
          <cell r="A1549" t="str">
            <v>CN5652</v>
          </cell>
          <cell r="B1549" t="str">
            <v>DILIPMIRDHACN5652</v>
          </cell>
        </row>
        <row r="1550">
          <cell r="A1550" t="str">
            <v>CN5653</v>
          </cell>
          <cell r="B1550" t="str">
            <v>DILIPMIRDHACN5653</v>
          </cell>
        </row>
        <row r="1551">
          <cell r="A1551" t="str">
            <v>CN5654</v>
          </cell>
          <cell r="B1551" t="str">
            <v>SOMMARANDICN5654</v>
          </cell>
        </row>
        <row r="1552">
          <cell r="A1552" t="str">
            <v>CN5655</v>
          </cell>
          <cell r="B1552" t="str">
            <v>UTTAMKRROYCN5655</v>
          </cell>
        </row>
        <row r="1553">
          <cell r="A1553" t="str">
            <v>CN5656</v>
          </cell>
          <cell r="B1553" t="str">
            <v>BABUSHALMURMUCN5656</v>
          </cell>
        </row>
        <row r="1554">
          <cell r="A1554" t="str">
            <v>CN5657</v>
          </cell>
          <cell r="B1554" t="str">
            <v>HOPANAHEMBROMCN5657</v>
          </cell>
        </row>
        <row r="1555">
          <cell r="A1555" t="str">
            <v>CN5658</v>
          </cell>
          <cell r="B1555" t="str">
            <v>FILIPTUDUCN5658</v>
          </cell>
        </row>
        <row r="1556">
          <cell r="A1556" t="str">
            <v>CN5659</v>
          </cell>
          <cell r="B1556" t="str">
            <v>RAJENDRATHAKURCN5659</v>
          </cell>
        </row>
        <row r="1557">
          <cell r="A1557" t="str">
            <v>CN5660</v>
          </cell>
          <cell r="B1557" t="str">
            <v>BISHALSORENCN5660</v>
          </cell>
        </row>
        <row r="1558">
          <cell r="A1558" t="str">
            <v>CN5661</v>
          </cell>
          <cell r="B1558" t="str">
            <v>RABISORENCN5661</v>
          </cell>
        </row>
        <row r="1559">
          <cell r="A1559" t="str">
            <v>CN5662</v>
          </cell>
          <cell r="B1559" t="str">
            <v>PINTUSORENCN5662</v>
          </cell>
        </row>
        <row r="1560">
          <cell r="A1560" t="str">
            <v>CN5663</v>
          </cell>
          <cell r="B1560" t="str">
            <v>MANJHLAKORANGACN5663</v>
          </cell>
        </row>
        <row r="1561">
          <cell r="A1561" t="str">
            <v>CN5664</v>
          </cell>
          <cell r="B1561" t="str">
            <v>MANGALKORANGACN5664</v>
          </cell>
        </row>
        <row r="1562">
          <cell r="A1562" t="str">
            <v>CN5665</v>
          </cell>
          <cell r="B1562" t="str">
            <v>RAMCHANDRATUDUCN5665</v>
          </cell>
        </row>
        <row r="1563">
          <cell r="A1563" t="str">
            <v>CN5666</v>
          </cell>
          <cell r="B1563" t="str">
            <v>SHIBUHEMBROMCN5666</v>
          </cell>
        </row>
        <row r="1564">
          <cell r="A1564" t="str">
            <v>CN5667</v>
          </cell>
          <cell r="B1564" t="str">
            <v>SINANDMARANDICN5667</v>
          </cell>
        </row>
        <row r="1565">
          <cell r="A1565" t="str">
            <v>CN5668</v>
          </cell>
          <cell r="B1565" t="str">
            <v>MOHARILTUDUCN5668</v>
          </cell>
        </row>
        <row r="1566">
          <cell r="A1566" t="str">
            <v>CN5669</v>
          </cell>
          <cell r="B1566" t="str">
            <v>DHENASORENCN5669</v>
          </cell>
        </row>
        <row r="1567">
          <cell r="A1567" t="str">
            <v>CN5670</v>
          </cell>
          <cell r="B1567" t="str">
            <v>NUNUBABUMIRDHACN5670</v>
          </cell>
        </row>
        <row r="1568">
          <cell r="A1568" t="str">
            <v>CN5671</v>
          </cell>
          <cell r="B1568" t="str">
            <v>MIHORMIRDHACN5671</v>
          </cell>
        </row>
        <row r="1569">
          <cell r="A1569" t="str">
            <v>CN5672</v>
          </cell>
          <cell r="B1569" t="str">
            <v>MUSTAFAANSARICN5672</v>
          </cell>
        </row>
        <row r="1570">
          <cell r="A1570" t="str">
            <v>CN5673</v>
          </cell>
          <cell r="B1570" t="str">
            <v>SANJIBMIRDHACN5673</v>
          </cell>
        </row>
        <row r="1571">
          <cell r="A1571" t="str">
            <v>CN5674</v>
          </cell>
          <cell r="B1571" t="str">
            <v>RAJESHMIRDHACN5674</v>
          </cell>
        </row>
        <row r="1572">
          <cell r="A1572" t="str">
            <v>CN5675</v>
          </cell>
          <cell r="B1572" t="str">
            <v>AJITMIRDHACN5675</v>
          </cell>
        </row>
        <row r="1573">
          <cell r="A1573" t="str">
            <v>CN5676</v>
          </cell>
          <cell r="B1573" t="str">
            <v>ASIMDASHCN5676</v>
          </cell>
        </row>
        <row r="1574">
          <cell r="A1574" t="str">
            <v>CN5677</v>
          </cell>
          <cell r="B1574" t="str">
            <v>RAJESHSORENCN5677</v>
          </cell>
        </row>
        <row r="1575">
          <cell r="A1575" t="str">
            <v>CN5678</v>
          </cell>
          <cell r="B1575" t="str">
            <v>DILIPMIRDHACN5678</v>
          </cell>
        </row>
        <row r="1576">
          <cell r="A1576" t="str">
            <v>CN5679</v>
          </cell>
          <cell r="B1576" t="str">
            <v>BEBAKSORENCN5679</v>
          </cell>
        </row>
        <row r="1577">
          <cell r="A1577" t="str">
            <v>CN5680</v>
          </cell>
          <cell r="B1577" t="str">
            <v>DINESHSORENCN5680</v>
          </cell>
        </row>
        <row r="1578">
          <cell r="A1578" t="str">
            <v>CN5681</v>
          </cell>
          <cell r="B1578" t="str">
            <v>RAMESHAWARSORENCN5681</v>
          </cell>
        </row>
        <row r="1579">
          <cell r="A1579" t="str">
            <v>CN5682</v>
          </cell>
          <cell r="B1579" t="str">
            <v>GANESHSORENCN5682</v>
          </cell>
        </row>
        <row r="1580">
          <cell r="A1580" t="str">
            <v>CN5683</v>
          </cell>
          <cell r="B1580" t="str">
            <v>DEVISHALTUDUCN5683</v>
          </cell>
        </row>
        <row r="1581">
          <cell r="A1581" t="str">
            <v>CN5684</v>
          </cell>
          <cell r="B1581" t="str">
            <v>HABUSORENCN5684</v>
          </cell>
        </row>
        <row r="1582">
          <cell r="A1582" t="str">
            <v>CN5685</v>
          </cell>
          <cell r="B1582" t="str">
            <v>SHYAMSUNDERSORENCN5685</v>
          </cell>
        </row>
        <row r="1583">
          <cell r="A1583" t="str">
            <v>CN5686</v>
          </cell>
          <cell r="B1583" t="str">
            <v>SUNAHEMBROMCN5686</v>
          </cell>
        </row>
        <row r="1584">
          <cell r="A1584" t="str">
            <v>CN5687</v>
          </cell>
          <cell r="B1584" t="str">
            <v>SUNIRAMHEMBROMCN5687</v>
          </cell>
        </row>
        <row r="1585">
          <cell r="A1585" t="str">
            <v>CN5688</v>
          </cell>
          <cell r="B1585" t="str">
            <v>BOLARAMRANACN5688</v>
          </cell>
        </row>
        <row r="1586">
          <cell r="A1586" t="str">
            <v>CN5689</v>
          </cell>
          <cell r="B1586" t="str">
            <v>JAGESHORMURMUCN5689</v>
          </cell>
        </row>
        <row r="1587">
          <cell r="A1587" t="str">
            <v>CN5690</v>
          </cell>
          <cell r="B1587" t="str">
            <v>JOSEPHHASDACN5690</v>
          </cell>
        </row>
        <row r="1588">
          <cell r="A1588" t="str">
            <v>CN5691</v>
          </cell>
          <cell r="B1588" t="str">
            <v>SONARAMHEMBROMCN5691</v>
          </cell>
        </row>
        <row r="1589">
          <cell r="A1589" t="str">
            <v>CN5692</v>
          </cell>
          <cell r="B1589" t="str">
            <v>BINODHEMBROMCN5692</v>
          </cell>
        </row>
        <row r="1590">
          <cell r="A1590" t="str">
            <v>CN5693</v>
          </cell>
          <cell r="B1590" t="str">
            <v>SUBODHAHANSDACN5693</v>
          </cell>
        </row>
        <row r="1591">
          <cell r="A1591" t="str">
            <v>CN5694</v>
          </cell>
          <cell r="B1591" t="str">
            <v>BIBHISANHEMBROMCN5694</v>
          </cell>
        </row>
        <row r="1592">
          <cell r="A1592" t="str">
            <v>CN5695</v>
          </cell>
          <cell r="B1592" t="str">
            <v>HEMENDRAMURMUCN5695</v>
          </cell>
        </row>
        <row r="1593">
          <cell r="A1593" t="str">
            <v>CN5696</v>
          </cell>
          <cell r="B1593" t="str">
            <v>SADHUROYCN5696</v>
          </cell>
        </row>
        <row r="1594">
          <cell r="A1594" t="str">
            <v>CN5697</v>
          </cell>
          <cell r="B1594" t="str">
            <v>SAMUMARANDICN5697</v>
          </cell>
        </row>
        <row r="1595">
          <cell r="A1595" t="str">
            <v>CN5698</v>
          </cell>
          <cell r="B1595" t="str">
            <v>BABUJANMURMUCN5698</v>
          </cell>
        </row>
        <row r="1596">
          <cell r="A1596" t="str">
            <v>CN5699</v>
          </cell>
          <cell r="B1596" t="str">
            <v>AFISHARMARANDICN5699</v>
          </cell>
        </row>
        <row r="1597">
          <cell r="A1597" t="str">
            <v>CN5700</v>
          </cell>
          <cell r="B1597" t="str">
            <v>BINODKISJUCN5700</v>
          </cell>
        </row>
        <row r="1598">
          <cell r="A1598" t="str">
            <v>CN5701</v>
          </cell>
          <cell r="B1598" t="str">
            <v>PREMKUMARSORENCN5701</v>
          </cell>
        </row>
        <row r="1599">
          <cell r="A1599" t="str">
            <v>CN5702</v>
          </cell>
          <cell r="B1599" t="str">
            <v>UPENDRARAICN5702</v>
          </cell>
        </row>
        <row r="1600">
          <cell r="A1600" t="str">
            <v>CN5703</v>
          </cell>
          <cell r="B1600" t="str">
            <v>SANTAPSDSHRIVASTAVCN5703</v>
          </cell>
        </row>
        <row r="1601">
          <cell r="A1601" t="str">
            <v>CN5704</v>
          </cell>
          <cell r="B1601" t="str">
            <v>ROSHANKRSHRIVASTAVCN5704</v>
          </cell>
        </row>
        <row r="1602">
          <cell r="A1602" t="str">
            <v>CN5705</v>
          </cell>
          <cell r="B1602" t="str">
            <v>REWATICHAULAGAINCN5705</v>
          </cell>
        </row>
        <row r="1603">
          <cell r="A1603" t="str">
            <v>CN5706</v>
          </cell>
          <cell r="B1603" t="str">
            <v>RAKESHTHAPACN5706</v>
          </cell>
        </row>
        <row r="1604">
          <cell r="A1604" t="str">
            <v>CN5707</v>
          </cell>
          <cell r="B1604" t="str">
            <v>KHUMBDRRESHMICN5707</v>
          </cell>
        </row>
        <row r="1605">
          <cell r="A1605" t="str">
            <v>CN5708</v>
          </cell>
          <cell r="B1605" t="str">
            <v>SAMSHERKARKICN5708</v>
          </cell>
        </row>
        <row r="1606">
          <cell r="A1606" t="str">
            <v>CN5709</v>
          </cell>
          <cell r="B1606" t="str">
            <v>SONALALTUDUCN5709</v>
          </cell>
        </row>
        <row r="1607">
          <cell r="A1607" t="str">
            <v>CN5710</v>
          </cell>
          <cell r="B1607" t="str">
            <v>BALKRISHNAREGMICN5710</v>
          </cell>
        </row>
        <row r="1608">
          <cell r="A1608" t="str">
            <v>CN5711</v>
          </cell>
          <cell r="B1608" t="str">
            <v>LALBDRGHARTICN5711</v>
          </cell>
        </row>
        <row r="1609">
          <cell r="A1609" t="str">
            <v>CN5712</v>
          </cell>
          <cell r="B1609" t="str">
            <v>YEMBDRCHETTRICN5712</v>
          </cell>
        </row>
        <row r="1610">
          <cell r="A1610" t="str">
            <v>CN5713</v>
          </cell>
          <cell r="B1610" t="str">
            <v>KRISHNABDRTHAPACN5713</v>
          </cell>
        </row>
        <row r="1611">
          <cell r="A1611" t="str">
            <v>CN5714</v>
          </cell>
          <cell r="B1611" t="str">
            <v>BELMANSUNARCN5714</v>
          </cell>
        </row>
        <row r="1612">
          <cell r="A1612" t="str">
            <v>CN5715</v>
          </cell>
          <cell r="B1612" t="str">
            <v>BIRBDRGHARTICN5715</v>
          </cell>
        </row>
        <row r="1613">
          <cell r="A1613" t="str">
            <v>CN5716</v>
          </cell>
          <cell r="B1613" t="str">
            <v>SAJUKHOTHECN5716</v>
          </cell>
        </row>
        <row r="1614">
          <cell r="A1614" t="str">
            <v>CN5717</v>
          </cell>
          <cell r="B1614" t="str">
            <v>DHARMINDRAPATELCN5717</v>
          </cell>
        </row>
        <row r="1615">
          <cell r="A1615" t="str">
            <v>CN5718</v>
          </cell>
          <cell r="B1615" t="str">
            <v>SARANGARANACN5718</v>
          </cell>
        </row>
        <row r="1616">
          <cell r="A1616" t="str">
            <v>CN5719</v>
          </cell>
          <cell r="B1616" t="str">
            <v>RABINDRARANACN5719</v>
          </cell>
        </row>
        <row r="1617">
          <cell r="A1617" t="str">
            <v>CN5720</v>
          </cell>
          <cell r="B1617" t="str">
            <v>BIRBDRRANACN5720</v>
          </cell>
        </row>
        <row r="1618">
          <cell r="A1618" t="str">
            <v>CN5721</v>
          </cell>
          <cell r="B1618" t="str">
            <v>TILBDRTHAPACN5721</v>
          </cell>
        </row>
        <row r="1619">
          <cell r="A1619" t="str">
            <v>CN5722</v>
          </cell>
          <cell r="B1619" t="str">
            <v>PARSURAMTHAPACN5722</v>
          </cell>
        </row>
        <row r="1620">
          <cell r="A1620" t="str">
            <v>CN5723</v>
          </cell>
          <cell r="B1620" t="str">
            <v>GANGABDRTHAPACN5723</v>
          </cell>
        </row>
        <row r="1621">
          <cell r="A1621" t="str">
            <v>CN5724</v>
          </cell>
          <cell r="B1621" t="str">
            <v>DALBDRDALACN5724</v>
          </cell>
        </row>
        <row r="1622">
          <cell r="A1622" t="str">
            <v>CN5725</v>
          </cell>
          <cell r="B1622" t="str">
            <v>NUNILALSARUCN5725</v>
          </cell>
        </row>
        <row r="1623">
          <cell r="A1623" t="str">
            <v>CN5726</v>
          </cell>
          <cell r="B1623" t="str">
            <v>RAJENDRADAMAICN5726</v>
          </cell>
        </row>
        <row r="1624">
          <cell r="A1624" t="str">
            <v>CN5727</v>
          </cell>
          <cell r="B1624" t="str">
            <v>GUNBDRCHOHANCN5727</v>
          </cell>
        </row>
        <row r="1625">
          <cell r="A1625" t="str">
            <v>CN5728</v>
          </cell>
          <cell r="B1625" t="str">
            <v>TULBDRTHAPACN5728</v>
          </cell>
        </row>
        <row r="1626">
          <cell r="A1626" t="str">
            <v>CN5729</v>
          </cell>
          <cell r="B1626" t="str">
            <v>HOSIYARGURUNGCN5729</v>
          </cell>
        </row>
        <row r="1627">
          <cell r="A1627" t="str">
            <v>CN5730</v>
          </cell>
          <cell r="B1627" t="str">
            <v>CHINTABDRSHREESCN5730</v>
          </cell>
        </row>
        <row r="1628">
          <cell r="A1628" t="str">
            <v>CN5731</v>
          </cell>
          <cell r="B1628" t="str">
            <v>PREMBDRSHREESCN5731</v>
          </cell>
        </row>
        <row r="1629">
          <cell r="A1629" t="str">
            <v>CN5732</v>
          </cell>
          <cell r="B1629" t="str">
            <v>BALBDRTHAPACN5732</v>
          </cell>
        </row>
        <row r="1630">
          <cell r="A1630" t="str">
            <v>CN5733</v>
          </cell>
          <cell r="B1630" t="str">
            <v>GHANSHYAMKAUCHACN5733</v>
          </cell>
        </row>
        <row r="1631">
          <cell r="A1631" t="str">
            <v>CN5734</v>
          </cell>
          <cell r="B1631" t="str">
            <v>RAMPSDTHAPACN5734</v>
          </cell>
        </row>
        <row r="1632">
          <cell r="A1632" t="str">
            <v>CN5735</v>
          </cell>
          <cell r="B1632" t="str">
            <v>GYANBDRSHREESCN5735</v>
          </cell>
        </row>
        <row r="1633">
          <cell r="A1633" t="str">
            <v>CN5736</v>
          </cell>
          <cell r="B1633" t="str">
            <v>DHANBDRBKCN5736</v>
          </cell>
        </row>
        <row r="1634">
          <cell r="A1634" t="str">
            <v>CN5737</v>
          </cell>
          <cell r="B1634" t="str">
            <v>NARESHREESCN5737</v>
          </cell>
        </row>
        <row r="1635">
          <cell r="A1635" t="str">
            <v>CN5738</v>
          </cell>
          <cell r="B1635" t="str">
            <v>JITBDRCHANTALCN5738</v>
          </cell>
        </row>
        <row r="1636">
          <cell r="A1636" t="str">
            <v>CN5739</v>
          </cell>
          <cell r="B1636" t="str">
            <v>GYANBDRSHREESCN5739</v>
          </cell>
        </row>
        <row r="1637">
          <cell r="A1637" t="str">
            <v>CN5740</v>
          </cell>
          <cell r="B1637" t="str">
            <v>BHIMBDRKAUCHACN5740</v>
          </cell>
        </row>
        <row r="1638">
          <cell r="A1638" t="str">
            <v>CN5741</v>
          </cell>
          <cell r="B1638" t="str">
            <v>RABILALKAUCHACN5741</v>
          </cell>
        </row>
        <row r="1639">
          <cell r="A1639" t="str">
            <v>CN5742</v>
          </cell>
          <cell r="B1639" t="str">
            <v>GHANBDRTHAPACN5742</v>
          </cell>
        </row>
        <row r="1640">
          <cell r="A1640" t="str">
            <v>CN5743</v>
          </cell>
          <cell r="B1640" t="str">
            <v>PURNABDRPUNCN5743</v>
          </cell>
        </row>
        <row r="1641">
          <cell r="A1641" t="str">
            <v>CN5744</v>
          </cell>
          <cell r="B1641" t="str">
            <v>GANGABDRSINGHCN5744</v>
          </cell>
        </row>
        <row r="1642">
          <cell r="A1642" t="str">
            <v>CN5745</v>
          </cell>
          <cell r="B1642" t="str">
            <v>SOMBDRBKCN5745</v>
          </cell>
        </row>
        <row r="1643">
          <cell r="A1643" t="str">
            <v>CN5746</v>
          </cell>
          <cell r="B1643" t="str">
            <v>NARBDRRANACN5746</v>
          </cell>
        </row>
        <row r="1644">
          <cell r="A1644" t="str">
            <v>CN5747</v>
          </cell>
          <cell r="B1644" t="str">
            <v>NANDABDRSUNARICN5747</v>
          </cell>
        </row>
        <row r="1645">
          <cell r="A1645" t="str">
            <v>CN5748</v>
          </cell>
          <cell r="B1645" t="str">
            <v>RAMBDRSHREESCN5748</v>
          </cell>
        </row>
        <row r="1646">
          <cell r="A1646" t="str">
            <v>CN5749</v>
          </cell>
          <cell r="B1646" t="str">
            <v>TEKBDRRESHMICN5749</v>
          </cell>
        </row>
        <row r="1647">
          <cell r="A1647" t="str">
            <v>CN5750</v>
          </cell>
          <cell r="B1647" t="str">
            <v>SHANKARKARMALICN5750</v>
          </cell>
        </row>
        <row r="1648">
          <cell r="A1648" t="str">
            <v>CN5751</v>
          </cell>
          <cell r="B1648" t="str">
            <v>GOVINDAKARMALICN5751</v>
          </cell>
        </row>
        <row r="1649">
          <cell r="A1649" t="str">
            <v>CN5752</v>
          </cell>
          <cell r="B1649" t="str">
            <v>BHETBDRTHAPACN5752</v>
          </cell>
        </row>
        <row r="1650">
          <cell r="A1650" t="str">
            <v>CN5753</v>
          </cell>
          <cell r="B1650" t="str">
            <v>BHABILALSOMAICN5753</v>
          </cell>
        </row>
        <row r="1651">
          <cell r="A1651" t="str">
            <v>CN5754</v>
          </cell>
          <cell r="B1651" t="str">
            <v>SHRIJALMARANDICN5754</v>
          </cell>
        </row>
        <row r="1652">
          <cell r="A1652" t="str">
            <v>CN5755</v>
          </cell>
          <cell r="B1652" t="str">
            <v>MOHANMURMUCN5755</v>
          </cell>
        </row>
        <row r="1653">
          <cell r="A1653" t="str">
            <v>CN5756</v>
          </cell>
          <cell r="B1653" t="str">
            <v>RAJESHMURMUCN5756</v>
          </cell>
        </row>
        <row r="1654">
          <cell r="A1654" t="str">
            <v>CN5757</v>
          </cell>
          <cell r="B1654" t="str">
            <v>MUNILALMURMUCN5757</v>
          </cell>
        </row>
        <row r="1655">
          <cell r="A1655" t="str">
            <v>CN5758</v>
          </cell>
          <cell r="B1655" t="str">
            <v>SHRIJALMARANDICN5758</v>
          </cell>
        </row>
        <row r="1656">
          <cell r="A1656" t="str">
            <v>CN5759</v>
          </cell>
          <cell r="B1656" t="str">
            <v>JOSEFTUDUCN5759</v>
          </cell>
        </row>
        <row r="1657">
          <cell r="A1657" t="str">
            <v>CN5760</v>
          </cell>
          <cell r="B1657" t="str">
            <v>CHATANMARANDICN5760</v>
          </cell>
        </row>
        <row r="1658">
          <cell r="A1658" t="str">
            <v>CN5761</v>
          </cell>
          <cell r="B1658" t="str">
            <v>RAMCHODECN5761</v>
          </cell>
        </row>
        <row r="1659">
          <cell r="A1659" t="str">
            <v>CN5762</v>
          </cell>
          <cell r="B1659" t="str">
            <v>KADANHEMBROMCN5762</v>
          </cell>
        </row>
        <row r="1660">
          <cell r="A1660" t="str">
            <v>CN5763</v>
          </cell>
          <cell r="B1660" t="str">
            <v>PARMISHWORTUDUCN5763</v>
          </cell>
        </row>
        <row r="1661">
          <cell r="A1661" t="str">
            <v>CN5764</v>
          </cell>
          <cell r="B1661" t="str">
            <v>BABULALTUDUCN5764</v>
          </cell>
        </row>
        <row r="1662">
          <cell r="A1662" t="str">
            <v>CN5765</v>
          </cell>
          <cell r="B1662" t="str">
            <v>PINTUMURMUCN5765</v>
          </cell>
        </row>
        <row r="1663">
          <cell r="A1663" t="str">
            <v>CN5766</v>
          </cell>
          <cell r="B1663" t="str">
            <v>HEMOSALMURMUCN5766</v>
          </cell>
        </row>
        <row r="1664">
          <cell r="A1664" t="str">
            <v>CN5767</v>
          </cell>
          <cell r="B1664" t="str">
            <v>BUDHANMURMUCN5767</v>
          </cell>
        </row>
        <row r="1665">
          <cell r="A1665" t="str">
            <v>CN5768</v>
          </cell>
          <cell r="B1665" t="str">
            <v>SANTOSHMURMUCN5768</v>
          </cell>
        </row>
        <row r="1666">
          <cell r="A1666" t="str">
            <v>CN5769</v>
          </cell>
          <cell r="B1666" t="str">
            <v>PHILIPMURMUCN5769</v>
          </cell>
        </row>
        <row r="1667">
          <cell r="A1667" t="str">
            <v>CN5770</v>
          </cell>
          <cell r="B1667" t="str">
            <v>JAYKISHORMURMUCN5770</v>
          </cell>
        </row>
        <row r="1668">
          <cell r="A1668" t="str">
            <v>CN5771</v>
          </cell>
          <cell r="B1668" t="str">
            <v>JUNASHMURMUCN5771</v>
          </cell>
        </row>
        <row r="1669">
          <cell r="A1669" t="str">
            <v>CN5772</v>
          </cell>
          <cell r="B1669" t="str">
            <v>YOGENDRAHEMBROMCN5772</v>
          </cell>
        </row>
        <row r="1670">
          <cell r="A1670" t="str">
            <v>CN5773</v>
          </cell>
          <cell r="B1670" t="str">
            <v>KALICHARANMARANDICN5773</v>
          </cell>
        </row>
        <row r="1671">
          <cell r="A1671" t="str">
            <v>CN5774</v>
          </cell>
          <cell r="B1671" t="str">
            <v>RUPLALSORENCN5774</v>
          </cell>
        </row>
        <row r="1672">
          <cell r="A1672" t="str">
            <v>CN5775</v>
          </cell>
          <cell r="B1672" t="str">
            <v>LEMBOSORENCN5775</v>
          </cell>
        </row>
        <row r="1673">
          <cell r="A1673" t="str">
            <v>CN5776</v>
          </cell>
          <cell r="B1673" t="str">
            <v>ALOKSORENCN5776</v>
          </cell>
        </row>
        <row r="1674">
          <cell r="A1674" t="str">
            <v>CN5777</v>
          </cell>
          <cell r="B1674" t="str">
            <v>SHIRULALSORENCN5777</v>
          </cell>
        </row>
        <row r="1675">
          <cell r="A1675" t="str">
            <v>CN5778</v>
          </cell>
          <cell r="B1675" t="str">
            <v>BINODLOHRACN5778</v>
          </cell>
        </row>
        <row r="1676">
          <cell r="A1676" t="str">
            <v>CN5779</v>
          </cell>
          <cell r="B1676" t="str">
            <v>DHANESHWORMARANDICN5779</v>
          </cell>
        </row>
        <row r="1677">
          <cell r="A1677" t="str">
            <v>CN5780</v>
          </cell>
          <cell r="B1677" t="str">
            <v>BABUSHALHANSDACN5780</v>
          </cell>
        </row>
        <row r="1678">
          <cell r="A1678" t="str">
            <v>CN5781</v>
          </cell>
          <cell r="B1678" t="str">
            <v>DEVANMOHALICN5781</v>
          </cell>
        </row>
        <row r="1679">
          <cell r="A1679" t="str">
            <v>CN5782</v>
          </cell>
          <cell r="B1679" t="str">
            <v>KUWARDHANMURMUCN5782</v>
          </cell>
        </row>
        <row r="1680">
          <cell r="A1680" t="str">
            <v>CN5783</v>
          </cell>
          <cell r="B1680" t="str">
            <v>BABUDHANMURMUCN5783</v>
          </cell>
        </row>
        <row r="1681">
          <cell r="A1681" t="str">
            <v>CN5784</v>
          </cell>
          <cell r="B1681" t="str">
            <v>BHAGWATMANJHICN5784</v>
          </cell>
        </row>
        <row r="1682">
          <cell r="A1682" t="str">
            <v>CN5785</v>
          </cell>
          <cell r="B1682" t="str">
            <v>BINAYTUDUCN5785</v>
          </cell>
        </row>
        <row r="1683">
          <cell r="A1683" t="str">
            <v>CN5786</v>
          </cell>
          <cell r="B1683" t="str">
            <v>BABURAMTUDUCN5786</v>
          </cell>
        </row>
        <row r="1684">
          <cell r="A1684" t="str">
            <v>CN5787</v>
          </cell>
          <cell r="B1684" t="str">
            <v>SHRINATHSORENCN5787</v>
          </cell>
        </row>
        <row r="1685">
          <cell r="A1685" t="str">
            <v>CN5788</v>
          </cell>
          <cell r="B1685" t="str">
            <v>RAMNATHMARANDICN5788</v>
          </cell>
        </row>
        <row r="1686">
          <cell r="A1686" t="str">
            <v>CN5789</v>
          </cell>
          <cell r="B1686" t="str">
            <v>DEVINKISKUCN5789</v>
          </cell>
        </row>
        <row r="1687">
          <cell r="A1687" t="str">
            <v>CN5790</v>
          </cell>
          <cell r="B1687" t="str">
            <v>MUSILALHEMBROMCN5790</v>
          </cell>
        </row>
        <row r="1688">
          <cell r="A1688" t="str">
            <v>CN5791</v>
          </cell>
          <cell r="B1688" t="str">
            <v>BONDUMURMUCN5791</v>
          </cell>
        </row>
        <row r="1689">
          <cell r="A1689" t="str">
            <v>CN5792</v>
          </cell>
          <cell r="B1689" t="str">
            <v>KUBRAJSORENCN5792</v>
          </cell>
        </row>
        <row r="1690">
          <cell r="A1690" t="str">
            <v>CN5793</v>
          </cell>
          <cell r="B1690" t="str">
            <v>SHIVADHANHANSDACN5793</v>
          </cell>
        </row>
        <row r="1691">
          <cell r="A1691" t="str">
            <v>CN5794</v>
          </cell>
          <cell r="B1691" t="str">
            <v>VINODMARANDICN5794</v>
          </cell>
        </row>
        <row r="1692">
          <cell r="A1692" t="str">
            <v>CN5795</v>
          </cell>
          <cell r="B1692" t="str">
            <v>MOHANSORENCN5795</v>
          </cell>
        </row>
        <row r="1693">
          <cell r="A1693" t="str">
            <v>CN5796</v>
          </cell>
          <cell r="B1693" t="str">
            <v>RAJENDRASORENCN5796</v>
          </cell>
        </row>
        <row r="1694">
          <cell r="A1694" t="str">
            <v>CN5797</v>
          </cell>
          <cell r="B1694" t="str">
            <v>CHHOTATUDUCN5797</v>
          </cell>
        </row>
        <row r="1695">
          <cell r="A1695" t="str">
            <v>CN5798</v>
          </cell>
          <cell r="B1695" t="str">
            <v>KHARKBDRRANACN5798</v>
          </cell>
        </row>
        <row r="1696">
          <cell r="A1696" t="str">
            <v>CN5799</v>
          </cell>
          <cell r="B1696" t="str">
            <v>DEPENDRATHAPACN5799</v>
          </cell>
        </row>
        <row r="1697">
          <cell r="A1697" t="str">
            <v>CN5800</v>
          </cell>
          <cell r="B1697" t="str">
            <v>KRISHNATHAPACN5800</v>
          </cell>
        </row>
        <row r="1698">
          <cell r="A1698" t="str">
            <v>CN5801</v>
          </cell>
          <cell r="B1698" t="str">
            <v>CHITRABDRTHAPACN5801</v>
          </cell>
        </row>
        <row r="1699">
          <cell r="A1699" t="str">
            <v>CN5802</v>
          </cell>
          <cell r="B1699" t="str">
            <v>RUDRABDRMALLACN5802</v>
          </cell>
        </row>
        <row r="1700">
          <cell r="A1700" t="str">
            <v>CN5803</v>
          </cell>
          <cell r="B1700" t="str">
            <v>YAMBDRTHAPACN5803</v>
          </cell>
        </row>
        <row r="1701">
          <cell r="A1701" t="str">
            <v>CN5804</v>
          </cell>
          <cell r="B1701" t="str">
            <v>JITBDRB.K.CN5804</v>
          </cell>
        </row>
        <row r="1702">
          <cell r="A1702" t="str">
            <v>CN5805</v>
          </cell>
          <cell r="B1702" t="str">
            <v>RAMLALREGMICN5805</v>
          </cell>
        </row>
        <row r="1703">
          <cell r="A1703" t="str">
            <v>CN5806</v>
          </cell>
          <cell r="B1703" t="str">
            <v>BHOMBDRTHADACN5806</v>
          </cell>
        </row>
        <row r="1704">
          <cell r="A1704" t="str">
            <v>CN5807</v>
          </cell>
          <cell r="B1704" t="str">
            <v>TEKBDRRAIMAGARCN5807</v>
          </cell>
        </row>
        <row r="1705">
          <cell r="A1705" t="str">
            <v>CN5808</v>
          </cell>
          <cell r="B1705" t="str">
            <v>TAKBDRSINGALICN5808</v>
          </cell>
        </row>
        <row r="1706">
          <cell r="A1706" t="str">
            <v>CN5809</v>
          </cell>
          <cell r="B1706" t="str">
            <v>ATILALSINGJALICN5809</v>
          </cell>
        </row>
        <row r="1707">
          <cell r="A1707" t="str">
            <v>CN5810</v>
          </cell>
          <cell r="B1707" t="str">
            <v>DANBDRSINGJALICN5810</v>
          </cell>
        </row>
        <row r="1708">
          <cell r="A1708" t="str">
            <v>CN5811</v>
          </cell>
          <cell r="B1708" t="str">
            <v>SHYAMBDRJHEDICN5811</v>
          </cell>
        </row>
        <row r="1709">
          <cell r="A1709" t="str">
            <v>CN5812</v>
          </cell>
          <cell r="B1709" t="str">
            <v>CHURAMUNIRAIMAGARCN5812</v>
          </cell>
        </row>
        <row r="1710">
          <cell r="A1710" t="str">
            <v>CN5813</v>
          </cell>
          <cell r="B1710" t="str">
            <v>GANJSINGHSUNARICN5813</v>
          </cell>
        </row>
        <row r="1711">
          <cell r="A1711" t="str">
            <v>CN5814</v>
          </cell>
          <cell r="B1711" t="str">
            <v>JASHBDRSARUCN5814</v>
          </cell>
        </row>
        <row r="1712">
          <cell r="A1712" t="str">
            <v>CN5815</v>
          </cell>
          <cell r="B1712" t="str">
            <v>MANBIRSOMAICN5815</v>
          </cell>
        </row>
        <row r="1713">
          <cell r="A1713" t="str">
            <v>CN5816</v>
          </cell>
          <cell r="B1713" t="str">
            <v>PARTAPSINGHSARUCN5816</v>
          </cell>
        </row>
        <row r="1714">
          <cell r="A1714" t="str">
            <v>CN5817</v>
          </cell>
          <cell r="B1714" t="str">
            <v>YAMBDRRAMJALICN5817</v>
          </cell>
        </row>
        <row r="1715">
          <cell r="A1715" t="str">
            <v>CN5818</v>
          </cell>
          <cell r="B1715" t="str">
            <v>MUSTAKINMIYACN5818</v>
          </cell>
        </row>
        <row r="1716">
          <cell r="A1716" t="str">
            <v>CN5819</v>
          </cell>
          <cell r="B1716" t="str">
            <v>TARABDRSHREESCN5819</v>
          </cell>
        </row>
        <row r="1717">
          <cell r="A1717" t="str">
            <v>CN5820</v>
          </cell>
          <cell r="B1717" t="str">
            <v>HARADHANTUDUCN5820</v>
          </cell>
        </row>
        <row r="1718">
          <cell r="A1718" t="str">
            <v>CN5821</v>
          </cell>
          <cell r="B1718" t="str">
            <v>SIKENDRABASKICN5821</v>
          </cell>
        </row>
        <row r="1719">
          <cell r="A1719" t="str">
            <v>CN5822</v>
          </cell>
          <cell r="B1719" t="str">
            <v>RAJENDRAMARANDICN5822</v>
          </cell>
        </row>
        <row r="1720">
          <cell r="A1720" t="str">
            <v>CN5823</v>
          </cell>
          <cell r="B1720" t="str">
            <v>GOMASTACHODECN5823</v>
          </cell>
        </row>
        <row r="1721">
          <cell r="A1721" t="str">
            <v>CN5824</v>
          </cell>
          <cell r="B1721" t="str">
            <v>BABUSHALMURMUCN5824</v>
          </cell>
        </row>
        <row r="1722">
          <cell r="A1722" t="str">
            <v>CN5825</v>
          </cell>
          <cell r="B1722" t="str">
            <v>SUNILTUDUCN5825</v>
          </cell>
        </row>
        <row r="1723">
          <cell r="A1723" t="str">
            <v>CN5826</v>
          </cell>
          <cell r="B1723" t="str">
            <v>KRISHNANANDYADEVCN5826</v>
          </cell>
        </row>
        <row r="1724">
          <cell r="A1724" t="str">
            <v>CN5827</v>
          </cell>
          <cell r="B1724" t="str">
            <v>NARAYANTUDUCN5827</v>
          </cell>
        </row>
        <row r="1725">
          <cell r="A1725" t="str">
            <v>CN5828</v>
          </cell>
          <cell r="B1725" t="str">
            <v>RASUDHANKISKUCN5828</v>
          </cell>
        </row>
        <row r="1726">
          <cell r="A1726" t="str">
            <v>CN5829</v>
          </cell>
          <cell r="B1726" t="str">
            <v>HARADHANMARANDICN5829</v>
          </cell>
        </row>
        <row r="1727">
          <cell r="A1727" t="str">
            <v>CN5830</v>
          </cell>
          <cell r="B1727" t="str">
            <v>DHANESHORHANSDACN5830</v>
          </cell>
        </row>
        <row r="1728">
          <cell r="A1728" t="str">
            <v>CN5831</v>
          </cell>
          <cell r="B1728" t="str">
            <v>AGASTANMARANDICN5831</v>
          </cell>
        </row>
        <row r="1729">
          <cell r="A1729" t="str">
            <v>CN5832</v>
          </cell>
          <cell r="B1729" t="str">
            <v>DILBDRTHAPACN5832</v>
          </cell>
        </row>
        <row r="1730">
          <cell r="A1730" t="str">
            <v>CN5833</v>
          </cell>
          <cell r="B1730" t="str">
            <v>INDRABDRRANACN5833</v>
          </cell>
        </row>
        <row r="1731">
          <cell r="A1731" t="str">
            <v>CN5834</v>
          </cell>
          <cell r="B1731" t="str">
            <v>AGNIDHARARYALCN5834</v>
          </cell>
        </row>
        <row r="1732">
          <cell r="A1732" t="str">
            <v>CN5835</v>
          </cell>
          <cell r="B1732" t="str">
            <v>JEHESKELKISKUCN5835</v>
          </cell>
        </row>
        <row r="1733">
          <cell r="A1733" t="str">
            <v>CN5836</v>
          </cell>
          <cell r="B1733" t="str">
            <v>TILBDRTHAPACN5836</v>
          </cell>
        </row>
        <row r="1734">
          <cell r="A1734" t="str">
            <v>CN5837</v>
          </cell>
          <cell r="B1734" t="str">
            <v>JIVANKUMARRANACN5837</v>
          </cell>
        </row>
        <row r="1735">
          <cell r="A1735" t="str">
            <v>CN5838</v>
          </cell>
          <cell r="B1735" t="str">
            <v>DALBDRRANACN5838</v>
          </cell>
        </row>
        <row r="1736">
          <cell r="A1736" t="str">
            <v>CN5839</v>
          </cell>
          <cell r="B1736" t="str">
            <v>SHYAMBDRRANACN5839</v>
          </cell>
        </row>
        <row r="1737">
          <cell r="A1737" t="str">
            <v>CN5840</v>
          </cell>
          <cell r="B1737" t="str">
            <v>MEKBDRRANACN5840</v>
          </cell>
        </row>
        <row r="1738">
          <cell r="A1738" t="str">
            <v>CN5841</v>
          </cell>
          <cell r="B1738" t="str">
            <v>TILBDRTHAPACN5841</v>
          </cell>
        </row>
        <row r="1739">
          <cell r="A1739" t="str">
            <v>CN5842</v>
          </cell>
          <cell r="B1739" t="str">
            <v>NARINDRARANACN5842</v>
          </cell>
        </row>
        <row r="1740">
          <cell r="A1740" t="str">
            <v>CN5843</v>
          </cell>
          <cell r="B1740" t="str">
            <v>BHIMKMRTHAPACN5843</v>
          </cell>
        </row>
        <row r="1741">
          <cell r="A1741" t="str">
            <v>CN5844</v>
          </cell>
          <cell r="B1741" t="str">
            <v>RAJENDRATHAPACN5844</v>
          </cell>
        </row>
        <row r="1742">
          <cell r="A1742" t="str">
            <v>CN5845</v>
          </cell>
          <cell r="B1742" t="str">
            <v>PURNACHANDRABHUSHALCN5845</v>
          </cell>
        </row>
        <row r="1743">
          <cell r="A1743" t="str">
            <v>CN5846</v>
          </cell>
          <cell r="B1743" t="str">
            <v>BHADRABIRTHAPACN5846</v>
          </cell>
        </row>
        <row r="1744">
          <cell r="A1744" t="str">
            <v>CN5847</v>
          </cell>
          <cell r="B1744" t="str">
            <v>REMBDRTHAPACN5847</v>
          </cell>
        </row>
        <row r="1745">
          <cell r="A1745" t="str">
            <v>CN5848</v>
          </cell>
          <cell r="B1745" t="str">
            <v>RANBDRRANACN5848</v>
          </cell>
        </row>
        <row r="1746">
          <cell r="A1746" t="str">
            <v>CN5849</v>
          </cell>
          <cell r="B1746" t="str">
            <v>NARBDRRANACN5849</v>
          </cell>
        </row>
        <row r="1747">
          <cell r="A1747" t="str">
            <v>CN5850</v>
          </cell>
          <cell r="B1747" t="str">
            <v>INDRABDRTHAPACN5850</v>
          </cell>
        </row>
        <row r="1748">
          <cell r="A1748" t="str">
            <v>CN5851</v>
          </cell>
          <cell r="B1748" t="str">
            <v>PREMBDRTHAPACN5851</v>
          </cell>
        </row>
        <row r="1749">
          <cell r="A1749" t="str">
            <v>CN5852</v>
          </cell>
          <cell r="B1749" t="str">
            <v>GUNBDRTHAPACN5852</v>
          </cell>
        </row>
        <row r="1750">
          <cell r="A1750" t="str">
            <v>CN5853</v>
          </cell>
          <cell r="B1750" t="str">
            <v>DEUBDRSARUCN5853</v>
          </cell>
        </row>
        <row r="1751">
          <cell r="A1751" t="str">
            <v>CN5854</v>
          </cell>
          <cell r="B1751" t="str">
            <v>BHIMBDRCHOHANCN5854</v>
          </cell>
        </row>
        <row r="1752">
          <cell r="A1752" t="str">
            <v>CN5855</v>
          </cell>
          <cell r="B1752" t="str">
            <v>BHOJBDRTHAPACN5855</v>
          </cell>
        </row>
        <row r="1753">
          <cell r="A1753" t="str">
            <v>CN5856</v>
          </cell>
          <cell r="B1753" t="str">
            <v>TEKBDRTHAPACN5856</v>
          </cell>
        </row>
        <row r="1754">
          <cell r="A1754" t="str">
            <v>CN5857</v>
          </cell>
          <cell r="B1754" t="str">
            <v>DHANBDRGAHACN5857</v>
          </cell>
        </row>
        <row r="1755">
          <cell r="A1755" t="str">
            <v>CN5858</v>
          </cell>
          <cell r="B1755" t="str">
            <v>CHAINABDRSARUCN5858</v>
          </cell>
        </row>
        <row r="1756">
          <cell r="A1756" t="str">
            <v>CN5859</v>
          </cell>
          <cell r="B1756" t="str">
            <v>MINBDRSUNARCN5859</v>
          </cell>
        </row>
        <row r="1757">
          <cell r="A1757" t="str">
            <v>CN5860</v>
          </cell>
          <cell r="B1757" t="str">
            <v>LALSINGHRANACN5860</v>
          </cell>
        </row>
        <row r="1758">
          <cell r="A1758" t="str">
            <v>CN5861</v>
          </cell>
          <cell r="B1758" t="str">
            <v>DANBDRTHAPACN5861</v>
          </cell>
        </row>
        <row r="1759">
          <cell r="A1759" t="str">
            <v>CN5862</v>
          </cell>
          <cell r="B1759" t="str">
            <v>TILBDRTHAPACN5862</v>
          </cell>
        </row>
        <row r="1760">
          <cell r="A1760" t="str">
            <v>CN5863</v>
          </cell>
          <cell r="B1760" t="str">
            <v>DURGABDRTHAPACN5863</v>
          </cell>
        </row>
        <row r="1761">
          <cell r="A1761" t="str">
            <v>CN5864</v>
          </cell>
          <cell r="B1761" t="str">
            <v>SHYAMDAMAICN5864</v>
          </cell>
        </row>
        <row r="1762">
          <cell r="A1762" t="str">
            <v>CN5865</v>
          </cell>
          <cell r="B1762" t="str">
            <v>BINODKRSHRESTHACN5865</v>
          </cell>
        </row>
        <row r="1763">
          <cell r="A1763" t="str">
            <v>CN5866</v>
          </cell>
          <cell r="B1763" t="str">
            <v>SURYABDRRANACN5866</v>
          </cell>
        </row>
        <row r="1764">
          <cell r="A1764" t="str">
            <v>CN5867</v>
          </cell>
          <cell r="B1764" t="str">
            <v>KHEMANANDARYALCN5867</v>
          </cell>
        </row>
        <row r="1765">
          <cell r="A1765" t="str">
            <v>CN5868</v>
          </cell>
          <cell r="B1765" t="str">
            <v>DILBDRTHAPACN5868</v>
          </cell>
        </row>
        <row r="1766">
          <cell r="A1766" t="str">
            <v>CN5869</v>
          </cell>
          <cell r="B1766" t="str">
            <v>BELBDRTHAPACN5869</v>
          </cell>
        </row>
        <row r="1767">
          <cell r="A1767" t="str">
            <v>CN5870</v>
          </cell>
          <cell r="B1767" t="str">
            <v>MAHESHTHARUCN5870</v>
          </cell>
        </row>
        <row r="1768">
          <cell r="A1768" t="str">
            <v>CN5871</v>
          </cell>
          <cell r="B1768" t="str">
            <v>MADANTHAPACN5871</v>
          </cell>
        </row>
        <row r="1769">
          <cell r="A1769" t="str">
            <v>CN5872</v>
          </cell>
          <cell r="B1769" t="str">
            <v>GOBINDABDRALECN5872</v>
          </cell>
        </row>
        <row r="1770">
          <cell r="A1770" t="str">
            <v>CN5873</v>
          </cell>
          <cell r="B1770" t="str">
            <v>KRISHNABDRSINGALICN5873</v>
          </cell>
        </row>
        <row r="1771">
          <cell r="A1771" t="str">
            <v>CN5874</v>
          </cell>
          <cell r="B1771" t="str">
            <v>RUKBDRGURUNGCN5874</v>
          </cell>
        </row>
        <row r="1772">
          <cell r="A1772" t="str">
            <v>CN5875</v>
          </cell>
          <cell r="B1772" t="str">
            <v>PADAMPSDPOUDELCN5875</v>
          </cell>
        </row>
        <row r="1773">
          <cell r="A1773" t="str">
            <v>CN5876</v>
          </cell>
          <cell r="B1773" t="str">
            <v>LALANSINGHCN5876</v>
          </cell>
        </row>
        <row r="1774">
          <cell r="A1774" t="str">
            <v>CN5877</v>
          </cell>
          <cell r="B1774" t="str">
            <v>GANESHYADAVCN5877</v>
          </cell>
        </row>
        <row r="1775">
          <cell r="A1775" t="str">
            <v>CN5878</v>
          </cell>
          <cell r="B1775" t="str">
            <v>CHAKRABDRRANACN5878</v>
          </cell>
        </row>
        <row r="1776">
          <cell r="A1776" t="str">
            <v>CN5879</v>
          </cell>
          <cell r="B1776" t="str">
            <v>KISHORIB.K.CN5879</v>
          </cell>
        </row>
        <row r="1777">
          <cell r="A1777" t="str">
            <v>CN5880</v>
          </cell>
          <cell r="B1777" t="str">
            <v>RAJUAGNIHOTRICN5880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x 5"/>
      <sheetName val="Calculation Of Income  (2)"/>
      <sheetName val="Repair &amp; Improvement"/>
      <sheetName val="Depreciation For Tax"/>
      <sheetName val="business promotion"/>
      <sheetName val="Sheet2"/>
      <sheetName val="Sheet1"/>
      <sheetName val="Trial"/>
      <sheetName val="Tax Computation"/>
      <sheetName val="annx2"/>
      <sheetName val="Self assessment"/>
      <sheetName val="Salary"/>
      <sheetName val="PF &amp; CIT"/>
      <sheetName val="Depreciation "/>
      <sheetName val="Interest Tax"/>
      <sheetName val="TDS"/>
      <sheetName val="Above 10 Lacs"/>
      <sheetName val="Insurance"/>
      <sheetName val="Provision"/>
      <sheetName val="Income from FR. Invs."/>
      <sheetName val="Interest free deposit"/>
      <sheetName val="Interest Income"/>
      <sheetName val="Interest Expenses"/>
      <sheetName val="Other Income"/>
      <sheetName val="preoprating expenses "/>
      <sheetName val="Contingent Liab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 Balance"/>
      <sheetName val="Fixed Assets"/>
      <sheetName val="dep on Block System"/>
      <sheetName val="Depreciation"/>
      <sheetName val="Balance Sheet"/>
      <sheetName val="Tax Sheet "/>
      <sheetName val="ANUSUCHI_KA"/>
      <sheetName val="4(ga)"/>
      <sheetName val="Adjustments"/>
      <sheetName val="LDO List 2016 july 16"/>
      <sheetName val="Expense for Period"/>
      <sheetName val="Sheet3"/>
      <sheetName val="Group Summary"/>
      <sheetName val="BUDGETED "/>
      <sheetName val="YEARTODATED"/>
      <sheetName val="CERTIFIED"/>
      <sheetName val="ANNEX ADV"/>
      <sheetName val="UNCERTIFIED AD"/>
      <sheetName val="Trial Balance"/>
      <sheetName val="BS"/>
      <sheetName val="UNCERTIFIED EXP"/>
      <sheetName val="Expense"/>
      <sheetName val="Expenses Details"/>
      <sheetName val="SHARE LOG BOOK"/>
      <sheetName val="Trial Balance final"/>
      <sheetName val="Invoice"/>
      <sheetName val="Customize Your Purchase Order"/>
      <sheetName val="Tax Computation"/>
      <sheetName val="St. Line"/>
      <sheetName val="KISSAN"/>
      <sheetName val="Sheet2"/>
      <sheetName val="Sheet1"/>
      <sheetName val="Consolidated-Trial"/>
      <sheetName val="Vehicle"/>
      <sheetName val="life"/>
      <sheetName val="Calculation Of Income "/>
      <sheetName val="MER's - Summ."/>
      <sheetName val="PO.Detail"/>
      <sheetName val="Kathford"/>
      <sheetName val="Adjustment Entries"/>
      <sheetName val="Floride-BS-5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 Balance"/>
      <sheetName val="Fixed Assets"/>
      <sheetName val="dep on Block System"/>
      <sheetName val="Depreciation"/>
      <sheetName val="Balance Sheet"/>
      <sheetName val="Tax Sheet "/>
      <sheetName val="ANUSUCHI_KA"/>
      <sheetName val="4(g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C"/>
      <sheetName val="CODE"/>
      <sheetName val="Journal 1"/>
      <sheetName val="GL-09B-APR%2004-VKV-11-SALARY%2"/>
      <sheetName val="CRITERIA1抺_x0013_ﵘニӤ_x0000__x0000__x0000_珿_x0013__x0000_抺_x0013__x0000_Ӥ_x0000_集Ӥ_x0000_抺"/>
      <sheetName val="CRITERIA1　겜ࡀ^_x0000_ဠ_x0000_-_x0000_겜ࡀ_x0000__x0000__x0013__x0000_Ӥ_x0000_集Ӥ_x0000_抺"/>
      <sheetName val="CRITERIA1抺_x0013_ﵘニӤ_x0000__x0000__x0000_珿_x0013_–_x0000_抺_x0013_–_x0000_Ӥ_x0000_集Ӥ_x0000_抺"/>
      <sheetName val="CRITERIA1　겜ࡀ^_x0000_ဠ_x0000_-_x0000_겜ࡀ_x0000__x0000__x0013_–_x0000_Ӥ_x0000_集Ӥ_x0000_抺"/>
      <sheetName val="CRITERIA1抺_x0013_ﵘニӤ"/>
      <sheetName val="CRITERIA1　겜ࡀ^"/>
      <sheetName val="Account Code"/>
      <sheetName val="JV Form"/>
      <sheetName val="Trail"/>
      <sheetName val="Profit &amp; Loss"/>
      <sheetName val="A-1 MODULE"/>
      <sheetName val="A-2 MODULE"/>
      <sheetName val="A-3 MODULE"/>
      <sheetName val="SITE-RAMAGUNDAM"/>
      <sheetName val="MD'S RESI"/>
      <sheetName val="JAPANESE ACCM"/>
      <sheetName val="INDIAN GUEST HOUSE"/>
      <sheetName val="ANPARA-SITE "/>
      <sheetName val="ML DRS"/>
      <sheetName val="YTD Revenue"/>
      <sheetName val="FINAL"/>
      <sheetName val="CRITERIA1_x0000_???_x0013_??_x0000__x0000_0_x0000_?_x0013_??0_x0000__x0000__x0000_???"/>
      <sheetName val="Rates"/>
      <sheetName val="Excess Calc"/>
      <sheetName val="schg"/>
      <sheetName val="schhi"/>
      <sheetName val="schj"/>
      <sheetName val="schkl"/>
      <sheetName val="schm"/>
      <sheetName val="schn"/>
      <sheetName val="scho"/>
      <sheetName val="schp"/>
      <sheetName val="CRITERIA1_x0000_€_x0000__x0000_þ4_x0000_4_x0000_?_x0013_?_x0000_???_x0013__x001c_??_x0013_?"/>
      <sheetName val="Journal_1"/>
      <sheetName val="Account_Code"/>
      <sheetName val="JV_Form"/>
      <sheetName val="Profit_&amp;_Loss"/>
      <sheetName val="A-1_MODULE"/>
      <sheetName val="A-2_MODULE"/>
      <sheetName val="A-3_MODULE"/>
      <sheetName val="MD'S_RESI"/>
      <sheetName val="JAPANESE_ACCM"/>
      <sheetName val="INDIAN_GUEST_HOUSE"/>
      <sheetName val="ANPARA-SITE_"/>
      <sheetName val="ML_DRS"/>
      <sheetName val="YTD_Revenue"/>
      <sheetName val="CRITERIA1?????0???0???"/>
      <sheetName val="Excess_Calc"/>
      <sheetName val="CRITERIA1抺ﵘニӤ珿抺Ӥ集Ӥ抺"/>
      <sheetName val="CRITERIA1　겜ࡀ^ဠ-겜ࡀӤ集Ӥ抺"/>
      <sheetName val="CRITERIA1抺ﵘニӤ珿–抺–Ӥ集Ӥ抺"/>
      <sheetName val="CRITERIA1　겜ࡀ^ဠ-겜ࡀ–Ӥ集Ӥ抺"/>
      <sheetName val="CRITERIA1抺ﵘニӤ"/>
      <sheetName val="CRITERIA1€þ44????????"/>
      <sheetName val="CRITERIA1_____________________2"/>
      <sheetName val="CRITERIA1_____________________3"/>
      <sheetName val="CRITERIA1_____4_4___________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62"/>
      <sheetName val="PL 062"/>
      <sheetName val="SCH 062"/>
      <sheetName val="AST 62"/>
      <sheetName val="SAL 062"/>
      <sheetName val="VAT62"/>
      <sheetName val="Working Note 62"/>
      <sheetName val="Sathi Stt"/>
      <sheetName val="Invoice"/>
      <sheetName val="Bs61"/>
      <sheetName val="PL 061"/>
      <sheetName val="SCH 061"/>
      <sheetName val="AST 61"/>
      <sheetName val="SAL 061"/>
      <sheetName val="SALES061"/>
      <sheetName val="VAT61"/>
      <sheetName val="Sheet1 (2)"/>
      <sheetName val="stk61"/>
      <sheetName val="LOCPUR 061"/>
      <sheetName val="Sales61"/>
      <sheetName val="Ledger"/>
      <sheetName val="CAsh book"/>
      <sheetName val="Sheet 3"/>
      <sheetName val="AST62"/>
      <sheetName val="Cash Flow 062"/>
      <sheetName val="PUR62"/>
      <sheetName val="working061"/>
      <sheetName val="Working Note 63"/>
      <sheetName val="Invoice63"/>
      <sheetName val="Bs63"/>
      <sheetName val="PL 063"/>
      <sheetName val="SCH 063"/>
      <sheetName val="SAL 063"/>
      <sheetName val="VAT63"/>
      <sheetName val="AST63"/>
      <sheetName val="Cash Flow 063"/>
      <sheetName val="Working Note 63 152207"/>
      <sheetName val="Working Notesipurchase"/>
      <sheetName val="Cash Flow 63"/>
      <sheetName val="Working Note 63 152207 (2)"/>
      <sheetName val="Freigh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Sheet1"/>
      <sheetName val=" Tax Depreciation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_SHEET 07_08"/>
      <sheetName val="BF"/>
      <sheetName val="Trail"/>
      <sheetName val="Assets"/>
      <sheetName val="Liability"/>
      <sheetName val="Expenditure"/>
      <sheetName val="Dep - Tax"/>
      <sheetName val="CASH &amp; BANK BAL"/>
      <sheetName val="tax computation"/>
      <sheetName val="Addition"/>
      <sheetName val="SCHEDULE_P_L"/>
      <sheetName val="Gratuity pay"/>
      <sheetName val="New Tax calculation"/>
      <sheetName val="Dep-New"/>
      <sheetName val="INV_SCHEDULE V"/>
      <sheetName val="Change in Equity"/>
      <sheetName val="CASHFLOW"/>
      <sheetName val="P_LOS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F9" t="str">
            <v>Disposal</v>
          </cell>
          <cell r="I9" t="str">
            <v>31 Ashad 2065</v>
          </cell>
        </row>
        <row r="10">
          <cell r="E10">
            <v>50037.1</v>
          </cell>
          <cell r="I10">
            <v>11701219.046</v>
          </cell>
        </row>
        <row r="18">
          <cell r="E18">
            <v>636027.36333333328</v>
          </cell>
          <cell r="I18">
            <v>6561555.4074999997</v>
          </cell>
        </row>
        <row r="26">
          <cell r="E26">
            <v>0</v>
          </cell>
          <cell r="I26">
            <v>3419988.9760000007</v>
          </cell>
        </row>
        <row r="34">
          <cell r="E34">
            <v>455334.73</v>
          </cell>
          <cell r="I34">
            <v>2910824.4899999998</v>
          </cell>
        </row>
        <row r="42">
          <cell r="E42">
            <v>1141399.1933333334</v>
          </cell>
          <cell r="I42">
            <v>24593587.919499997</v>
          </cell>
        </row>
        <row r="46">
          <cell r="D46">
            <v>12317072.68</v>
          </cell>
          <cell r="G46">
            <v>0</v>
          </cell>
        </row>
        <row r="47">
          <cell r="D47">
            <v>8748740.543333333</v>
          </cell>
          <cell r="G47">
            <v>0</v>
          </cell>
        </row>
        <row r="48">
          <cell r="D48">
            <v>4274986.2200000007</v>
          </cell>
          <cell r="G48">
            <v>2179042.8746000002</v>
          </cell>
        </row>
        <row r="49">
          <cell r="D49">
            <v>3424499.4</v>
          </cell>
          <cell r="G49">
            <v>0</v>
          </cell>
        </row>
        <row r="50">
          <cell r="D50">
            <v>28765298.843333334</v>
          </cell>
          <cell r="G50">
            <v>2179042.8746000002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Z000105IRS"/>
      <sheetName val="DepAllBran068"/>
    </sheetNames>
    <sheetDataSet>
      <sheetData sheetId="0" refreshError="1"/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PL"/>
      <sheetName val="SPL (2)"/>
      <sheetName val="Saurabh's Entries"/>
    </sheetNames>
    <sheetDataSet>
      <sheetData sheetId="0" refreshError="1">
        <row r="6">
          <cell r="A6">
            <v>80673</v>
          </cell>
          <cell r="B6" t="str">
            <v>CHETAN BURMAN</v>
          </cell>
          <cell r="C6">
            <v>0.25499999999919964</v>
          </cell>
        </row>
        <row r="7">
          <cell r="A7">
            <v>81635</v>
          </cell>
          <cell r="B7" t="str">
            <v>G KASHINATH</v>
          </cell>
          <cell r="C7">
            <v>3126.8071249999921</v>
          </cell>
        </row>
        <row r="8">
          <cell r="A8">
            <v>300002</v>
          </cell>
          <cell r="B8" t="str">
            <v>D K BHATTACHARYA</v>
          </cell>
          <cell r="C8">
            <v>303.46499999999997</v>
          </cell>
        </row>
        <row r="9">
          <cell r="A9">
            <v>300003</v>
          </cell>
          <cell r="B9" t="str">
            <v>T P BHATTARAI</v>
          </cell>
          <cell r="C9">
            <v>198.70329999999922</v>
          </cell>
        </row>
        <row r="10">
          <cell r="A10">
            <v>300004</v>
          </cell>
          <cell r="B10" t="str">
            <v>CHINMOY GHOSH</v>
          </cell>
          <cell r="C10">
            <v>375.005</v>
          </cell>
        </row>
        <row r="11">
          <cell r="A11">
            <v>300006</v>
          </cell>
          <cell r="B11" t="str">
            <v>N M S BASNYAT</v>
          </cell>
          <cell r="C11">
            <v>679.91499999999996</v>
          </cell>
        </row>
        <row r="12">
          <cell r="A12">
            <v>300007</v>
          </cell>
          <cell r="B12" t="str">
            <v>BHASKAR BASNETT</v>
          </cell>
          <cell r="C12">
            <v>455.45689999999922</v>
          </cell>
        </row>
        <row r="13">
          <cell r="A13">
            <v>300008</v>
          </cell>
          <cell r="B13" t="str">
            <v>HIRALAL PANDEY</v>
          </cell>
          <cell r="C13">
            <v>370.47</v>
          </cell>
        </row>
        <row r="14">
          <cell r="A14">
            <v>300009</v>
          </cell>
          <cell r="B14" t="str">
            <v>RUDRA GIRI</v>
          </cell>
          <cell r="C14">
            <v>134.1019999999998</v>
          </cell>
        </row>
        <row r="15">
          <cell r="A15">
            <v>300010</v>
          </cell>
          <cell r="B15" t="str">
            <v>ROBIN SUBBA</v>
          </cell>
          <cell r="C15">
            <v>344.23960000000017</v>
          </cell>
        </row>
        <row r="16">
          <cell r="A16">
            <v>300013</v>
          </cell>
          <cell r="B16" t="str">
            <v>UMA SHN PSD</v>
          </cell>
          <cell r="C16">
            <v>527.19300000000021</v>
          </cell>
        </row>
        <row r="17">
          <cell r="A17">
            <v>300014</v>
          </cell>
          <cell r="B17" t="str">
            <v>AMAL KUMAR GUIN</v>
          </cell>
          <cell r="C17">
            <v>49.778999999999542</v>
          </cell>
        </row>
        <row r="18">
          <cell r="A18">
            <v>300015</v>
          </cell>
          <cell r="B18" t="str">
            <v>VIJAY KUMAR</v>
          </cell>
          <cell r="C18">
            <v>607.14290000000165</v>
          </cell>
        </row>
        <row r="19">
          <cell r="A19">
            <v>300016</v>
          </cell>
          <cell r="B19" t="str">
            <v>R K AGNIHOTRI</v>
          </cell>
          <cell r="C19">
            <v>-844.01</v>
          </cell>
        </row>
        <row r="20">
          <cell r="A20">
            <v>300017</v>
          </cell>
          <cell r="B20" t="str">
            <v>D P SINGH</v>
          </cell>
          <cell r="C20">
            <v>327.10334999999895</v>
          </cell>
        </row>
        <row r="21">
          <cell r="A21">
            <v>300018</v>
          </cell>
          <cell r="B21" t="str">
            <v>UMESH GOSWAMI</v>
          </cell>
          <cell r="C21">
            <v>363.63575000000037</v>
          </cell>
        </row>
        <row r="22">
          <cell r="A22">
            <v>300019</v>
          </cell>
          <cell r="B22" t="str">
            <v>S K MISRA</v>
          </cell>
          <cell r="C22">
            <v>638.58199999999988</v>
          </cell>
        </row>
        <row r="23">
          <cell r="A23">
            <v>300020</v>
          </cell>
          <cell r="B23" t="str">
            <v>S K BAGCHI</v>
          </cell>
          <cell r="C23">
            <v>463.9101010000004</v>
          </cell>
        </row>
        <row r="24">
          <cell r="A24">
            <v>300022</v>
          </cell>
          <cell r="B24" t="str">
            <v>ANUPAM AGARWAL</v>
          </cell>
          <cell r="C24">
            <v>-50.361000000000786</v>
          </cell>
        </row>
        <row r="25">
          <cell r="A25">
            <v>300024</v>
          </cell>
          <cell r="B25" t="str">
            <v>RAKESH CHAND</v>
          </cell>
          <cell r="C25">
            <v>305.29199999999969</v>
          </cell>
        </row>
        <row r="26">
          <cell r="A26">
            <v>300025</v>
          </cell>
          <cell r="B26" t="str">
            <v>SUJIT KUMAR</v>
          </cell>
          <cell r="C26">
            <v>31.216999999999643</v>
          </cell>
        </row>
        <row r="27">
          <cell r="A27">
            <v>300026</v>
          </cell>
          <cell r="B27" t="str">
            <v>JYOTISH KUMAR</v>
          </cell>
          <cell r="C27">
            <v>263.70600000000036</v>
          </cell>
        </row>
        <row r="28">
          <cell r="A28">
            <v>300027</v>
          </cell>
          <cell r="B28" t="str">
            <v>S P TIWARI</v>
          </cell>
          <cell r="C28">
            <v>235.86100000000033</v>
          </cell>
        </row>
        <row r="29">
          <cell r="A29">
            <v>300029</v>
          </cell>
          <cell r="B29" t="str">
            <v>SANJAY KUMAR</v>
          </cell>
          <cell r="C29">
            <v>258.58200000000033</v>
          </cell>
        </row>
        <row r="30">
          <cell r="A30">
            <v>300030</v>
          </cell>
          <cell r="B30" t="str">
            <v>A BHATTACHARYA</v>
          </cell>
          <cell r="C30">
            <v>99.463999999999714</v>
          </cell>
        </row>
        <row r="31">
          <cell r="A31">
            <v>300031</v>
          </cell>
          <cell r="B31" t="str">
            <v>A K SINGH</v>
          </cell>
          <cell r="C31">
            <v>374.51809999999955</v>
          </cell>
        </row>
        <row r="32">
          <cell r="A32">
            <v>300032</v>
          </cell>
          <cell r="B32" t="str">
            <v>AJAY KUMAR AWASTHY</v>
          </cell>
          <cell r="C32">
            <v>256.76145000000065</v>
          </cell>
        </row>
        <row r="33">
          <cell r="A33">
            <v>300034</v>
          </cell>
          <cell r="B33" t="str">
            <v>KAUSHIK KAHALI</v>
          </cell>
          <cell r="C33">
            <v>-35.055000000000064</v>
          </cell>
        </row>
        <row r="34">
          <cell r="A34">
            <v>300035</v>
          </cell>
          <cell r="B34" t="str">
            <v>RAMESH SRIVASTAVA</v>
          </cell>
          <cell r="C34">
            <v>-2.9084499999999025</v>
          </cell>
        </row>
        <row r="35">
          <cell r="A35">
            <v>300036</v>
          </cell>
          <cell r="B35" t="str">
            <v>P P THAPA</v>
          </cell>
          <cell r="C35">
            <v>45.783799999999701</v>
          </cell>
        </row>
        <row r="36">
          <cell r="A36">
            <v>300037</v>
          </cell>
          <cell r="B36" t="str">
            <v>A YADAV</v>
          </cell>
          <cell r="C36">
            <v>187.04144999999994</v>
          </cell>
        </row>
        <row r="37">
          <cell r="A37">
            <v>300038</v>
          </cell>
          <cell r="B37" t="str">
            <v>UJJAL PRADHAN</v>
          </cell>
          <cell r="C37">
            <v>-0.40299999999933789</v>
          </cell>
        </row>
        <row r="38">
          <cell r="A38">
            <v>300039</v>
          </cell>
          <cell r="B38" t="str">
            <v>ANUJ SINGH</v>
          </cell>
          <cell r="C38">
            <v>234.91530000000012</v>
          </cell>
        </row>
        <row r="39">
          <cell r="A39">
            <v>300041</v>
          </cell>
          <cell r="B39" t="str">
            <v>R K KAPAT</v>
          </cell>
          <cell r="C39">
            <v>17.948250000000371</v>
          </cell>
        </row>
        <row r="40">
          <cell r="A40">
            <v>300042</v>
          </cell>
          <cell r="B40" t="str">
            <v>KALIM KHAN</v>
          </cell>
          <cell r="C40">
            <v>-1512.635</v>
          </cell>
        </row>
        <row r="41">
          <cell r="A41">
            <v>300044</v>
          </cell>
          <cell r="B41" t="str">
            <v>SUSHIL KR SINHA</v>
          </cell>
          <cell r="C41">
            <v>387.8139999999994</v>
          </cell>
        </row>
        <row r="42">
          <cell r="A42">
            <v>300045</v>
          </cell>
          <cell r="B42" t="str">
            <v>AWADESH SINGH</v>
          </cell>
          <cell r="C42">
            <v>127.7935500000001</v>
          </cell>
        </row>
        <row r="43">
          <cell r="A43">
            <v>300048</v>
          </cell>
          <cell r="B43" t="str">
            <v>SWARUP KR DEY</v>
          </cell>
          <cell r="C43">
            <v>319.86799999999994</v>
          </cell>
        </row>
        <row r="44">
          <cell r="A44">
            <v>300049</v>
          </cell>
          <cell r="B44" t="str">
            <v>R K VERMA</v>
          </cell>
          <cell r="C44">
            <v>977.39104999999836</v>
          </cell>
        </row>
        <row r="45">
          <cell r="A45">
            <v>300050</v>
          </cell>
          <cell r="B45" t="str">
            <v>J N TIWARI</v>
          </cell>
          <cell r="C45">
            <v>327.39025000000038</v>
          </cell>
        </row>
        <row r="46">
          <cell r="A46">
            <v>300051</v>
          </cell>
          <cell r="B46" t="str">
            <v>TANMOY GHOSH</v>
          </cell>
          <cell r="C46">
            <v>147.25275000000045</v>
          </cell>
        </row>
        <row r="47">
          <cell r="A47">
            <v>300053</v>
          </cell>
          <cell r="B47" t="str">
            <v>RAJESH GUPTA</v>
          </cell>
          <cell r="C47">
            <v>336.9380000000001</v>
          </cell>
        </row>
        <row r="48">
          <cell r="A48">
            <v>300054</v>
          </cell>
          <cell r="B48" t="str">
            <v>RAJDEO PASWAN</v>
          </cell>
          <cell r="C48">
            <v>108.28400000000011</v>
          </cell>
        </row>
        <row r="49">
          <cell r="A49">
            <v>300055</v>
          </cell>
          <cell r="B49" t="str">
            <v>DIPANKAR  SANYAL</v>
          </cell>
          <cell r="C49">
            <v>247.18399999999974</v>
          </cell>
        </row>
        <row r="50">
          <cell r="A50">
            <v>300056</v>
          </cell>
          <cell r="B50" t="str">
            <v>DILIP KR KAMAT</v>
          </cell>
          <cell r="C50">
            <v>168.51499999999999</v>
          </cell>
        </row>
        <row r="51">
          <cell r="A51">
            <v>300057</v>
          </cell>
          <cell r="B51" t="str">
            <v>A.MEHRA</v>
          </cell>
          <cell r="C51">
            <v>1922.2648999999983</v>
          </cell>
        </row>
        <row r="52">
          <cell r="A52">
            <v>300058</v>
          </cell>
          <cell r="B52" t="str">
            <v>SANJIV GIRI</v>
          </cell>
          <cell r="C52">
            <v>688.68</v>
          </cell>
        </row>
        <row r="53">
          <cell r="A53">
            <v>300059</v>
          </cell>
          <cell r="B53" t="str">
            <v>PABITRA KAR</v>
          </cell>
          <cell r="C53">
            <v>0.99600000000032196</v>
          </cell>
        </row>
        <row r="54">
          <cell r="A54">
            <v>300060</v>
          </cell>
          <cell r="B54" t="str">
            <v>SUKHEN LAHIRI</v>
          </cell>
          <cell r="C54">
            <v>-2.7310000000002219</v>
          </cell>
        </row>
        <row r="55">
          <cell r="A55">
            <v>300061</v>
          </cell>
          <cell r="B55" t="str">
            <v>D S ADHIKARI</v>
          </cell>
          <cell r="C55">
            <v>-793.50699999999983</v>
          </cell>
        </row>
        <row r="56">
          <cell r="A56">
            <v>300062</v>
          </cell>
          <cell r="B56" t="str">
            <v>R K NEPALI</v>
          </cell>
          <cell r="C56">
            <v>155.92119999999983</v>
          </cell>
        </row>
        <row r="57">
          <cell r="A57">
            <v>300063</v>
          </cell>
          <cell r="B57" t="str">
            <v>SOBHAN BHADURI</v>
          </cell>
          <cell r="C57">
            <v>245.19300000000021</v>
          </cell>
        </row>
        <row r="58">
          <cell r="A58">
            <v>300064</v>
          </cell>
          <cell r="B58" t="str">
            <v>RAJIV RANA</v>
          </cell>
          <cell r="C58">
            <v>638.78800000000001</v>
          </cell>
        </row>
        <row r="59">
          <cell r="A59">
            <v>300065</v>
          </cell>
          <cell r="B59" t="str">
            <v>SHAMBU KARKI</v>
          </cell>
          <cell r="C59">
            <v>4.9349999999999454</v>
          </cell>
        </row>
        <row r="60">
          <cell r="A60">
            <v>300066</v>
          </cell>
          <cell r="B60" t="str">
            <v>KESHAV JHA</v>
          </cell>
          <cell r="C60">
            <v>365.03230000000008</v>
          </cell>
        </row>
        <row r="61">
          <cell r="A61">
            <v>300067</v>
          </cell>
          <cell r="B61" t="str">
            <v>ROHTAS SAINI</v>
          </cell>
          <cell r="C61">
            <v>499.23280000000022</v>
          </cell>
        </row>
        <row r="62">
          <cell r="A62">
            <v>300068</v>
          </cell>
          <cell r="B62" t="str">
            <v>R K THAKUR-ram krishan</v>
          </cell>
          <cell r="C62">
            <v>610.72</v>
          </cell>
        </row>
        <row r="63">
          <cell r="A63">
            <v>300069</v>
          </cell>
          <cell r="B63" t="str">
            <v>SANTOSH THAKUR</v>
          </cell>
          <cell r="C63">
            <v>430.22</v>
          </cell>
        </row>
        <row r="64">
          <cell r="A64">
            <v>300071</v>
          </cell>
          <cell r="B64" t="str">
            <v>S K TRIPATHY-ENGG</v>
          </cell>
          <cell r="C64">
            <v>435.22499999999945</v>
          </cell>
        </row>
        <row r="65">
          <cell r="A65">
            <v>300074</v>
          </cell>
          <cell r="B65" t="str">
            <v>K P SINGH</v>
          </cell>
          <cell r="C65">
            <v>148.66300000000024</v>
          </cell>
        </row>
        <row r="66">
          <cell r="A66">
            <v>300075</v>
          </cell>
          <cell r="B66" t="str">
            <v>VIR PAL SINGH</v>
          </cell>
          <cell r="C66">
            <v>513.73879999999986</v>
          </cell>
        </row>
        <row r="67">
          <cell r="A67">
            <v>300076</v>
          </cell>
          <cell r="B67" t="str">
            <v>TEZ SINGH</v>
          </cell>
          <cell r="C67">
            <v>230.4530000000002</v>
          </cell>
        </row>
        <row r="68">
          <cell r="A68">
            <v>300077</v>
          </cell>
          <cell r="B68" t="str">
            <v>S K TRIPATHY-Q A</v>
          </cell>
          <cell r="C68">
            <v>379.24</v>
          </cell>
        </row>
        <row r="69">
          <cell r="A69">
            <v>300080</v>
          </cell>
          <cell r="B69" t="str">
            <v>DEEP CHAND SRIVASTAVA</v>
          </cell>
          <cell r="C69">
            <v>130.92399999999964</v>
          </cell>
        </row>
        <row r="70">
          <cell r="A70">
            <v>300082</v>
          </cell>
          <cell r="B70" t="str">
            <v>SURESH KUMAR</v>
          </cell>
          <cell r="C70">
            <v>294.94</v>
          </cell>
        </row>
        <row r="71">
          <cell r="A71">
            <v>300083</v>
          </cell>
          <cell r="B71" t="str">
            <v>RAMESH DUTT</v>
          </cell>
          <cell r="C71">
            <v>165.92899999999963</v>
          </cell>
        </row>
        <row r="72">
          <cell r="A72">
            <v>300085</v>
          </cell>
          <cell r="B72" t="str">
            <v>PROMOD KR BHARDWAJ</v>
          </cell>
          <cell r="C72">
            <v>138.80000000000001</v>
          </cell>
        </row>
        <row r="73">
          <cell r="A73">
            <v>300087</v>
          </cell>
          <cell r="B73" t="str">
            <v>PRABHAS TIWARI</v>
          </cell>
          <cell r="C73">
            <v>442.24800000000005</v>
          </cell>
        </row>
        <row r="74">
          <cell r="A74">
            <v>300088</v>
          </cell>
          <cell r="B74" t="str">
            <v>SANTOSH GAJUREL</v>
          </cell>
          <cell r="C74">
            <v>138.56099999999992</v>
          </cell>
        </row>
        <row r="75">
          <cell r="A75">
            <v>300089</v>
          </cell>
          <cell r="B75" t="str">
            <v>S.P.MALHOTRA</v>
          </cell>
          <cell r="C75">
            <v>314.28074999999808</v>
          </cell>
        </row>
        <row r="76">
          <cell r="A76">
            <v>300091</v>
          </cell>
          <cell r="B76" t="str">
            <v>S K JHA</v>
          </cell>
          <cell r="C76">
            <v>127.17399999999952</v>
          </cell>
        </row>
        <row r="77">
          <cell r="A77">
            <v>300092</v>
          </cell>
          <cell r="B77" t="str">
            <v>J B SRIVASTAVA</v>
          </cell>
          <cell r="C77">
            <v>-634.84500000000003</v>
          </cell>
        </row>
        <row r="78">
          <cell r="A78">
            <v>300094</v>
          </cell>
          <cell r="B78" t="str">
            <v>RAJ MAL BHATIA</v>
          </cell>
          <cell r="C78">
            <v>103.41599999999988</v>
          </cell>
        </row>
        <row r="79">
          <cell r="A79">
            <v>300096</v>
          </cell>
          <cell r="B79" t="str">
            <v>PANKAJ SHARMA</v>
          </cell>
          <cell r="C79">
            <v>-18.551000000000386</v>
          </cell>
        </row>
        <row r="80">
          <cell r="A80">
            <v>300097</v>
          </cell>
          <cell r="B80" t="str">
            <v>KRISHNA RAI</v>
          </cell>
          <cell r="C80">
            <v>-164.90900000000011</v>
          </cell>
        </row>
        <row r="81">
          <cell r="A81">
            <v>300098</v>
          </cell>
          <cell r="B81" t="str">
            <v>AWADESH TIWARI</v>
          </cell>
          <cell r="C81">
            <v>418.4190000000001</v>
          </cell>
        </row>
        <row r="82">
          <cell r="A82">
            <v>300100</v>
          </cell>
          <cell r="B82" t="str">
            <v>I A SAXENA</v>
          </cell>
          <cell r="C82">
            <v>-135.78992500000004</v>
          </cell>
        </row>
        <row r="83">
          <cell r="A83">
            <v>300101</v>
          </cell>
          <cell r="B83" t="str">
            <v>NAR BDR THAPA</v>
          </cell>
          <cell r="C83">
            <v>215.64500000000001</v>
          </cell>
        </row>
        <row r="84">
          <cell r="A84">
            <v>300103</v>
          </cell>
          <cell r="B84" t="str">
            <v>PADAM SINGH KC</v>
          </cell>
          <cell r="C84">
            <v>369.79525000000035</v>
          </cell>
        </row>
        <row r="85">
          <cell r="A85">
            <v>300105</v>
          </cell>
          <cell r="B85" t="str">
            <v>S N SINGH-satyanarayan</v>
          </cell>
          <cell r="C85">
            <v>320.435</v>
          </cell>
        </row>
        <row r="86">
          <cell r="A86">
            <v>300107</v>
          </cell>
          <cell r="B86" t="str">
            <v>D K PANDEY</v>
          </cell>
          <cell r="C86">
            <v>277.42300000000012</v>
          </cell>
        </row>
        <row r="87">
          <cell r="A87">
            <v>300108</v>
          </cell>
          <cell r="B87" t="str">
            <v>RAJESHWOR SINGH</v>
          </cell>
          <cell r="C87">
            <v>270.09199999999981</v>
          </cell>
        </row>
        <row r="88">
          <cell r="A88">
            <v>300109</v>
          </cell>
          <cell r="B88" t="str">
            <v>UMA SHN PODDAR</v>
          </cell>
          <cell r="C88">
            <v>126.04699999999983</v>
          </cell>
        </row>
        <row r="89">
          <cell r="A89">
            <v>300110</v>
          </cell>
          <cell r="B89" t="str">
            <v>IRPHAN AHMED</v>
          </cell>
          <cell r="C89">
            <v>198.05500000000001</v>
          </cell>
        </row>
        <row r="90">
          <cell r="A90">
            <v>300111</v>
          </cell>
          <cell r="B90" t="str">
            <v>AJAY KUMAR singh</v>
          </cell>
          <cell r="C90">
            <v>133.46400000000008</v>
          </cell>
        </row>
        <row r="91">
          <cell r="A91">
            <v>300112</v>
          </cell>
          <cell r="B91" t="str">
            <v>SUNIL LAMA</v>
          </cell>
          <cell r="C91">
            <v>43.14</v>
          </cell>
        </row>
        <row r="92">
          <cell r="A92">
            <v>300113</v>
          </cell>
          <cell r="B92" t="str">
            <v>SATISH CHAND SHARMA</v>
          </cell>
          <cell r="C92">
            <v>-24</v>
          </cell>
        </row>
        <row r="93">
          <cell r="A93">
            <v>300114</v>
          </cell>
          <cell r="B93" t="str">
            <v>BHUPENDRA RANA</v>
          </cell>
          <cell r="C93">
            <v>506.55199999999968</v>
          </cell>
        </row>
        <row r="94">
          <cell r="A94">
            <v>300115</v>
          </cell>
          <cell r="B94" t="str">
            <v>MANISH PALKE</v>
          </cell>
          <cell r="C94">
            <v>-650.76499999999999</v>
          </cell>
        </row>
        <row r="95">
          <cell r="A95">
            <v>300117</v>
          </cell>
          <cell r="B95" t="str">
            <v>KRISHNA KR RAI</v>
          </cell>
          <cell r="C95">
            <v>309.78699999999981</v>
          </cell>
        </row>
        <row r="96">
          <cell r="A96">
            <v>300118</v>
          </cell>
          <cell r="B96" t="str">
            <v>RAJESH ROUNIYAR</v>
          </cell>
          <cell r="C96">
            <v>74.682999999999993</v>
          </cell>
        </row>
        <row r="97">
          <cell r="A97">
            <v>300119</v>
          </cell>
          <cell r="B97" t="str">
            <v>AMIT KUMAR GHOSH</v>
          </cell>
          <cell r="C97">
            <v>412.08</v>
          </cell>
        </row>
        <row r="98">
          <cell r="A98">
            <v>300120</v>
          </cell>
          <cell r="B98" t="str">
            <v>RANJAN KUMAR</v>
          </cell>
          <cell r="C98">
            <v>384.43</v>
          </cell>
        </row>
        <row r="99">
          <cell r="A99">
            <v>300124</v>
          </cell>
          <cell r="B99" t="str">
            <v>BINOD MAHATO</v>
          </cell>
          <cell r="C99">
            <v>621.50699999999983</v>
          </cell>
        </row>
        <row r="100">
          <cell r="A100">
            <v>300125</v>
          </cell>
          <cell r="B100" t="str">
            <v>RAM BDR SAH</v>
          </cell>
          <cell r="C100">
            <v>667.87699899999973</v>
          </cell>
        </row>
        <row r="101">
          <cell r="A101">
            <v>300127</v>
          </cell>
          <cell r="B101" t="str">
            <v>GOVIND BHATTARAI</v>
          </cell>
          <cell r="C101">
            <v>0</v>
          </cell>
        </row>
        <row r="102">
          <cell r="A102">
            <v>300128</v>
          </cell>
          <cell r="B102" t="str">
            <v>RAM ASISH CHAUHAN</v>
          </cell>
          <cell r="C102">
            <v>563.56599999999992</v>
          </cell>
        </row>
        <row r="103">
          <cell r="A103">
            <v>300129</v>
          </cell>
          <cell r="B103" t="str">
            <v>BHAGAT GIRI</v>
          </cell>
          <cell r="C103">
            <v>0</v>
          </cell>
        </row>
        <row r="104">
          <cell r="A104">
            <v>300130</v>
          </cell>
          <cell r="B104" t="str">
            <v>DHAN BDR SUBBA</v>
          </cell>
          <cell r="C104">
            <v>0</v>
          </cell>
        </row>
        <row r="105">
          <cell r="A105">
            <v>300131</v>
          </cell>
          <cell r="B105" t="str">
            <v>R P GEWALI</v>
          </cell>
          <cell r="C105">
            <v>0</v>
          </cell>
        </row>
        <row r="106">
          <cell r="A106">
            <v>300132</v>
          </cell>
          <cell r="B106" t="str">
            <v>MUJAHIR ANSARI</v>
          </cell>
          <cell r="C106">
            <v>0</v>
          </cell>
        </row>
        <row r="107">
          <cell r="A107">
            <v>300133</v>
          </cell>
          <cell r="B107" t="str">
            <v>REKH RAJ SINGH</v>
          </cell>
          <cell r="C107">
            <v>256.56699999999978</v>
          </cell>
        </row>
        <row r="108">
          <cell r="A108">
            <v>300134</v>
          </cell>
          <cell r="B108" t="str">
            <v>GURUBACHAN SINGH</v>
          </cell>
          <cell r="C108">
            <v>61.844999999999999</v>
          </cell>
        </row>
        <row r="109">
          <cell r="A109">
            <v>300136</v>
          </cell>
          <cell r="B109" t="str">
            <v>MD REZA</v>
          </cell>
          <cell r="C109">
            <v>159.57900000000009</v>
          </cell>
        </row>
        <row r="110">
          <cell r="A110">
            <v>300137</v>
          </cell>
          <cell r="B110" t="str">
            <v>SAMSUL ANSARI</v>
          </cell>
          <cell r="C110">
            <v>129.01499999999999</v>
          </cell>
        </row>
        <row r="111">
          <cell r="A111">
            <v>300138</v>
          </cell>
          <cell r="B111" t="str">
            <v>VIVEK KR SINGH</v>
          </cell>
          <cell r="C111">
            <v>0</v>
          </cell>
        </row>
        <row r="112">
          <cell r="A112">
            <v>300139</v>
          </cell>
          <cell r="B112" t="str">
            <v>K B ADHIKARI</v>
          </cell>
          <cell r="C112">
            <v>0</v>
          </cell>
        </row>
        <row r="113">
          <cell r="A113">
            <v>300140</v>
          </cell>
          <cell r="B113" t="str">
            <v>R K ACHARYA</v>
          </cell>
          <cell r="C113">
            <v>0</v>
          </cell>
        </row>
        <row r="114">
          <cell r="A114">
            <v>300141</v>
          </cell>
          <cell r="B114" t="str">
            <v>SHASI KANT JHA</v>
          </cell>
          <cell r="C114">
            <v>439.94899999999961</v>
          </cell>
        </row>
        <row r="115">
          <cell r="A115">
            <v>300142</v>
          </cell>
          <cell r="B115" t="str">
            <v>MUKESH SHARMA</v>
          </cell>
          <cell r="C115">
            <v>584.15100000000029</v>
          </cell>
        </row>
        <row r="116">
          <cell r="A116">
            <v>300144</v>
          </cell>
          <cell r="B116" t="str">
            <v>KARAN BDR GURUNG</v>
          </cell>
          <cell r="C116">
            <v>398.47005000000036</v>
          </cell>
        </row>
        <row r="117">
          <cell r="A117">
            <v>300145</v>
          </cell>
          <cell r="B117" t="str">
            <v>S CHAKRABORTY</v>
          </cell>
          <cell r="C117">
            <v>-16.608000000000175</v>
          </cell>
        </row>
        <row r="118">
          <cell r="A118">
            <v>300147</v>
          </cell>
          <cell r="B118" t="str">
            <v>SHYAMAL ROY</v>
          </cell>
          <cell r="C118">
            <v>547.73099999999977</v>
          </cell>
        </row>
        <row r="119">
          <cell r="A119">
            <v>300148</v>
          </cell>
          <cell r="B119" t="str">
            <v>SIKANDER BAITHA</v>
          </cell>
          <cell r="C119">
            <v>530.19199999999978</v>
          </cell>
        </row>
        <row r="120">
          <cell r="A120">
            <v>300149</v>
          </cell>
          <cell r="B120" t="str">
            <v>KIRAN KR UPADHYA</v>
          </cell>
          <cell r="C120">
            <v>0</v>
          </cell>
        </row>
        <row r="121">
          <cell r="A121">
            <v>300151</v>
          </cell>
          <cell r="B121" t="str">
            <v>NAAJ BHANU</v>
          </cell>
          <cell r="C121">
            <v>815.25599999999986</v>
          </cell>
        </row>
        <row r="122">
          <cell r="A122">
            <v>300153</v>
          </cell>
          <cell r="B122" t="str">
            <v>R N YADAV</v>
          </cell>
          <cell r="C122">
            <v>263.00800000000027</v>
          </cell>
        </row>
        <row r="123">
          <cell r="A123">
            <v>300155</v>
          </cell>
          <cell r="B123" t="str">
            <v>P BHASKARAN NAIR</v>
          </cell>
          <cell r="C123">
            <v>265.11099999999988</v>
          </cell>
        </row>
        <row r="124">
          <cell r="A124">
            <v>300158</v>
          </cell>
          <cell r="B124" t="str">
            <v>SOHAN SINGH</v>
          </cell>
          <cell r="C124">
            <v>0</v>
          </cell>
        </row>
        <row r="125">
          <cell r="A125">
            <v>300160</v>
          </cell>
          <cell r="B125" t="str">
            <v>AKHILESH YADAV</v>
          </cell>
          <cell r="C125">
            <v>56.883000000000173</v>
          </cell>
        </row>
        <row r="126">
          <cell r="A126">
            <v>300161</v>
          </cell>
          <cell r="B126" t="str">
            <v>SURESH KUMAR-PURCHASE</v>
          </cell>
          <cell r="C126">
            <v>0</v>
          </cell>
        </row>
        <row r="127">
          <cell r="A127">
            <v>300162</v>
          </cell>
          <cell r="B127" t="str">
            <v>DINESH SHARMA</v>
          </cell>
          <cell r="C127">
            <v>217.21800000000019</v>
          </cell>
        </row>
        <row r="128">
          <cell r="A128">
            <v>300163</v>
          </cell>
          <cell r="B128" t="str">
            <v>MD MUSTAKIM</v>
          </cell>
          <cell r="C128">
            <v>-36</v>
          </cell>
        </row>
        <row r="129">
          <cell r="A129">
            <v>300164</v>
          </cell>
          <cell r="B129" t="str">
            <v>ABHAY SHANKAR</v>
          </cell>
          <cell r="C129">
            <v>0</v>
          </cell>
        </row>
        <row r="130">
          <cell r="A130">
            <v>300165</v>
          </cell>
          <cell r="B130" t="str">
            <v>PAWAN KR SINGH</v>
          </cell>
          <cell r="C130">
            <v>0</v>
          </cell>
        </row>
        <row r="131">
          <cell r="A131">
            <v>300167</v>
          </cell>
          <cell r="B131" t="str">
            <v>SHIV KUMAR SINGH</v>
          </cell>
          <cell r="C131">
            <v>0</v>
          </cell>
        </row>
        <row r="132">
          <cell r="A132">
            <v>300170</v>
          </cell>
          <cell r="B132" t="str">
            <v>H.P.DHAKAL</v>
          </cell>
          <cell r="C132">
            <v>449.44</v>
          </cell>
        </row>
        <row r="133">
          <cell r="A133">
            <v>300171</v>
          </cell>
          <cell r="B133" t="str">
            <v>VIRU SARIA</v>
          </cell>
          <cell r="C133">
            <v>0.20100000000002183</v>
          </cell>
        </row>
        <row r="134">
          <cell r="A134">
            <v>300172</v>
          </cell>
          <cell r="B134" t="str">
            <v>MANISHA LODHI</v>
          </cell>
          <cell r="C134">
            <v>-3.4330000000004475</v>
          </cell>
        </row>
        <row r="135">
          <cell r="A135">
            <v>300173</v>
          </cell>
          <cell r="B135" t="str">
            <v>BALVINDER SINGH</v>
          </cell>
          <cell r="C135">
            <v>482.98799999999937</v>
          </cell>
        </row>
        <row r="136">
          <cell r="A136">
            <v>300174</v>
          </cell>
          <cell r="B136" t="str">
            <v>SHANKAR PANT</v>
          </cell>
          <cell r="C136">
            <v>0</v>
          </cell>
        </row>
        <row r="137">
          <cell r="A137">
            <v>300175</v>
          </cell>
          <cell r="B137" t="str">
            <v>SURYA PSD GHIMIRE</v>
          </cell>
          <cell r="C137">
            <v>504.89499999999998</v>
          </cell>
        </row>
        <row r="138">
          <cell r="A138">
            <v>300176</v>
          </cell>
          <cell r="B138" t="str">
            <v>S.K.MATHUR</v>
          </cell>
          <cell r="C138">
            <v>476.15910000000008</v>
          </cell>
        </row>
        <row r="139">
          <cell r="A139">
            <v>300180</v>
          </cell>
          <cell r="B139" t="str">
            <v>RAJEEB RANJAN VERMA</v>
          </cell>
          <cell r="C139">
            <v>182.18400000000008</v>
          </cell>
        </row>
        <row r="140">
          <cell r="A140">
            <v>300181</v>
          </cell>
          <cell r="B140" t="str">
            <v>MAUREEN PETERS</v>
          </cell>
          <cell r="C140">
            <v>295.83</v>
          </cell>
        </row>
        <row r="141">
          <cell r="A141">
            <v>300184</v>
          </cell>
          <cell r="B141" t="str">
            <v>ATANU BHATTACHARYA</v>
          </cell>
          <cell r="C141">
            <v>0</v>
          </cell>
        </row>
        <row r="142">
          <cell r="A142">
            <v>300185</v>
          </cell>
          <cell r="B142" t="str">
            <v>bibek agarwal</v>
          </cell>
          <cell r="C142">
            <v>0</v>
          </cell>
        </row>
        <row r="143">
          <cell r="A143">
            <v>300186</v>
          </cell>
          <cell r="B143" t="str">
            <v>ARNAB KR GUPTA</v>
          </cell>
          <cell r="C143">
            <v>6.03</v>
          </cell>
        </row>
        <row r="144">
          <cell r="A144">
            <v>300187</v>
          </cell>
          <cell r="B144" t="str">
            <v>DR BADRINARAYAN</v>
          </cell>
          <cell r="C144">
            <v>1116.82</v>
          </cell>
        </row>
        <row r="145">
          <cell r="A145">
            <v>300189</v>
          </cell>
          <cell r="B145" t="str">
            <v>PRASHANT SHIRALI</v>
          </cell>
          <cell r="C145">
            <v>383.74499999999898</v>
          </cell>
        </row>
        <row r="146">
          <cell r="A146">
            <v>300190</v>
          </cell>
          <cell r="B146" t="str">
            <v>R.S.RANA</v>
          </cell>
          <cell r="C146">
            <v>10456.5</v>
          </cell>
        </row>
        <row r="147">
          <cell r="A147">
            <v>300194</v>
          </cell>
          <cell r="B147" t="str">
            <v>SAPAN BARIK</v>
          </cell>
          <cell r="C147">
            <v>228.53199999999981</v>
          </cell>
        </row>
        <row r="148">
          <cell r="A148">
            <v>300195</v>
          </cell>
          <cell r="B148" t="str">
            <v>SONI KAPOOR</v>
          </cell>
          <cell r="C148">
            <v>959.94999999999891</v>
          </cell>
        </row>
        <row r="149">
          <cell r="A149">
            <v>300196</v>
          </cell>
          <cell r="B149" t="str">
            <v>tarun tuteja</v>
          </cell>
          <cell r="C149">
            <v>0</v>
          </cell>
        </row>
        <row r="150">
          <cell r="A150">
            <v>300197</v>
          </cell>
          <cell r="B150" t="str">
            <v>S K DAS</v>
          </cell>
          <cell r="C150">
            <v>541.72349999999642</v>
          </cell>
        </row>
        <row r="151">
          <cell r="A151">
            <v>300198</v>
          </cell>
          <cell r="B151" t="str">
            <v>UPENDRA PRADHAN</v>
          </cell>
          <cell r="C151">
            <v>43.029500000000553</v>
          </cell>
        </row>
        <row r="152">
          <cell r="A152">
            <v>300199</v>
          </cell>
          <cell r="B152" t="str">
            <v>PRAVEEN VERMA</v>
          </cell>
          <cell r="C152">
            <v>1102.9679999999989</v>
          </cell>
        </row>
        <row r="153">
          <cell r="A153">
            <v>300200</v>
          </cell>
          <cell r="B153" t="str">
            <v>SANJAY GURUNG</v>
          </cell>
          <cell r="C153">
            <v>360.03039999999964</v>
          </cell>
        </row>
        <row r="154">
          <cell r="A154">
            <v>300201</v>
          </cell>
          <cell r="B154" t="str">
            <v>SOUMEN BANERJEE</v>
          </cell>
          <cell r="C154">
            <v>71.74119999999948</v>
          </cell>
        </row>
        <row r="155">
          <cell r="A155">
            <v>300202</v>
          </cell>
          <cell r="B155" t="str">
            <v>BINOD KR CHAUDHURY</v>
          </cell>
          <cell r="C155">
            <v>841.8163999999997</v>
          </cell>
        </row>
        <row r="156">
          <cell r="A156">
            <v>300203</v>
          </cell>
          <cell r="B156" t="str">
            <v>SAILENDRA JHA</v>
          </cell>
          <cell r="C156">
            <v>1005</v>
          </cell>
        </row>
        <row r="157">
          <cell r="A157">
            <v>300204</v>
          </cell>
          <cell r="B157" t="str">
            <v>GOVIND THAKUR</v>
          </cell>
          <cell r="C157">
            <v>822</v>
          </cell>
        </row>
        <row r="158">
          <cell r="A158">
            <v>300205</v>
          </cell>
          <cell r="B158" t="str">
            <v>SHIVA KR THAKUR</v>
          </cell>
          <cell r="C158">
            <v>967.5</v>
          </cell>
        </row>
        <row r="159">
          <cell r="A159">
            <v>300206</v>
          </cell>
          <cell r="B159" t="str">
            <v>PRATAP KR CHAUDHURY</v>
          </cell>
          <cell r="C159">
            <v>657</v>
          </cell>
        </row>
        <row r="160">
          <cell r="A160">
            <v>300207</v>
          </cell>
          <cell r="B160" t="str">
            <v>MONOJ KR CHAUDHURY</v>
          </cell>
          <cell r="C160">
            <v>735</v>
          </cell>
        </row>
        <row r="161">
          <cell r="A161">
            <v>300208</v>
          </cell>
          <cell r="B161" t="str">
            <v>T P KHANAL</v>
          </cell>
          <cell r="C161">
            <v>1461.09</v>
          </cell>
        </row>
        <row r="162">
          <cell r="A162">
            <v>300209</v>
          </cell>
          <cell r="B162" t="str">
            <v>C P KARNA</v>
          </cell>
          <cell r="C162">
            <v>267</v>
          </cell>
        </row>
        <row r="163">
          <cell r="A163">
            <v>300210</v>
          </cell>
          <cell r="B163" t="str">
            <v>DIP NARAYAN SHRESHTHA</v>
          </cell>
          <cell r="C163">
            <v>3</v>
          </cell>
        </row>
        <row r="164">
          <cell r="A164">
            <v>300211</v>
          </cell>
          <cell r="B164" t="str">
            <v>DEEPAK TIMILSINA</v>
          </cell>
          <cell r="C164">
            <v>-63</v>
          </cell>
        </row>
        <row r="165">
          <cell r="A165">
            <v>300213</v>
          </cell>
          <cell r="B165" t="str">
            <v>ANISH BHANDARI</v>
          </cell>
          <cell r="C165">
            <v>267</v>
          </cell>
        </row>
        <row r="166">
          <cell r="A166">
            <v>300214</v>
          </cell>
          <cell r="B166" t="str">
            <v>RUPESH KR MISHRA</v>
          </cell>
          <cell r="C166">
            <v>-123</v>
          </cell>
        </row>
        <row r="167">
          <cell r="A167">
            <v>300215</v>
          </cell>
          <cell r="B167" t="str">
            <v>ABIJIT BHATTACHARYA</v>
          </cell>
          <cell r="C167">
            <v>-46.325000000000003</v>
          </cell>
        </row>
        <row r="168">
          <cell r="A168">
            <v>300216</v>
          </cell>
          <cell r="B168" t="str">
            <v>ALOK JOSEE</v>
          </cell>
          <cell r="C168">
            <v>0</v>
          </cell>
        </row>
        <row r="169">
          <cell r="A169">
            <v>300217</v>
          </cell>
          <cell r="B169" t="str">
            <v>A K PANDEY</v>
          </cell>
          <cell r="C169">
            <v>664.60915000000023</v>
          </cell>
        </row>
        <row r="170">
          <cell r="A170">
            <v>300218</v>
          </cell>
          <cell r="B170" t="str">
            <v>PANKAJ KUMAR</v>
          </cell>
          <cell r="C170">
            <v>-25.9849999999999</v>
          </cell>
        </row>
        <row r="171">
          <cell r="A171">
            <v>300219</v>
          </cell>
          <cell r="B171" t="str">
            <v>RAJJU BAJRACHARYA</v>
          </cell>
          <cell r="C171">
            <v>166.04600000000028</v>
          </cell>
        </row>
        <row r="172">
          <cell r="A172">
            <v>300220</v>
          </cell>
          <cell r="B172" t="str">
            <v>RAJESH MAN SHRESHTHA</v>
          </cell>
          <cell r="C172">
            <v>259.69899999999961</v>
          </cell>
        </row>
        <row r="173">
          <cell r="A173">
            <v>300221</v>
          </cell>
          <cell r="B173" t="str">
            <v>NAMITA CHETTRI</v>
          </cell>
          <cell r="C173">
            <v>0</v>
          </cell>
        </row>
        <row r="174">
          <cell r="A174">
            <v>300222</v>
          </cell>
          <cell r="B174" t="str">
            <v>UTTAM THAPA</v>
          </cell>
          <cell r="C174">
            <v>297.97500000000002</v>
          </cell>
        </row>
        <row r="175">
          <cell r="A175">
            <v>300223</v>
          </cell>
          <cell r="B175" t="str">
            <v>KETAN VYAS</v>
          </cell>
          <cell r="C175">
            <v>-688.06312500000013</v>
          </cell>
        </row>
        <row r="176">
          <cell r="A176">
            <v>300224</v>
          </cell>
          <cell r="B176" t="str">
            <v>RAKESH KUMAR SHAH</v>
          </cell>
          <cell r="C176">
            <v>241</v>
          </cell>
        </row>
        <row r="177">
          <cell r="A177">
            <v>300225</v>
          </cell>
          <cell r="B177" t="str">
            <v>K S PRASAD</v>
          </cell>
          <cell r="C177">
            <v>-1573.982750000001</v>
          </cell>
        </row>
        <row r="178">
          <cell r="A178">
            <v>300226</v>
          </cell>
          <cell r="B178" t="str">
            <v>S PANICKER</v>
          </cell>
          <cell r="C178">
            <v>-1274.5293750000001</v>
          </cell>
        </row>
        <row r="179">
          <cell r="A179">
            <v>300227</v>
          </cell>
          <cell r="B179" t="str">
            <v>ROSHAN RAJ BHANDARI</v>
          </cell>
          <cell r="C179">
            <v>-188</v>
          </cell>
        </row>
        <row r="180">
          <cell r="A180">
            <v>300229</v>
          </cell>
          <cell r="B180" t="str">
            <v>AJAY SINGH PARIHAR</v>
          </cell>
          <cell r="C180">
            <v>9</v>
          </cell>
        </row>
        <row r="181">
          <cell r="A181">
            <v>300230</v>
          </cell>
          <cell r="B181" t="str">
            <v>VISHAL ARORA</v>
          </cell>
          <cell r="C181">
            <v>0</v>
          </cell>
        </row>
        <row r="182">
          <cell r="A182">
            <v>303000</v>
          </cell>
          <cell r="B182" t="str">
            <v>BHUGAL RAI</v>
          </cell>
          <cell r="C182">
            <v>0</v>
          </cell>
        </row>
        <row r="183">
          <cell r="A183">
            <v>303001</v>
          </cell>
          <cell r="B183" t="str">
            <v>MOHAN BASNETT</v>
          </cell>
          <cell r="C183">
            <v>0</v>
          </cell>
        </row>
        <row r="184">
          <cell r="A184">
            <v>303002</v>
          </cell>
          <cell r="B184" t="str">
            <v>A M ANSARI</v>
          </cell>
          <cell r="C184">
            <v>0</v>
          </cell>
        </row>
        <row r="185">
          <cell r="A185">
            <v>303003</v>
          </cell>
          <cell r="B185" t="str">
            <v>SHANKAR NEPALI</v>
          </cell>
          <cell r="C185">
            <v>0</v>
          </cell>
        </row>
        <row r="186">
          <cell r="A186">
            <v>303004</v>
          </cell>
          <cell r="B186" t="str">
            <v>KANCHA THAPA</v>
          </cell>
          <cell r="C186">
            <v>0</v>
          </cell>
        </row>
        <row r="187">
          <cell r="A187">
            <v>303005</v>
          </cell>
          <cell r="B187" t="str">
            <v>SANU BHARAT</v>
          </cell>
          <cell r="C187">
            <v>0</v>
          </cell>
        </row>
        <row r="188">
          <cell r="A188">
            <v>303006</v>
          </cell>
          <cell r="B188" t="str">
            <v>GANESH KARKI</v>
          </cell>
          <cell r="C188">
            <v>0</v>
          </cell>
        </row>
        <row r="189">
          <cell r="A189">
            <v>303010</v>
          </cell>
          <cell r="B189" t="str">
            <v>VIDYASAGAR</v>
          </cell>
          <cell r="C189">
            <v>0</v>
          </cell>
        </row>
        <row r="190">
          <cell r="A190">
            <v>303022</v>
          </cell>
          <cell r="B190" t="str">
            <v>SUNIL KR SINGH</v>
          </cell>
          <cell r="C190">
            <v>0</v>
          </cell>
        </row>
        <row r="191">
          <cell r="A191">
            <v>303032</v>
          </cell>
          <cell r="B191" t="str">
            <v>AJAY SAKYA</v>
          </cell>
          <cell r="C191">
            <v>0</v>
          </cell>
        </row>
        <row r="192">
          <cell r="A192">
            <v>303033</v>
          </cell>
          <cell r="B192" t="str">
            <v>ALOK SAXENA</v>
          </cell>
          <cell r="C192">
            <v>218.7940000000001</v>
          </cell>
        </row>
        <row r="193">
          <cell r="A193">
            <v>303034</v>
          </cell>
          <cell r="B193" t="str">
            <v>ARUN KUMAR SINGH</v>
          </cell>
          <cell r="C193">
            <v>0</v>
          </cell>
        </row>
        <row r="194">
          <cell r="A194">
            <v>303035</v>
          </cell>
          <cell r="B194" t="str">
            <v>ARVIND KR SINGH</v>
          </cell>
          <cell r="C194">
            <v>0</v>
          </cell>
        </row>
        <row r="195">
          <cell r="A195">
            <v>303036</v>
          </cell>
          <cell r="B195" t="str">
            <v>ASHOK MISRA</v>
          </cell>
          <cell r="C195">
            <v>391.89</v>
          </cell>
        </row>
        <row r="196">
          <cell r="A196">
            <v>303037</v>
          </cell>
          <cell r="B196" t="str">
            <v>ASHOK SHRESHTHA</v>
          </cell>
          <cell r="C196">
            <v>0</v>
          </cell>
        </row>
        <row r="197">
          <cell r="A197">
            <v>303038</v>
          </cell>
          <cell r="B197" t="str">
            <v>ATTENDER PRASAD</v>
          </cell>
          <cell r="C197">
            <v>0</v>
          </cell>
        </row>
        <row r="198">
          <cell r="A198">
            <v>303042</v>
          </cell>
          <cell r="B198" t="str">
            <v>DINANATH SAINI</v>
          </cell>
          <cell r="C198">
            <v>0</v>
          </cell>
        </row>
        <row r="199">
          <cell r="A199">
            <v>303043</v>
          </cell>
          <cell r="B199" t="str">
            <v>DEEPAK KESTWAL</v>
          </cell>
          <cell r="C199">
            <v>0</v>
          </cell>
        </row>
        <row r="200">
          <cell r="A200">
            <v>303044</v>
          </cell>
          <cell r="B200" t="str">
            <v>DILIP KR DAS</v>
          </cell>
          <cell r="C200">
            <v>665.90900000000011</v>
          </cell>
        </row>
        <row r="201">
          <cell r="A201">
            <v>303046</v>
          </cell>
          <cell r="B201" t="str">
            <v>HARENDRA KUMAR</v>
          </cell>
          <cell r="C201">
            <v>84.77</v>
          </cell>
        </row>
        <row r="202">
          <cell r="A202">
            <v>303047</v>
          </cell>
          <cell r="B202" t="str">
            <v>JITENDRA KUMAR SINGH</v>
          </cell>
          <cell r="C202">
            <v>0</v>
          </cell>
        </row>
        <row r="203">
          <cell r="A203">
            <v>303051</v>
          </cell>
          <cell r="B203" t="str">
            <v>MONOJ BHARDWAJ</v>
          </cell>
          <cell r="C203">
            <v>0</v>
          </cell>
        </row>
        <row r="204">
          <cell r="A204">
            <v>303052</v>
          </cell>
          <cell r="B204" t="str">
            <v>N M BASNETT</v>
          </cell>
          <cell r="C204">
            <v>0</v>
          </cell>
        </row>
        <row r="205">
          <cell r="A205">
            <v>303056</v>
          </cell>
          <cell r="B205" t="str">
            <v>PRADIP KHAREL</v>
          </cell>
          <cell r="C205">
            <v>-158.375</v>
          </cell>
        </row>
        <row r="206">
          <cell r="A206">
            <v>303057</v>
          </cell>
          <cell r="B206" t="str">
            <v>PRAKASH CH ARYAL</v>
          </cell>
          <cell r="C206">
            <v>-213.05</v>
          </cell>
        </row>
        <row r="207">
          <cell r="A207">
            <v>303058</v>
          </cell>
          <cell r="B207" t="str">
            <v>PRAKASH SINGH</v>
          </cell>
          <cell r="C207">
            <v>41.059999999999945</v>
          </cell>
        </row>
        <row r="208">
          <cell r="A208">
            <v>303060</v>
          </cell>
          <cell r="B208" t="str">
            <v>PREM SINGH</v>
          </cell>
          <cell r="C208">
            <v>588.66199999999981</v>
          </cell>
        </row>
        <row r="209">
          <cell r="A209">
            <v>303062</v>
          </cell>
          <cell r="B209" t="str">
            <v>RAJNISH MISRA</v>
          </cell>
          <cell r="C209">
            <v>171.08500000000001</v>
          </cell>
        </row>
        <row r="210">
          <cell r="A210">
            <v>303063</v>
          </cell>
          <cell r="B210" t="str">
            <v>ROSHAN POUDEL</v>
          </cell>
          <cell r="C210">
            <v>0</v>
          </cell>
        </row>
        <row r="211">
          <cell r="A211">
            <v>303064</v>
          </cell>
          <cell r="B211" t="str">
            <v>S GUIN</v>
          </cell>
          <cell r="C211">
            <v>0</v>
          </cell>
        </row>
        <row r="212">
          <cell r="A212">
            <v>303065</v>
          </cell>
          <cell r="B212" t="str">
            <v>SACHIN PANDEY</v>
          </cell>
          <cell r="C212">
            <v>0</v>
          </cell>
        </row>
        <row r="213">
          <cell r="A213">
            <v>303068</v>
          </cell>
          <cell r="B213" t="str">
            <v>SANTOSH SINGH</v>
          </cell>
          <cell r="C213">
            <v>0</v>
          </cell>
        </row>
        <row r="214">
          <cell r="A214">
            <v>303071</v>
          </cell>
          <cell r="B214" t="str">
            <v>SHIVJESH PANDEY</v>
          </cell>
          <cell r="C214">
            <v>0</v>
          </cell>
        </row>
        <row r="215">
          <cell r="A215">
            <v>303072</v>
          </cell>
          <cell r="B215" t="str">
            <v>SHYAM DEV YADAV</v>
          </cell>
          <cell r="C215">
            <v>0</v>
          </cell>
        </row>
        <row r="216">
          <cell r="A216">
            <v>303074</v>
          </cell>
          <cell r="B216" t="str">
            <v>Sunil Kumar</v>
          </cell>
          <cell r="C216">
            <v>0</v>
          </cell>
        </row>
        <row r="217">
          <cell r="A217">
            <v>303075</v>
          </cell>
          <cell r="B217" t="str">
            <v>SURENDRA VERMA</v>
          </cell>
          <cell r="C217">
            <v>0</v>
          </cell>
        </row>
        <row r="218">
          <cell r="A218">
            <v>303076</v>
          </cell>
          <cell r="B218" t="str">
            <v>SURESH MAHATO</v>
          </cell>
          <cell r="C218">
            <v>0</v>
          </cell>
        </row>
        <row r="219">
          <cell r="A219">
            <v>303077</v>
          </cell>
          <cell r="B219" t="str">
            <v>TAHIR HOSSAIN</v>
          </cell>
          <cell r="C219">
            <v>0</v>
          </cell>
        </row>
        <row r="220">
          <cell r="A220">
            <v>303078</v>
          </cell>
          <cell r="B220" t="str">
            <v>UMA PATI TIWARI</v>
          </cell>
          <cell r="C220">
            <v>0</v>
          </cell>
        </row>
        <row r="221">
          <cell r="A221">
            <v>303079</v>
          </cell>
          <cell r="B221" t="str">
            <v>VIJAY BHUSAN TIWARI</v>
          </cell>
          <cell r="C221">
            <v>0</v>
          </cell>
        </row>
        <row r="222">
          <cell r="A222">
            <v>303080</v>
          </cell>
          <cell r="B222" t="str">
            <v>VIKAS KR SINGH</v>
          </cell>
          <cell r="C222">
            <v>0</v>
          </cell>
        </row>
        <row r="223">
          <cell r="A223">
            <v>303082</v>
          </cell>
          <cell r="B223" t="str">
            <v>VISHNULAL</v>
          </cell>
          <cell r="C223">
            <v>0</v>
          </cell>
        </row>
        <row r="224">
          <cell r="A224">
            <v>303083</v>
          </cell>
          <cell r="B224" t="str">
            <v>CHANDI NEUPANE</v>
          </cell>
          <cell r="C224">
            <v>0</v>
          </cell>
        </row>
        <row r="225">
          <cell r="A225">
            <v>303084</v>
          </cell>
          <cell r="B225" t="str">
            <v>MUNILAL</v>
          </cell>
          <cell r="C225">
            <v>0</v>
          </cell>
        </row>
        <row r="226">
          <cell r="A226">
            <v>303106</v>
          </cell>
          <cell r="B226" t="str">
            <v>mantu roy</v>
          </cell>
          <cell r="C226">
            <v>0</v>
          </cell>
        </row>
        <row r="227">
          <cell r="A227">
            <v>303108</v>
          </cell>
          <cell r="B227" t="str">
            <v>BUDHIRAM</v>
          </cell>
          <cell r="C227">
            <v>0</v>
          </cell>
        </row>
        <row r="228">
          <cell r="A228">
            <v>303119</v>
          </cell>
          <cell r="B228" t="str">
            <v>rachana deo</v>
          </cell>
          <cell r="C228">
            <v>0</v>
          </cell>
        </row>
        <row r="229">
          <cell r="A229">
            <v>303123</v>
          </cell>
          <cell r="B229" t="str">
            <v>RAJEN RAUT</v>
          </cell>
          <cell r="C229">
            <v>0</v>
          </cell>
        </row>
        <row r="230">
          <cell r="A230">
            <v>303127</v>
          </cell>
          <cell r="B230" t="str">
            <v>HEM SINGH</v>
          </cell>
          <cell r="C230">
            <v>0</v>
          </cell>
        </row>
        <row r="231">
          <cell r="A231">
            <v>303130</v>
          </cell>
          <cell r="B231" t="str">
            <v>SUSHIL THAKUR</v>
          </cell>
          <cell r="C231">
            <v>0</v>
          </cell>
        </row>
        <row r="232">
          <cell r="A232">
            <v>303131</v>
          </cell>
          <cell r="B232" t="str">
            <v>RAJESH SHAH</v>
          </cell>
          <cell r="C232">
            <v>0</v>
          </cell>
        </row>
        <row r="233">
          <cell r="A233">
            <v>303132</v>
          </cell>
          <cell r="B233" t="str">
            <v>H B NEUPANE</v>
          </cell>
          <cell r="C233">
            <v>0</v>
          </cell>
        </row>
        <row r="234">
          <cell r="A234">
            <v>303133</v>
          </cell>
          <cell r="B234" t="str">
            <v>RAJESH ADHIKARI</v>
          </cell>
          <cell r="C234">
            <v>0</v>
          </cell>
        </row>
        <row r="235">
          <cell r="A235">
            <v>303134</v>
          </cell>
          <cell r="B235" t="str">
            <v>SURYA BDR KHADARYA</v>
          </cell>
          <cell r="C235">
            <v>0</v>
          </cell>
        </row>
        <row r="236">
          <cell r="A236">
            <v>303136</v>
          </cell>
          <cell r="B236" t="str">
            <v>KARDAM SINGH</v>
          </cell>
          <cell r="C236">
            <v>14.04</v>
          </cell>
        </row>
        <row r="237">
          <cell r="A237">
            <v>303137</v>
          </cell>
          <cell r="B237" t="str">
            <v>PRAMOD POUDEL</v>
          </cell>
          <cell r="C237">
            <v>0</v>
          </cell>
        </row>
        <row r="238">
          <cell r="A238" t="str">
            <v xml:space="preserve">H0205        </v>
          </cell>
          <cell r="B238" t="str">
            <v>HEAD-CORPORATE AFFAIRS</v>
          </cell>
          <cell r="C238">
            <v>0</v>
          </cell>
        </row>
        <row r="239">
          <cell r="A239" t="str">
            <v>H0596</v>
          </cell>
          <cell r="B239" t="str">
            <v>HEAD DNPL-UNIT ENGG</v>
          </cell>
          <cell r="C239">
            <v>-169</v>
          </cell>
        </row>
        <row r="240">
          <cell r="B240" t="str">
            <v>PRADIP KHAFLE</v>
          </cell>
          <cell r="C24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s"/>
      <sheetName val="Income statement"/>
      <sheetName val="Anx 5 (2)"/>
      <sheetName val="Anx 2 (2)"/>
      <sheetName val="anx 10 (2)"/>
      <sheetName val="Calculation Of Income "/>
      <sheetName val="BALANSHEET"/>
      <sheetName val="Cash Flow"/>
      <sheetName val="PROFIT &amp; LOSS"/>
      <sheetName val="SCHEDULE"/>
      <sheetName val="Trail_6566"/>
      <sheetName val="DEPRICIATION "/>
      <sheetName val="ASSETS DETAILS"/>
      <sheetName val="dep on Block System"/>
      <sheetName val="VAT Sales"/>
      <sheetName val="VAT Purchase"/>
      <sheetName val="VAT-Detail 60_61"/>
      <sheetName val="Salary_Detail"/>
      <sheetName val="Report"/>
      <sheetName val="Sale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  <sheetName val="OZ000105IRS"/>
      <sheetName val="DUMP"/>
      <sheetName val="U-4_Investments &amp; FD"/>
      <sheetName val="BS"/>
      <sheetName val="4.18"/>
      <sheetName val="LDOD"/>
      <sheetName val="LDOD1"/>
      <sheetName val="PASTDUE"/>
      <sheetName val="PASTDUE1"/>
      <sheetName val="4.1"/>
      <sheetName val="CRITERIA1"/>
      <sheetName val="LoanDetail"/>
      <sheetName val="Tax Computation"/>
      <sheetName val="BS 63"/>
      <sheetName val="SCH-3"/>
      <sheetName val="List"/>
      <sheetName val="Assumptions"/>
      <sheetName val="Kathford"/>
      <sheetName val="PL BS &amp; Sch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Vehicle"/>
      <sheetName val="Comp"/>
      <sheetName val="off"/>
      <sheetName val="other"/>
      <sheetName val="All"/>
      <sheetName val="life"/>
      <sheetName val="All working"/>
      <sheetName val="Sheet3"/>
      <sheetName val="All working AJ"/>
      <sheetName val="Final Dep _St. Line"/>
      <sheetName val="summary St. line"/>
    </sheetNames>
    <sheetDataSet>
      <sheetData sheetId="0" refreshError="1"/>
      <sheetData sheetId="1">
        <row r="8">
          <cell r="AN8">
            <v>12</v>
          </cell>
          <cell r="AR8">
            <v>12</v>
          </cell>
        </row>
      </sheetData>
      <sheetData sheetId="2"/>
      <sheetData sheetId="3"/>
      <sheetData sheetId="4"/>
      <sheetData sheetId="5">
        <row r="6">
          <cell r="K6">
            <v>34531</v>
          </cell>
          <cell r="M6">
            <v>34896</v>
          </cell>
          <cell r="O6">
            <v>35262</v>
          </cell>
          <cell r="Q6">
            <v>35627</v>
          </cell>
          <cell r="S6">
            <v>35992</v>
          </cell>
          <cell r="U6">
            <v>36357</v>
          </cell>
          <cell r="W6">
            <v>36723</v>
          </cell>
          <cell r="Y6">
            <v>37088</v>
          </cell>
          <cell r="AA6">
            <v>37453</v>
          </cell>
          <cell r="AC6">
            <v>37818</v>
          </cell>
          <cell r="AE6">
            <v>38184</v>
          </cell>
          <cell r="AG6">
            <v>38549</v>
          </cell>
          <cell r="AI6">
            <v>38914</v>
          </cell>
          <cell r="AK6">
            <v>39279</v>
          </cell>
          <cell r="AM6">
            <v>39645</v>
          </cell>
          <cell r="AO6">
            <v>40010</v>
          </cell>
          <cell r="AQ6">
            <v>40375</v>
          </cell>
        </row>
      </sheetData>
      <sheetData sheetId="6">
        <row r="5">
          <cell r="B5">
            <v>10</v>
          </cell>
        </row>
        <row r="6">
          <cell r="B6">
            <v>10</v>
          </cell>
        </row>
        <row r="7">
          <cell r="B7">
            <v>5</v>
          </cell>
        </row>
        <row r="8">
          <cell r="B8">
            <v>5</v>
          </cell>
        </row>
        <row r="9">
          <cell r="B9">
            <v>1</v>
          </cell>
        </row>
        <row r="11">
          <cell r="B11">
            <v>8</v>
          </cell>
        </row>
        <row r="12">
          <cell r="B12">
            <v>10</v>
          </cell>
        </row>
        <row r="13">
          <cell r="B13">
            <v>5</v>
          </cell>
        </row>
        <row r="14">
          <cell r="B14">
            <v>10</v>
          </cell>
        </row>
        <row r="15">
          <cell r="B15">
            <v>5</v>
          </cell>
        </row>
        <row r="16">
          <cell r="B16">
            <v>7</v>
          </cell>
        </row>
      </sheetData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ly"/>
      <sheetName val="yugesh"/>
    </sheetNames>
    <sheetDataSet>
      <sheetData sheetId="0" refreshError="1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ING LETTER"/>
      <sheetName val="OpInstrs"/>
      <sheetName val="MENU"/>
      <sheetName val="DEF"/>
      <sheetName val="DIS"/>
      <sheetName val="NOTE"/>
      <sheetName val="ProSum"/>
      <sheetName val="NOTES"/>
      <sheetName val="QtyData"/>
      <sheetName val="C.SHEET R.S.&amp;ENA"/>
      <sheetName val="S.TALLY"/>
      <sheetName val="REDISTWGE"/>
      <sheetName val="C.SHEETC.S."/>
      <sheetName val="MOL-1"/>
      <sheetName val="MOL-2"/>
      <sheetName val="RECOVERY"/>
      <sheetName val="RECOVERY-II"/>
      <sheetName val="PROCESS"/>
      <sheetName val="DistE"/>
      <sheetName val="BioGas"/>
      <sheetName val="BIOGAS-II"/>
      <sheetName val="COGEN"/>
      <sheetName val="POWER"/>
      <sheetName val="POWER-II"/>
      <sheetName val="STEAM"/>
      <sheetName val="NORMS"/>
      <sheetName val="REPAIR"/>
      <sheetName val="SALARY"/>
      <sheetName val="OVERHEADS"/>
      <sheetName val="SALES"/>
      <sheetName val="Def1"/>
      <sheetName val="Def2"/>
      <sheetName val="Def3"/>
      <sheetName val="Def4"/>
      <sheetName val="Def5"/>
      <sheetName val="Def6"/>
      <sheetName val="Def7"/>
      <sheetName val="OH-DMD"/>
      <sheetName val="Opening"/>
      <sheetName val="Civ1"/>
      <sheetName val="Civ2"/>
      <sheetName val="Civ3"/>
      <sheetName val="CIV8"/>
      <sheetName val="Civ"/>
      <sheetName val="Civ4"/>
      <sheetName val="Civ5"/>
      <sheetName val="Civ6"/>
      <sheetName val="CIV7"/>
      <sheetName val="EXP-1"/>
      <sheetName val="EXP-2"/>
      <sheetName val="EXP-3"/>
      <sheetName val="OH-EXP"/>
      <sheetName val="CONTRACTS"/>
      <sheetName val="OH-1"/>
      <sheetName val="OH-2"/>
      <sheetName val="OH-3"/>
      <sheetName val="OH-DELHI"/>
      <sheetName val="VISIPAK"/>
      <sheetName val="C__BVISIPAK"/>
      <sheetName val="SUMMARY"/>
      <sheetName val="O__BVISIPAK"/>
      <sheetName val="ABBR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47">
          <cell r="E47">
            <v>54.169042846000465</v>
          </cell>
        </row>
      </sheetData>
      <sheetData sheetId="42" refreshError="1"/>
      <sheetData sheetId="43" refreshError="1"/>
      <sheetData sheetId="44" refreshError="1">
        <row r="62">
          <cell r="S62">
            <v>0</v>
          </cell>
        </row>
        <row r="205">
          <cell r="S205">
            <v>56.167335664033835</v>
          </cell>
        </row>
        <row r="231">
          <cell r="S231">
            <v>0</v>
          </cell>
        </row>
        <row r="288">
          <cell r="S288">
            <v>8.2782147137856246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Dep(own) (2)"/>
      <sheetName val="Sheet4"/>
      <sheetName val="construction"/>
      <sheetName val="medical"/>
      <sheetName val="vehicle"/>
      <sheetName val="printing"/>
      <sheetName val="others"/>
      <sheetName val="Summary"/>
      <sheetName val="Appendix-F"/>
      <sheetName val="Balance Sheet"/>
    </sheetNames>
    <sheetDataSet>
      <sheetData sheetId="0" refreshError="1"/>
      <sheetData sheetId="1" refreshError="1"/>
      <sheetData sheetId="2" refreshError="1">
        <row r="2">
          <cell r="Y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hrawan"/>
      <sheetName val="Bhadra"/>
      <sheetName val="Ashwin"/>
      <sheetName val="Kartik"/>
      <sheetName val="Marga"/>
      <sheetName val="Poush"/>
      <sheetName val="Magh"/>
      <sheetName val="Falgun"/>
      <sheetName val="Chaitra"/>
      <sheetName val="Baisakh"/>
      <sheetName val="OT"/>
      <sheetName val="InsheetNew"/>
      <sheetName val="Jestha"/>
      <sheetName val="Ashadh"/>
      <sheetName val="Total Summary"/>
      <sheetName val="Sheet1"/>
    </sheetNames>
    <sheetDataSet>
      <sheetData sheetId="0">
        <row r="8">
          <cell r="H8" t="str">
            <v>Sites</v>
          </cell>
          <cell r="I8" t="str">
            <v>Local</v>
          </cell>
          <cell r="J8" t="str">
            <v>Housing</v>
          </cell>
          <cell r="K8" t="str">
            <v>Remote</v>
          </cell>
          <cell r="L8" t="str">
            <v>Medical</v>
          </cell>
          <cell r="M8" t="str">
            <v>Tiffien</v>
          </cell>
          <cell r="N8" t="str">
            <v>Transportation</v>
          </cell>
          <cell r="O8" t="str">
            <v xml:space="preserve">Project </v>
          </cell>
          <cell r="P8" t="str">
            <v>Provident Fund</v>
          </cell>
          <cell r="Q8" t="str">
            <v>Total</v>
          </cell>
          <cell r="R8" t="str">
            <v>Less PF</v>
          </cell>
          <cell r="S8" t="str">
            <v>Remote</v>
          </cell>
        </row>
        <row r="9">
          <cell r="H9" t="str">
            <v>Head Office</v>
          </cell>
          <cell r="I9">
            <v>0.15</v>
          </cell>
          <cell r="J9">
            <v>0.1</v>
          </cell>
          <cell r="K9">
            <v>0</v>
          </cell>
          <cell r="L9">
            <v>0.1</v>
          </cell>
          <cell r="M9">
            <v>0.05</v>
          </cell>
          <cell r="N9">
            <v>0.1</v>
          </cell>
          <cell r="O9">
            <v>0</v>
          </cell>
          <cell r="P9">
            <v>0.1</v>
          </cell>
          <cell r="Q9">
            <v>0.6</v>
          </cell>
          <cell r="R9">
            <v>0.5</v>
          </cell>
          <cell r="S9">
            <v>0</v>
          </cell>
        </row>
        <row r="10">
          <cell r="H10" t="str">
            <v>Hetauda</v>
          </cell>
          <cell r="I10">
            <v>0.15</v>
          </cell>
          <cell r="J10">
            <v>0.1</v>
          </cell>
          <cell r="K10">
            <v>0</v>
          </cell>
          <cell r="L10">
            <v>0.1</v>
          </cell>
          <cell r="M10">
            <v>0.05</v>
          </cell>
          <cell r="N10">
            <v>0.1</v>
          </cell>
          <cell r="O10">
            <v>0.1</v>
          </cell>
          <cell r="P10">
            <v>0.1</v>
          </cell>
          <cell r="Q10">
            <v>0.7</v>
          </cell>
          <cell r="R10">
            <v>0.5</v>
          </cell>
          <cell r="S10">
            <v>0</v>
          </cell>
        </row>
        <row r="11">
          <cell r="H11" t="str">
            <v>Bhotekoshi</v>
          </cell>
          <cell r="I11">
            <v>0.15</v>
          </cell>
          <cell r="J11">
            <v>0.1</v>
          </cell>
          <cell r="K11">
            <v>0.3</v>
          </cell>
          <cell r="L11">
            <v>0.1</v>
          </cell>
          <cell r="M11">
            <v>0.05</v>
          </cell>
          <cell r="N11">
            <v>0.1</v>
          </cell>
          <cell r="O11">
            <v>0</v>
          </cell>
          <cell r="P11">
            <v>0.1</v>
          </cell>
          <cell r="Q11">
            <v>0.9</v>
          </cell>
          <cell r="R11">
            <v>0.5</v>
          </cell>
          <cell r="S11">
            <v>0.3</v>
          </cell>
        </row>
        <row r="12">
          <cell r="H12" t="str">
            <v>Middlemarsyangdi</v>
          </cell>
          <cell r="I12">
            <v>0.15</v>
          </cell>
          <cell r="J12">
            <v>0.1</v>
          </cell>
          <cell r="K12">
            <v>0.2</v>
          </cell>
          <cell r="L12">
            <v>0.1</v>
          </cell>
          <cell r="M12">
            <v>0.05</v>
          </cell>
          <cell r="N12">
            <v>0.1</v>
          </cell>
          <cell r="O12">
            <v>0</v>
          </cell>
          <cell r="P12">
            <v>0.1</v>
          </cell>
          <cell r="Q12">
            <v>0.8</v>
          </cell>
          <cell r="R12">
            <v>0.5</v>
          </cell>
          <cell r="S12">
            <v>0.2</v>
          </cell>
        </row>
        <row r="13">
          <cell r="H13" t="str">
            <v>Kulekhani</v>
          </cell>
          <cell r="I13">
            <v>0.15</v>
          </cell>
          <cell r="J13">
            <v>0.1</v>
          </cell>
          <cell r="K13">
            <v>0.1</v>
          </cell>
          <cell r="L13">
            <v>0.1</v>
          </cell>
          <cell r="M13">
            <v>0.05</v>
          </cell>
          <cell r="N13">
            <v>0.1</v>
          </cell>
          <cell r="O13">
            <v>0</v>
          </cell>
          <cell r="P13">
            <v>0.1</v>
          </cell>
          <cell r="Q13">
            <v>0.7</v>
          </cell>
          <cell r="R13">
            <v>0.5</v>
          </cell>
          <cell r="S13">
            <v>0.1</v>
          </cell>
        </row>
        <row r="14">
          <cell r="H14" t="str">
            <v>Nakhu</v>
          </cell>
          <cell r="I14">
            <v>0.15</v>
          </cell>
          <cell r="J14">
            <v>0.1</v>
          </cell>
          <cell r="K14">
            <v>0</v>
          </cell>
          <cell r="L14">
            <v>0.1</v>
          </cell>
          <cell r="M14">
            <v>0.05</v>
          </cell>
          <cell r="N14">
            <v>0.1</v>
          </cell>
          <cell r="O14">
            <v>0</v>
          </cell>
          <cell r="P14">
            <v>0.1</v>
          </cell>
          <cell r="Q14">
            <v>0.6</v>
          </cell>
          <cell r="R14">
            <v>0.5</v>
          </cell>
          <cell r="S14">
            <v>0</v>
          </cell>
        </row>
        <row r="15">
          <cell r="H15" t="str">
            <v>Hattiban</v>
          </cell>
          <cell r="I15">
            <v>0.15</v>
          </cell>
          <cell r="J15">
            <v>0.1</v>
          </cell>
          <cell r="K15">
            <v>0</v>
          </cell>
          <cell r="L15">
            <v>0.1</v>
          </cell>
          <cell r="M15">
            <v>0.05</v>
          </cell>
          <cell r="N15">
            <v>0.1</v>
          </cell>
          <cell r="O15">
            <v>0</v>
          </cell>
          <cell r="P15">
            <v>0.1</v>
          </cell>
          <cell r="Q15">
            <v>0.6</v>
          </cell>
          <cell r="R15">
            <v>0.5</v>
          </cell>
          <cell r="S15">
            <v>0</v>
          </cell>
        </row>
        <row r="16">
          <cell r="H16" t="str">
            <v>CCC</v>
          </cell>
          <cell r="I16">
            <v>0.15</v>
          </cell>
          <cell r="J16">
            <v>0.1</v>
          </cell>
          <cell r="K16">
            <v>0</v>
          </cell>
          <cell r="L16">
            <v>0.1</v>
          </cell>
          <cell r="M16">
            <v>0.05</v>
          </cell>
          <cell r="N16">
            <v>0.1</v>
          </cell>
          <cell r="O16">
            <v>0</v>
          </cell>
          <cell r="P16">
            <v>0.1</v>
          </cell>
          <cell r="Q16">
            <v>0.6</v>
          </cell>
          <cell r="R16">
            <v>0.5</v>
          </cell>
          <cell r="S16">
            <v>0</v>
          </cell>
        </row>
        <row r="17">
          <cell r="H17" t="str">
            <v>Hydro Lab</v>
          </cell>
          <cell r="I17">
            <v>0.15</v>
          </cell>
          <cell r="J17">
            <v>0.1</v>
          </cell>
          <cell r="K17">
            <v>0</v>
          </cell>
          <cell r="L17">
            <v>0.1</v>
          </cell>
          <cell r="M17">
            <v>0.05</v>
          </cell>
          <cell r="N17">
            <v>0.1</v>
          </cell>
          <cell r="O17">
            <v>0</v>
          </cell>
          <cell r="P17">
            <v>0.1</v>
          </cell>
          <cell r="Q17">
            <v>0.6</v>
          </cell>
          <cell r="R17">
            <v>0.5</v>
          </cell>
          <cell r="S17">
            <v>0</v>
          </cell>
        </row>
        <row r="18">
          <cell r="H18" t="str">
            <v>Sunkoshi</v>
          </cell>
          <cell r="I18">
            <v>0.15</v>
          </cell>
          <cell r="J18">
            <v>0.1</v>
          </cell>
          <cell r="K18">
            <v>0.25</v>
          </cell>
          <cell r="L18">
            <v>0.1</v>
          </cell>
          <cell r="M18">
            <v>0.05</v>
          </cell>
          <cell r="N18">
            <v>0.1</v>
          </cell>
          <cell r="O18">
            <v>0</v>
          </cell>
          <cell r="P18">
            <v>0.1</v>
          </cell>
          <cell r="Q18">
            <v>0.85</v>
          </cell>
          <cell r="R18">
            <v>0.5</v>
          </cell>
          <cell r="S18">
            <v>0.25</v>
          </cell>
        </row>
        <row r="19">
          <cell r="H19" t="str">
            <v>Jhimruk</v>
          </cell>
          <cell r="I19">
            <v>0.15</v>
          </cell>
          <cell r="J19">
            <v>0.1</v>
          </cell>
          <cell r="K19">
            <v>0.35</v>
          </cell>
          <cell r="L19">
            <v>0.1</v>
          </cell>
          <cell r="M19">
            <v>0.05</v>
          </cell>
          <cell r="N19">
            <v>0.1</v>
          </cell>
          <cell r="O19">
            <v>0</v>
          </cell>
          <cell r="P19">
            <v>0.1</v>
          </cell>
          <cell r="Q19">
            <v>0.95</v>
          </cell>
          <cell r="R19">
            <v>0.5</v>
          </cell>
          <cell r="S19">
            <v>0.35</v>
          </cell>
        </row>
        <row r="20">
          <cell r="H20" t="str">
            <v>Rairang Khola</v>
          </cell>
          <cell r="I20">
            <v>0.15</v>
          </cell>
          <cell r="J20">
            <v>0.1</v>
          </cell>
          <cell r="K20">
            <v>0.1</v>
          </cell>
          <cell r="L20">
            <v>0.1</v>
          </cell>
          <cell r="M20">
            <v>0.05</v>
          </cell>
          <cell r="N20">
            <v>0.1</v>
          </cell>
          <cell r="O20">
            <v>0</v>
          </cell>
          <cell r="P20">
            <v>0.1</v>
          </cell>
          <cell r="Q20">
            <v>0.7</v>
          </cell>
          <cell r="R20">
            <v>0.5</v>
          </cell>
          <cell r="S20">
            <v>0.1</v>
          </cell>
        </row>
        <row r="21">
          <cell r="H21" t="str">
            <v>Patan Hospital</v>
          </cell>
          <cell r="I21">
            <v>0.15</v>
          </cell>
          <cell r="J21">
            <v>0.1</v>
          </cell>
          <cell r="K21">
            <v>0</v>
          </cell>
          <cell r="L21">
            <v>0.1</v>
          </cell>
          <cell r="M21">
            <v>0.05</v>
          </cell>
          <cell r="N21">
            <v>0.1</v>
          </cell>
          <cell r="O21">
            <v>0</v>
          </cell>
          <cell r="P21">
            <v>0.1</v>
          </cell>
          <cell r="Q21">
            <v>0.6</v>
          </cell>
          <cell r="R21">
            <v>0.5</v>
          </cell>
          <cell r="S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&amp;L ACC"/>
      <sheetName val="LC ADJUST"/>
      <sheetName val="SCHEDULES"/>
      <sheetName val="RECEIVABLES"/>
      <sheetName val="FIXED ASSE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rojection"/>
    </sheetNames>
    <sheetDataSet>
      <sheetData sheetId="0"/>
      <sheetData sheetId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  <sheetName val="Sale Register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e"/>
      <sheetName val="Own Assets 03-04"/>
      <sheetName val="construction"/>
      <sheetName val="medical"/>
      <sheetName val="vehicle"/>
      <sheetName val="printing"/>
      <sheetName val="others"/>
      <sheetName val="Summary"/>
      <sheetName val="Sheet2"/>
    </sheetNames>
    <sheetDataSet>
      <sheetData sheetId="0" refreshError="1">
        <row r="5">
          <cell r="P5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(2)"/>
      <sheetName val="anx2 (2)"/>
      <sheetName val="Tax Comutation New (2)"/>
      <sheetName val="anx5 (2)"/>
      <sheetName val="Balance Sheet"/>
      <sheetName val="Depreciation"/>
      <sheetName val="Tax Dep"/>
      <sheetName val="Tax Sheet "/>
      <sheetName val="Annx 5"/>
      <sheetName val="annx2"/>
      <sheetName val="Fixed Assets"/>
      <sheetName val="Debtors &amp; Creditors"/>
      <sheetName val="Add Back"/>
      <sheetName val="TB061"/>
      <sheetName val="Previous Years "/>
      <sheetName val="Repair &amp; Maintinance"/>
      <sheetName val="Fixed Assets 057-058"/>
      <sheetName val="Sheet2"/>
      <sheetName val="ANUSUCHI_KA"/>
      <sheetName val="4(ga)"/>
      <sheetName val="Fixed Assets 058-059 Old"/>
      <sheetName val=" Tax Depreciation"/>
      <sheetName val="Sheet1"/>
      <sheetName val="TB"/>
      <sheetName val="Closing Stock Summary"/>
      <sheetName val="Schedules"/>
      <sheetName val="ITA"/>
      <sheetName val="BS &amp; PL"/>
      <sheetName val="Depreciation "/>
      <sheetName val="Deprn-Itax"/>
      <sheetName val="Details of Fixed Assets"/>
      <sheetName val="Sheet7"/>
      <sheetName val="Disallow 21"/>
      <sheetName val="Tax Computation"/>
      <sheetName val="Form 4(ga)"/>
      <sheetName val="orginal"/>
      <sheetName val="Details Motor"/>
      <sheetName val="dEP FOR tAX"/>
      <sheetName val="T.B"/>
      <sheetName val="PURCHSAE"/>
      <sheetName val="DETAIL"/>
      <sheetName val="EXPORT"/>
      <sheetName val="C.STOCK"/>
      <sheetName val="Salary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working capital"/>
      <sheetName val="projection"/>
      <sheetName val="Pay back"/>
      <sheetName val="IRR"/>
      <sheetName val="Opening Stock 7576"/>
      <sheetName val="PP VS Books"/>
      <sheetName val="Sheet1"/>
      <sheetName val="P.P. detail"/>
      <sheetName val="closing stock"/>
      <sheetName val="GP ratio"/>
      <sheetName val="expense"/>
      <sheetName val="fact wrkr wages"/>
      <sheetName val="Salary sheet"/>
      <sheetName val="Sheet6"/>
      <sheetName val="Balance Sheet"/>
      <sheetName val="Kathford"/>
      <sheetName val="DRDPL O.S "/>
      <sheetName val="Sch-7-E"/>
      <sheetName val="Sch-4-5-6-E"/>
      <sheetName val="I&amp;E-E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 Tax Depreciation"/>
      <sheetName val="Depreciation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utation"/>
      <sheetName val="4(ga)"/>
      <sheetName val="ANUSUCHI_KA"/>
      <sheetName val="Add Back "/>
      <sheetName val="REPAIR &amp; MAINTINANCE"/>
      <sheetName val="Tax Depreciation "/>
      <sheetName val="projection"/>
      <sheetName val="Balance Sheet"/>
      <sheetName val="Sale Register"/>
      <sheetName val="construction"/>
      <sheetName val="Dump"/>
      <sheetName val="OZ000105IRS"/>
      <sheetName val="Financials"/>
      <sheetName val="Assumptions"/>
      <sheetName val="Sensitivity"/>
      <sheetName val="Working Capital"/>
      <sheetName val="UPERC Tariff Calc"/>
      <sheetName val="Phasing+ Int"/>
      <sheetName val="PO.Detail"/>
      <sheetName val="B-Sheet &amp; Detail"/>
      <sheetName val="Kathford"/>
      <sheetName val="基PLB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utation"/>
      <sheetName val="4(ga)"/>
      <sheetName val="ANUSUCHI_KA"/>
      <sheetName val="Add Back "/>
      <sheetName val="REPAIR &amp; MAINTINANCE"/>
      <sheetName val="Tax Depreciation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TDS ON SALARY RECO"/>
      <sheetName val="TDS ON SALARY RECO 31 MARCH(2)"/>
      <sheetName val="trail"/>
      <sheetName val="TDS ON SALARY RECO JUNE"/>
      <sheetName val="JUNE TRAIL"/>
      <sheetName val="TDS ON SALARY RECO july"/>
      <sheetName val="Annex_A1-A28"/>
      <sheetName val="Bal_Sheet-00"/>
      <sheetName val="Sched's-00"/>
      <sheetName val="EXHIBIT- J"/>
    </sheetNames>
    <sheetDataSet>
      <sheetData sheetId="0" refreshError="1">
        <row r="2">
          <cell r="C2" t="str">
            <v xml:space="preserve">TDS </v>
          </cell>
        </row>
        <row r="3">
          <cell r="A3">
            <v>300003</v>
          </cell>
          <cell r="B3" t="str">
            <v>T P BHATTARAI</v>
          </cell>
          <cell r="C3">
            <v>4934</v>
          </cell>
        </row>
        <row r="4">
          <cell r="A4">
            <v>300008</v>
          </cell>
          <cell r="B4" t="str">
            <v>HIRALAL PANDEY</v>
          </cell>
          <cell r="C4">
            <v>5201</v>
          </cell>
        </row>
        <row r="5">
          <cell r="A5">
            <v>300009</v>
          </cell>
          <cell r="B5" t="str">
            <v>RUDRA GIRI</v>
          </cell>
          <cell r="C5">
            <v>1699</v>
          </cell>
        </row>
        <row r="6">
          <cell r="A6">
            <v>300010</v>
          </cell>
          <cell r="B6" t="str">
            <v>ROBIN SUBBA</v>
          </cell>
          <cell r="C6">
            <v>2050</v>
          </cell>
        </row>
        <row r="7">
          <cell r="A7">
            <v>300013</v>
          </cell>
          <cell r="B7" t="str">
            <v>UMA SHANKAR PRASAD</v>
          </cell>
          <cell r="C7">
            <v>5297</v>
          </cell>
        </row>
        <row r="8">
          <cell r="A8">
            <v>300014</v>
          </cell>
          <cell r="B8" t="str">
            <v>AMAL KR GUIN</v>
          </cell>
          <cell r="C8">
            <v>5256</v>
          </cell>
        </row>
        <row r="9">
          <cell r="A9">
            <v>300015</v>
          </cell>
          <cell r="B9" t="str">
            <v>VIJAY KUMAR</v>
          </cell>
          <cell r="C9">
            <v>11003</v>
          </cell>
        </row>
        <row r="10">
          <cell r="A10">
            <v>300016</v>
          </cell>
          <cell r="B10" t="str">
            <v>R K AGNIHOTRI</v>
          </cell>
          <cell r="C10">
            <v>5039</v>
          </cell>
        </row>
        <row r="11">
          <cell r="A11">
            <v>300017</v>
          </cell>
          <cell r="B11" t="str">
            <v>DINESH PRATAP SINGH</v>
          </cell>
          <cell r="C11">
            <v>3923</v>
          </cell>
        </row>
        <row r="12">
          <cell r="A12">
            <v>300018</v>
          </cell>
          <cell r="B12" t="str">
            <v>UMESH GOSWAMI</v>
          </cell>
          <cell r="C12">
            <v>6622</v>
          </cell>
        </row>
        <row r="13">
          <cell r="A13">
            <v>300019</v>
          </cell>
          <cell r="B13" t="str">
            <v>SATISH KR MISRA</v>
          </cell>
          <cell r="C13">
            <v>5266</v>
          </cell>
        </row>
        <row r="14">
          <cell r="A14">
            <v>300020</v>
          </cell>
          <cell r="B14" t="str">
            <v>S K BAGCHI</v>
          </cell>
          <cell r="C14">
            <v>3358</v>
          </cell>
        </row>
        <row r="15">
          <cell r="A15">
            <v>300022</v>
          </cell>
          <cell r="B15" t="str">
            <v>ANUPAM AGARWAL</v>
          </cell>
          <cell r="C15">
            <v>10108</v>
          </cell>
        </row>
        <row r="16">
          <cell r="A16">
            <v>300024</v>
          </cell>
          <cell r="B16" t="str">
            <v>RAKESH CHAND</v>
          </cell>
          <cell r="C16">
            <v>3873</v>
          </cell>
        </row>
        <row r="17">
          <cell r="A17">
            <v>300025</v>
          </cell>
          <cell r="B17" t="str">
            <v>SUJIT KUMAR</v>
          </cell>
          <cell r="C17">
            <v>7705</v>
          </cell>
        </row>
        <row r="18">
          <cell r="A18">
            <v>300026</v>
          </cell>
          <cell r="B18" t="str">
            <v>JYOTISH KUMAR</v>
          </cell>
          <cell r="C18">
            <v>2890</v>
          </cell>
        </row>
        <row r="19">
          <cell r="A19">
            <v>300027</v>
          </cell>
          <cell r="B19" t="str">
            <v>S P TIWARI</v>
          </cell>
          <cell r="C19">
            <v>4755</v>
          </cell>
        </row>
        <row r="20">
          <cell r="A20">
            <v>300030</v>
          </cell>
          <cell r="B20" t="str">
            <v>ANINDYA BHATTACHARYA</v>
          </cell>
          <cell r="C20">
            <v>4002</v>
          </cell>
        </row>
        <row r="21">
          <cell r="A21">
            <v>300031</v>
          </cell>
          <cell r="B21" t="str">
            <v>ASUTOSH KR SINGH</v>
          </cell>
          <cell r="C21">
            <v>3352</v>
          </cell>
        </row>
        <row r="22">
          <cell r="A22">
            <v>300032</v>
          </cell>
          <cell r="B22" t="str">
            <v>AJAY KR AWASTHY</v>
          </cell>
          <cell r="C22">
            <v>5777</v>
          </cell>
        </row>
        <row r="23">
          <cell r="A23">
            <v>300034</v>
          </cell>
          <cell r="B23" t="str">
            <v>KAUSHIK KAHALI</v>
          </cell>
          <cell r="C23">
            <v>2776</v>
          </cell>
        </row>
        <row r="24">
          <cell r="A24">
            <v>300035</v>
          </cell>
          <cell r="B24" t="str">
            <v>RAMESH SRIVASTAVA</v>
          </cell>
          <cell r="C24">
            <v>10318</v>
          </cell>
        </row>
        <row r="25">
          <cell r="A25">
            <v>300037</v>
          </cell>
          <cell r="B25" t="str">
            <v>A YADAV</v>
          </cell>
          <cell r="C25">
            <v>3674</v>
          </cell>
        </row>
        <row r="26">
          <cell r="A26">
            <v>300039</v>
          </cell>
          <cell r="B26" t="str">
            <v>ANUJ KUMAR SINGH</v>
          </cell>
          <cell r="C26">
            <v>5374</v>
          </cell>
        </row>
        <row r="27">
          <cell r="A27">
            <v>300041</v>
          </cell>
          <cell r="B27" t="str">
            <v>RUTH KUMAR KAPAT</v>
          </cell>
          <cell r="C27">
            <v>9069</v>
          </cell>
        </row>
        <row r="28">
          <cell r="A28">
            <v>300044</v>
          </cell>
          <cell r="B28" t="str">
            <v>SUSHIL KUMAR SINHA</v>
          </cell>
          <cell r="C28">
            <v>6336</v>
          </cell>
        </row>
        <row r="29">
          <cell r="A29">
            <v>300045</v>
          </cell>
          <cell r="B29" t="str">
            <v>AWADESH KR SINGH</v>
          </cell>
          <cell r="C29">
            <v>2276</v>
          </cell>
        </row>
        <row r="30">
          <cell r="A30">
            <v>300048</v>
          </cell>
          <cell r="B30" t="str">
            <v>SWARUP KR DEY</v>
          </cell>
          <cell r="C30">
            <v>4820</v>
          </cell>
        </row>
        <row r="31">
          <cell r="A31">
            <v>300050</v>
          </cell>
          <cell r="B31" t="str">
            <v>J N TIWARI</v>
          </cell>
          <cell r="C31">
            <v>2522</v>
          </cell>
        </row>
        <row r="32">
          <cell r="A32">
            <v>300051</v>
          </cell>
          <cell r="B32" t="str">
            <v xml:space="preserve">TANMOY GHOSH </v>
          </cell>
          <cell r="C32">
            <v>2606</v>
          </cell>
        </row>
        <row r="33">
          <cell r="A33">
            <v>300053</v>
          </cell>
          <cell r="B33" t="str">
            <v>RAJESH GUPTA</v>
          </cell>
          <cell r="C33">
            <v>4648</v>
          </cell>
        </row>
        <row r="34">
          <cell r="A34">
            <v>300054</v>
          </cell>
          <cell r="B34" t="str">
            <v>RAJDEO PASWAN</v>
          </cell>
          <cell r="C34">
            <v>2379</v>
          </cell>
        </row>
        <row r="35">
          <cell r="A35">
            <v>300055</v>
          </cell>
          <cell r="B35" t="str">
            <v>DIPANKAR SANYAL</v>
          </cell>
          <cell r="C35">
            <v>5320</v>
          </cell>
        </row>
        <row r="36">
          <cell r="A36">
            <v>300056</v>
          </cell>
          <cell r="B36" t="str">
            <v>DILIP KUMAR KAMAT</v>
          </cell>
          <cell r="C36">
            <v>2330</v>
          </cell>
        </row>
        <row r="37">
          <cell r="A37">
            <v>300059</v>
          </cell>
          <cell r="B37" t="str">
            <v>PABITRA KAR</v>
          </cell>
          <cell r="C37">
            <v>4979</v>
          </cell>
        </row>
        <row r="38">
          <cell r="A38">
            <v>300062</v>
          </cell>
          <cell r="B38" t="str">
            <v>R K NEPALI</v>
          </cell>
          <cell r="C38">
            <v>1229</v>
          </cell>
        </row>
        <row r="39">
          <cell r="A39">
            <v>300063</v>
          </cell>
          <cell r="B39" t="str">
            <v>SOBHAN BHADURI</v>
          </cell>
          <cell r="C39">
            <v>3938</v>
          </cell>
        </row>
        <row r="40">
          <cell r="A40">
            <v>300064</v>
          </cell>
          <cell r="B40" t="str">
            <v>RAJIV RANA</v>
          </cell>
          <cell r="C40">
            <v>4640</v>
          </cell>
        </row>
        <row r="41">
          <cell r="A41">
            <v>300065</v>
          </cell>
          <cell r="B41" t="str">
            <v>SHAMBU KARKI</v>
          </cell>
          <cell r="C41">
            <v>4066</v>
          </cell>
        </row>
        <row r="42">
          <cell r="A42">
            <v>300066</v>
          </cell>
          <cell r="B42" t="str">
            <v>KESHAV JHA</v>
          </cell>
          <cell r="C42">
            <v>4240</v>
          </cell>
        </row>
        <row r="43">
          <cell r="A43">
            <v>300067</v>
          </cell>
          <cell r="B43" t="str">
            <v>ROHTASH SAINY</v>
          </cell>
          <cell r="C43">
            <v>1877</v>
          </cell>
        </row>
        <row r="44">
          <cell r="A44">
            <v>300068</v>
          </cell>
          <cell r="B44" t="str">
            <v>RAM KRISHNA THAKUR</v>
          </cell>
          <cell r="C44">
            <v>2355</v>
          </cell>
        </row>
        <row r="45">
          <cell r="A45">
            <v>300069</v>
          </cell>
          <cell r="B45" t="str">
            <v>SANTOSH THAKUR</v>
          </cell>
          <cell r="C45">
            <v>803</v>
          </cell>
        </row>
        <row r="46">
          <cell r="A46">
            <v>300071</v>
          </cell>
          <cell r="B46" t="str">
            <v>SURENDRA TRIPATHY</v>
          </cell>
          <cell r="C46">
            <v>9399</v>
          </cell>
        </row>
        <row r="47">
          <cell r="A47">
            <v>300074</v>
          </cell>
          <cell r="B47" t="str">
            <v>KANWAR PAL SINGH</v>
          </cell>
          <cell r="C47">
            <v>2194</v>
          </cell>
        </row>
        <row r="48">
          <cell r="A48">
            <v>300075</v>
          </cell>
          <cell r="B48" t="str">
            <v>VIR PAL SINGH</v>
          </cell>
          <cell r="C48">
            <v>1539</v>
          </cell>
        </row>
        <row r="49">
          <cell r="A49">
            <v>300076</v>
          </cell>
          <cell r="B49" t="str">
            <v>TEZ SINGH</v>
          </cell>
          <cell r="C49">
            <v>4388</v>
          </cell>
        </row>
        <row r="50">
          <cell r="A50">
            <v>300080</v>
          </cell>
          <cell r="B50" t="str">
            <v>DEEP CHAND SRIVASTAVA</v>
          </cell>
          <cell r="C50">
            <v>2612</v>
          </cell>
        </row>
        <row r="51">
          <cell r="A51">
            <v>300082</v>
          </cell>
          <cell r="B51" t="str">
            <v>SURESH KUMAR -1</v>
          </cell>
          <cell r="C51">
            <v>2516</v>
          </cell>
        </row>
        <row r="52">
          <cell r="A52">
            <v>300083</v>
          </cell>
          <cell r="B52" t="str">
            <v>RAMESH DUTT</v>
          </cell>
          <cell r="C52">
            <v>3520</v>
          </cell>
        </row>
        <row r="53">
          <cell r="A53">
            <v>300085</v>
          </cell>
          <cell r="B53" t="str">
            <v>PROMOD KR BHARDWAJ</v>
          </cell>
          <cell r="C53">
            <v>4863</v>
          </cell>
        </row>
        <row r="54">
          <cell r="A54">
            <v>300087</v>
          </cell>
          <cell r="B54" t="str">
            <v>PRABHAS TIWARI</v>
          </cell>
          <cell r="C54">
            <v>7458</v>
          </cell>
        </row>
        <row r="55">
          <cell r="A55">
            <v>300091</v>
          </cell>
          <cell r="B55" t="str">
            <v>SAILENDRA KR JHA</v>
          </cell>
          <cell r="C55">
            <v>6649</v>
          </cell>
        </row>
        <row r="56">
          <cell r="A56">
            <v>300096</v>
          </cell>
          <cell r="B56" t="str">
            <v>PANKAJ SHARMA</v>
          </cell>
          <cell r="C56">
            <v>2875</v>
          </cell>
        </row>
        <row r="57">
          <cell r="A57">
            <v>300097</v>
          </cell>
          <cell r="B57" t="str">
            <v>KRISHNA RAI</v>
          </cell>
          <cell r="C57">
            <v>2211</v>
          </cell>
        </row>
        <row r="58">
          <cell r="A58">
            <v>300098</v>
          </cell>
          <cell r="B58" t="str">
            <v>AWADESH TIWARI</v>
          </cell>
          <cell r="C58">
            <v>1949</v>
          </cell>
        </row>
        <row r="59">
          <cell r="A59">
            <v>300101</v>
          </cell>
          <cell r="B59" t="str">
            <v>NAR BDR THAPA</v>
          </cell>
          <cell r="C59">
            <v>1781</v>
          </cell>
        </row>
        <row r="60">
          <cell r="A60">
            <v>300103</v>
          </cell>
          <cell r="B60" t="str">
            <v xml:space="preserve">PADAM SINGH K C </v>
          </cell>
          <cell r="C60">
            <v>3619</v>
          </cell>
        </row>
        <row r="61">
          <cell r="A61">
            <v>300105</v>
          </cell>
          <cell r="B61" t="str">
            <v>SATYA NARAYAN SINGH</v>
          </cell>
          <cell r="C61">
            <v>3085</v>
          </cell>
        </row>
        <row r="62">
          <cell r="A62">
            <v>300107</v>
          </cell>
          <cell r="B62" t="str">
            <v>DHARMENDRA PANDEY</v>
          </cell>
          <cell r="C62">
            <v>2303</v>
          </cell>
        </row>
        <row r="63">
          <cell r="A63">
            <v>300109</v>
          </cell>
          <cell r="B63" t="str">
            <v>UMA SHN PODDAR</v>
          </cell>
          <cell r="C63">
            <v>1150</v>
          </cell>
        </row>
        <row r="64">
          <cell r="A64">
            <v>300110</v>
          </cell>
          <cell r="B64" t="str">
            <v>IRPHAN AHMED</v>
          </cell>
          <cell r="C64">
            <v>1586</v>
          </cell>
        </row>
        <row r="65">
          <cell r="A65">
            <v>300111</v>
          </cell>
          <cell r="B65" t="str">
            <v>AJAY KUMAR</v>
          </cell>
          <cell r="C65">
            <v>1481</v>
          </cell>
        </row>
        <row r="66">
          <cell r="A66">
            <v>300112</v>
          </cell>
          <cell r="B66" t="str">
            <v>SUNIL LAMA</v>
          </cell>
          <cell r="C66">
            <v>1934</v>
          </cell>
        </row>
        <row r="67">
          <cell r="A67">
            <v>300114</v>
          </cell>
          <cell r="B67" t="str">
            <v>BHUPENDRA KUMAR RANA</v>
          </cell>
          <cell r="C67">
            <v>5316</v>
          </cell>
        </row>
        <row r="68">
          <cell r="A68">
            <v>300117</v>
          </cell>
          <cell r="B68" t="str">
            <v>KRISHNA KUMAR RAI</v>
          </cell>
          <cell r="C68">
            <v>1023</v>
          </cell>
        </row>
        <row r="69">
          <cell r="A69">
            <v>300118</v>
          </cell>
          <cell r="B69" t="str">
            <v>RAJESH ROUNIYAR</v>
          </cell>
          <cell r="C69">
            <v>4932</v>
          </cell>
        </row>
        <row r="70">
          <cell r="A70">
            <v>300119</v>
          </cell>
          <cell r="B70" t="str">
            <v>AMIT KUMAR GHOSH</v>
          </cell>
          <cell r="C70">
            <v>822</v>
          </cell>
        </row>
        <row r="71">
          <cell r="A71">
            <v>300120</v>
          </cell>
          <cell r="B71" t="str">
            <v>RANJAN KUMAR</v>
          </cell>
          <cell r="C71">
            <v>504</v>
          </cell>
        </row>
        <row r="72">
          <cell r="A72">
            <v>300124</v>
          </cell>
          <cell r="B72" t="str">
            <v>BINOD MAHATO</v>
          </cell>
          <cell r="C72">
            <v>975</v>
          </cell>
        </row>
        <row r="73">
          <cell r="A73">
            <v>300125</v>
          </cell>
          <cell r="B73" t="str">
            <v>RAM BDR SAH</v>
          </cell>
          <cell r="C73">
            <v>1067</v>
          </cell>
        </row>
        <row r="74">
          <cell r="A74">
            <v>300127</v>
          </cell>
          <cell r="B74" t="str">
            <v>GOVIND BHATTARAI</v>
          </cell>
          <cell r="C74">
            <v>345</v>
          </cell>
        </row>
        <row r="75">
          <cell r="A75">
            <v>300128</v>
          </cell>
          <cell r="B75" t="str">
            <v>RAM ASISH CHAUHAN</v>
          </cell>
          <cell r="C75">
            <v>1003</v>
          </cell>
        </row>
        <row r="76">
          <cell r="A76">
            <v>300129</v>
          </cell>
          <cell r="B76" t="str">
            <v>BHAGAT GIRI</v>
          </cell>
          <cell r="C76">
            <v>135</v>
          </cell>
        </row>
        <row r="77">
          <cell r="A77">
            <v>300130</v>
          </cell>
          <cell r="B77" t="str">
            <v>DHAN BDR SUBBA</v>
          </cell>
          <cell r="C77">
            <v>135</v>
          </cell>
        </row>
        <row r="78">
          <cell r="A78">
            <v>300131</v>
          </cell>
          <cell r="B78" t="str">
            <v>RAM PSD GEWALI</v>
          </cell>
          <cell r="C78">
            <v>67</v>
          </cell>
        </row>
        <row r="79">
          <cell r="A79">
            <v>300132</v>
          </cell>
          <cell r="B79" t="str">
            <v>MUZAHIR ANSARI</v>
          </cell>
          <cell r="C79">
            <v>145</v>
          </cell>
        </row>
        <row r="80">
          <cell r="A80">
            <v>300133</v>
          </cell>
          <cell r="B80" t="str">
            <v>REKH RAJ SINGH</v>
          </cell>
          <cell r="C80">
            <v>1834</v>
          </cell>
        </row>
        <row r="81">
          <cell r="A81">
            <v>300134</v>
          </cell>
          <cell r="B81" t="str">
            <v>GURUBACHAN SINGH</v>
          </cell>
          <cell r="C81">
            <v>2017</v>
          </cell>
        </row>
        <row r="82">
          <cell r="A82">
            <v>300136</v>
          </cell>
          <cell r="B82" t="str">
            <v>MD REZA</v>
          </cell>
          <cell r="C82">
            <v>1809</v>
          </cell>
        </row>
        <row r="83">
          <cell r="A83">
            <v>300137</v>
          </cell>
          <cell r="B83" t="str">
            <v>SAMSUL ANSARI</v>
          </cell>
          <cell r="C83">
            <v>387</v>
          </cell>
        </row>
        <row r="84">
          <cell r="A84">
            <v>300138</v>
          </cell>
          <cell r="B84" t="str">
            <v>VIVEK KUMAR SINGH</v>
          </cell>
          <cell r="C84">
            <v>723</v>
          </cell>
        </row>
        <row r="85">
          <cell r="A85">
            <v>300139</v>
          </cell>
          <cell r="B85" t="str">
            <v>K B ADHIKARI</v>
          </cell>
          <cell r="C85">
            <v>785</v>
          </cell>
        </row>
        <row r="86">
          <cell r="A86">
            <v>300140</v>
          </cell>
          <cell r="B86" t="str">
            <v>R K ACHARYA</v>
          </cell>
          <cell r="C86">
            <v>1801</v>
          </cell>
        </row>
        <row r="87">
          <cell r="A87">
            <v>300142</v>
          </cell>
          <cell r="B87" t="str">
            <v>MUKESH SHARMA</v>
          </cell>
          <cell r="C87">
            <v>5428</v>
          </cell>
        </row>
        <row r="88">
          <cell r="A88">
            <v>300144</v>
          </cell>
          <cell r="B88" t="str">
            <v>KARAN BDR GURUNG</v>
          </cell>
          <cell r="C88">
            <v>2756</v>
          </cell>
        </row>
        <row r="89">
          <cell r="A89">
            <v>300148</v>
          </cell>
          <cell r="B89" t="str">
            <v>SIKANDER BAITHA</v>
          </cell>
          <cell r="C89">
            <v>3630</v>
          </cell>
        </row>
        <row r="90">
          <cell r="A90">
            <v>300160</v>
          </cell>
          <cell r="B90" t="str">
            <v>AKHILESH KR YADAV</v>
          </cell>
          <cell r="C90">
            <v>1099</v>
          </cell>
        </row>
        <row r="91">
          <cell r="A91">
            <v>300161</v>
          </cell>
          <cell r="B91" t="str">
            <v>SURESH KUMAR (Purchase)</v>
          </cell>
          <cell r="C91">
            <v>1281</v>
          </cell>
        </row>
        <row r="92">
          <cell r="A92">
            <v>300162</v>
          </cell>
          <cell r="B92" t="str">
            <v>DINESH SHARMA</v>
          </cell>
          <cell r="C92">
            <v>2042</v>
          </cell>
        </row>
        <row r="93">
          <cell r="A93">
            <v>300163</v>
          </cell>
          <cell r="B93" t="str">
            <v>MD MUSTAKIM</v>
          </cell>
          <cell r="C93">
            <v>897</v>
          </cell>
        </row>
        <row r="94">
          <cell r="A94">
            <v>300164</v>
          </cell>
          <cell r="B94" t="str">
            <v>ABHAY SHANKAR</v>
          </cell>
          <cell r="C94">
            <v>372</v>
          </cell>
        </row>
        <row r="95">
          <cell r="A95">
            <v>300165</v>
          </cell>
          <cell r="B95" t="str">
            <v>PAWAN KR SINGH</v>
          </cell>
          <cell r="C95">
            <v>637</v>
          </cell>
        </row>
        <row r="96">
          <cell r="A96">
            <v>300167</v>
          </cell>
          <cell r="B96" t="str">
            <v>SHIV KUMAR SINGH</v>
          </cell>
          <cell r="C96">
            <v>570</v>
          </cell>
        </row>
        <row r="97">
          <cell r="A97">
            <v>300170</v>
          </cell>
          <cell r="B97" t="str">
            <v>H.P.DHAKAL</v>
          </cell>
          <cell r="C97">
            <v>2140</v>
          </cell>
        </row>
        <row r="98">
          <cell r="A98">
            <v>300173</v>
          </cell>
          <cell r="B98" t="str">
            <v>BALVINDER SINGH</v>
          </cell>
          <cell r="C98">
            <v>7891</v>
          </cell>
        </row>
        <row r="99">
          <cell r="A99">
            <v>300176</v>
          </cell>
          <cell r="B99" t="str">
            <v>SANJAY MATHUR</v>
          </cell>
          <cell r="C99">
            <v>4490</v>
          </cell>
        </row>
        <row r="100">
          <cell r="A100">
            <v>300184</v>
          </cell>
          <cell r="B100" t="str">
            <v>ATANU BHATTACHARYA</v>
          </cell>
          <cell r="C100">
            <v>2235</v>
          </cell>
        </row>
        <row r="101">
          <cell r="A101">
            <v>300194</v>
          </cell>
          <cell r="B101" t="str">
            <v>SAPAN BARIK</v>
          </cell>
          <cell r="C101">
            <v>2275</v>
          </cell>
        </row>
        <row r="102">
          <cell r="A102">
            <v>300233</v>
          </cell>
          <cell r="B102" t="str">
            <v>TARKESHWAR PRASAD SINGH</v>
          </cell>
          <cell r="C102">
            <v>7264</v>
          </cell>
        </row>
        <row r="103">
          <cell r="A103">
            <v>300235</v>
          </cell>
          <cell r="B103" t="str">
            <v>B P Yadav</v>
          </cell>
          <cell r="C103">
            <v>3133</v>
          </cell>
        </row>
        <row r="104">
          <cell r="A104">
            <v>300236</v>
          </cell>
          <cell r="B104" t="str">
            <v>Mukul Saxena</v>
          </cell>
          <cell r="C104">
            <v>1011</v>
          </cell>
        </row>
        <row r="105">
          <cell r="A105">
            <v>300240</v>
          </cell>
          <cell r="B105" t="str">
            <v>Pradeep Kharel</v>
          </cell>
          <cell r="C105">
            <v>3181</v>
          </cell>
        </row>
        <row r="106">
          <cell r="A106">
            <v>300241</v>
          </cell>
          <cell r="B106" t="str">
            <v>Rachna Rao</v>
          </cell>
          <cell r="C106">
            <v>542</v>
          </cell>
        </row>
        <row r="107">
          <cell r="A107">
            <v>300242</v>
          </cell>
          <cell r="B107" t="str">
            <v>Pradeep kafle</v>
          </cell>
          <cell r="C107">
            <v>733</v>
          </cell>
        </row>
        <row r="108">
          <cell r="A108">
            <v>300244</v>
          </cell>
          <cell r="B108" t="str">
            <v>N M Basnett</v>
          </cell>
          <cell r="C108">
            <v>1162</v>
          </cell>
        </row>
        <row r="109">
          <cell r="A109">
            <v>300245</v>
          </cell>
          <cell r="B109" t="str">
            <v>Harender verma</v>
          </cell>
          <cell r="C109">
            <v>790</v>
          </cell>
        </row>
        <row r="110">
          <cell r="A110">
            <v>300254</v>
          </cell>
          <cell r="B110" t="str">
            <v>Arvind Kumar Singh</v>
          </cell>
          <cell r="C110">
            <v>333</v>
          </cell>
        </row>
        <row r="111">
          <cell r="A111">
            <v>300255</v>
          </cell>
          <cell r="B111" t="str">
            <v>Prem Singh</v>
          </cell>
          <cell r="C111">
            <v>2140</v>
          </cell>
        </row>
        <row r="112">
          <cell r="A112">
            <v>300256</v>
          </cell>
          <cell r="B112" t="str">
            <v>Ashok Mishra</v>
          </cell>
          <cell r="C112">
            <v>652</v>
          </cell>
        </row>
        <row r="113">
          <cell r="A113">
            <v>300258</v>
          </cell>
          <cell r="B113" t="str">
            <v>Arun Kumar Singh</v>
          </cell>
          <cell r="C113">
            <v>621</v>
          </cell>
        </row>
        <row r="114">
          <cell r="A114">
            <v>300260</v>
          </cell>
          <cell r="B114" t="str">
            <v>Rajnish Mishra</v>
          </cell>
          <cell r="C114">
            <v>4401</v>
          </cell>
        </row>
        <row r="115">
          <cell r="A115">
            <v>300265</v>
          </cell>
          <cell r="B115" t="str">
            <v>Vishnulal</v>
          </cell>
          <cell r="C115">
            <v>650</v>
          </cell>
        </row>
        <row r="116">
          <cell r="A116">
            <v>300267</v>
          </cell>
          <cell r="B116" t="str">
            <v>Santosh Singh</v>
          </cell>
          <cell r="C116">
            <v>364</v>
          </cell>
        </row>
        <row r="117">
          <cell r="A117">
            <v>300268</v>
          </cell>
          <cell r="B117" t="str">
            <v>Vijay Bhusan Tiwary</v>
          </cell>
          <cell r="C117">
            <v>660</v>
          </cell>
        </row>
        <row r="118">
          <cell r="A118">
            <v>300269</v>
          </cell>
          <cell r="B118" t="str">
            <v>Nishant Jha</v>
          </cell>
          <cell r="C118">
            <v>49</v>
          </cell>
        </row>
        <row r="119">
          <cell r="A119">
            <v>300271</v>
          </cell>
          <cell r="B119" t="str">
            <v>Tahir Hossain</v>
          </cell>
          <cell r="C119">
            <v>91</v>
          </cell>
        </row>
        <row r="120">
          <cell r="A120">
            <v>300274</v>
          </cell>
          <cell r="B120" t="str">
            <v>Roshan Poudel</v>
          </cell>
          <cell r="C120">
            <v>374</v>
          </cell>
        </row>
        <row r="121">
          <cell r="A121">
            <v>300277</v>
          </cell>
          <cell r="B121" t="str">
            <v>Deepak Kestwal</v>
          </cell>
          <cell r="C121">
            <v>774</v>
          </cell>
        </row>
        <row r="122">
          <cell r="A122">
            <v>300278</v>
          </cell>
          <cell r="B122" t="str">
            <v>SUNIL KUMAR JAT</v>
          </cell>
          <cell r="C122">
            <v>325</v>
          </cell>
        </row>
        <row r="123">
          <cell r="A123">
            <v>300279</v>
          </cell>
          <cell r="B123" t="str">
            <v>Amod Thakur</v>
          </cell>
          <cell r="C123">
            <v>51</v>
          </cell>
        </row>
        <row r="124">
          <cell r="A124">
            <v>300280</v>
          </cell>
          <cell r="B124" t="str">
            <v>Vikas kr Singh</v>
          </cell>
          <cell r="C124">
            <v>1618</v>
          </cell>
        </row>
        <row r="125">
          <cell r="A125">
            <v>300294</v>
          </cell>
          <cell r="B125" t="str">
            <v>Keshab Bhandari</v>
          </cell>
          <cell r="C125">
            <v>533</v>
          </cell>
        </row>
        <row r="126">
          <cell r="A126">
            <v>300299</v>
          </cell>
          <cell r="B126" t="str">
            <v>Roshan Rai</v>
          </cell>
          <cell r="C126">
            <v>351</v>
          </cell>
        </row>
        <row r="127">
          <cell r="A127">
            <v>300302</v>
          </cell>
          <cell r="B127" t="str">
            <v>Tirath Bahadur Thapa</v>
          </cell>
          <cell r="C127">
            <v>5622</v>
          </cell>
        </row>
        <row r="128">
          <cell r="A128">
            <v>300306</v>
          </cell>
          <cell r="B128" t="str">
            <v>Pankaj Malik</v>
          </cell>
          <cell r="C128">
            <v>212</v>
          </cell>
        </row>
        <row r="129">
          <cell r="A129">
            <v>300390</v>
          </cell>
          <cell r="B129" t="str">
            <v>Shanker Nepali</v>
          </cell>
          <cell r="C129">
            <v>402</v>
          </cell>
        </row>
        <row r="130">
          <cell r="A130">
            <v>300391</v>
          </cell>
          <cell r="B130" t="str">
            <v>Rajan Raut</v>
          </cell>
          <cell r="C130">
            <v>441</v>
          </cell>
        </row>
        <row r="131">
          <cell r="A131">
            <v>300395</v>
          </cell>
          <cell r="B131" t="str">
            <v>Hem Singh</v>
          </cell>
          <cell r="C131">
            <v>268</v>
          </cell>
        </row>
        <row r="132">
          <cell r="A132">
            <v>300396</v>
          </cell>
          <cell r="B132" t="str">
            <v>Ash Md Ansari</v>
          </cell>
          <cell r="C132">
            <v>355</v>
          </cell>
        </row>
        <row r="133">
          <cell r="A133">
            <v>300398</v>
          </cell>
          <cell r="B133" t="str">
            <v>A K Singh</v>
          </cell>
          <cell r="C133">
            <v>468</v>
          </cell>
        </row>
        <row r="134">
          <cell r="A134">
            <v>303083</v>
          </cell>
          <cell r="B134" t="str">
            <v>Chandi Psd Neupane</v>
          </cell>
          <cell r="C134">
            <v>199</v>
          </cell>
        </row>
      </sheetData>
      <sheetData sheetId="1" refreshError="1"/>
      <sheetData sheetId="2"/>
      <sheetData sheetId="3"/>
      <sheetData sheetId="4"/>
      <sheetData sheetId="5">
        <row r="2">
          <cell r="C2" t="str">
            <v xml:space="preserve">TDS </v>
          </cell>
        </row>
      </sheetData>
      <sheetData sheetId="6">
        <row r="2">
          <cell r="C2" t="str">
            <v xml:space="preserve">TDS 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-cycle"/>
      <sheetName val="sum"/>
      <sheetName val="Sheet3"/>
      <sheetName val="Central"/>
      <sheetName val="ktm-branch"/>
      <sheetName val="adj"/>
      <sheetName val="AP9"/>
      <sheetName val="corporate"/>
    </sheetNames>
    <sheetDataSet>
      <sheetData sheetId="0"/>
      <sheetData sheetId="1"/>
      <sheetData sheetId="2"/>
      <sheetData sheetId="3"/>
      <sheetData sheetId="4">
        <row r="6">
          <cell r="F6">
            <v>12</v>
          </cell>
        </row>
      </sheetData>
      <sheetData sheetId="5"/>
      <sheetData sheetId="6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ING LETTER"/>
      <sheetName val="OpInstrs"/>
      <sheetName val="MENU"/>
      <sheetName val="DEF"/>
      <sheetName val="DIS"/>
      <sheetName val="NOTE"/>
      <sheetName val="ProSum"/>
      <sheetName val="NOTES"/>
      <sheetName val="QtyData"/>
      <sheetName val="C.SHEET R.S.&amp;ENA"/>
      <sheetName val="S.TALLY"/>
      <sheetName val="REDISTWGE"/>
      <sheetName val="C.SHEETC.S."/>
      <sheetName val="MOL-1"/>
      <sheetName val="MOL-2"/>
      <sheetName val="RECOVERY"/>
      <sheetName val="RECOVERY-II"/>
      <sheetName val="PROCESS"/>
      <sheetName val="DistE"/>
      <sheetName val="BioGas"/>
      <sheetName val="BIOGAS-II"/>
      <sheetName val="COGEN"/>
      <sheetName val="POWER"/>
      <sheetName val="POWER-II"/>
      <sheetName val="STEAM"/>
      <sheetName val="NORMS"/>
      <sheetName val="REPAIR"/>
      <sheetName val="SALARY"/>
      <sheetName val="OVERHEADS"/>
      <sheetName val="SALES"/>
      <sheetName val="Def1"/>
      <sheetName val="Def2"/>
      <sheetName val="Def3"/>
      <sheetName val="Def4"/>
      <sheetName val="Def5"/>
      <sheetName val="Def6"/>
      <sheetName val="Def7"/>
      <sheetName val="OH-DMD"/>
      <sheetName val="Opening"/>
      <sheetName val="Civ1"/>
      <sheetName val="Civ2"/>
      <sheetName val="Civ3"/>
      <sheetName val="CIV8"/>
      <sheetName val="Civ"/>
      <sheetName val="Civ4"/>
      <sheetName val="Civ5"/>
      <sheetName val="Civ6"/>
      <sheetName val="CIV7"/>
      <sheetName val="EXP-1"/>
      <sheetName val="EXP-2"/>
      <sheetName val="EXP-3"/>
      <sheetName val="OH-EXP"/>
      <sheetName val="CONTRACTS"/>
      <sheetName val="OH-1"/>
      <sheetName val="OH-2"/>
      <sheetName val="OH-3"/>
      <sheetName val="OH-DELHI"/>
      <sheetName val="VISIPAK"/>
      <sheetName val="C__BVISIPAK"/>
      <sheetName val="SUMMARY"/>
      <sheetName val="O__BVISIPAK"/>
      <sheetName val="ABBR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41">
          <cell r="D41">
            <v>0.96899999999999997</v>
          </cell>
        </row>
        <row r="66">
          <cell r="D66">
            <v>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osing Stock-Kartik'74 "/>
      <sheetName val="Debtors"/>
      <sheetName val="Creditors"/>
      <sheetName val="Creditors(1)"/>
      <sheetName val="Creditors (2)"/>
      <sheetName val="SCH_BS_Kartik'74"/>
      <sheetName val="SCH_BS_Ashwin'7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Particular</v>
          </cell>
          <cell r="B4" t="str">
            <v>Opening</v>
          </cell>
          <cell r="C4" t="str">
            <v xml:space="preserve">Period </v>
          </cell>
          <cell r="D4" t="str">
            <v>Closing</v>
          </cell>
          <cell r="F4" t="str">
            <v>Particular</v>
          </cell>
          <cell r="G4" t="str">
            <v>Opening</v>
          </cell>
          <cell r="H4" t="str">
            <v xml:space="preserve">Period </v>
          </cell>
          <cell r="I4" t="str">
            <v>Closing</v>
          </cell>
        </row>
        <row r="5">
          <cell r="A5" t="str">
            <v>SUNDRY CREDITORS</v>
          </cell>
          <cell r="B5">
            <v>0</v>
          </cell>
          <cell r="C5">
            <v>0</v>
          </cell>
          <cell r="D5">
            <v>0</v>
          </cell>
          <cell r="F5" t="str">
            <v>SUNDRY DEBTORS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A.B. GRAIN SPIRITS PVT LTD.</v>
          </cell>
          <cell r="B6">
            <v>0</v>
          </cell>
          <cell r="C6">
            <v>0</v>
          </cell>
          <cell r="D6">
            <v>0</v>
          </cell>
          <cell r="F6" t="str">
            <v>BIGYAN CHAUDHARI</v>
          </cell>
          <cell r="G6">
            <v>-0.37</v>
          </cell>
          <cell r="H6">
            <v>0.13420000000000001</v>
          </cell>
          <cell r="I6">
            <v>-0.23579999999999998</v>
          </cell>
        </row>
        <row r="7">
          <cell r="A7" t="str">
            <v>AJAY SUPPLIERS</v>
          </cell>
          <cell r="B7">
            <v>-0.89</v>
          </cell>
          <cell r="C7">
            <v>0</v>
          </cell>
          <cell r="D7">
            <v>-0.89</v>
          </cell>
          <cell r="F7" t="str">
            <v>D &amp; B MARKETING</v>
          </cell>
          <cell r="G7">
            <v>-896</v>
          </cell>
          <cell r="H7">
            <v>0</v>
          </cell>
          <cell r="I7">
            <v>-896</v>
          </cell>
        </row>
        <row r="8">
          <cell r="A8" t="str">
            <v>ALISHA TORRENT CLOSURES (INDIA) PVT. LTD.</v>
          </cell>
          <cell r="B8">
            <v>-5612.53</v>
          </cell>
          <cell r="C8">
            <v>0</v>
          </cell>
          <cell r="D8">
            <v>-5612.53</v>
          </cell>
          <cell r="F8" t="str">
            <v>HIMALAYAN DISTILLERY LIMITED</v>
          </cell>
          <cell r="G8">
            <v>-0.25999999791383743</v>
          </cell>
          <cell r="H8">
            <v>0</v>
          </cell>
          <cell r="I8">
            <v>-0.25999999791383743</v>
          </cell>
        </row>
        <row r="9">
          <cell r="A9" t="str">
            <v>ANOJ ROAD LINES</v>
          </cell>
          <cell r="B9">
            <v>249603.16000000003</v>
          </cell>
          <cell r="C9">
            <v>-167837.2</v>
          </cell>
          <cell r="D9">
            <v>81765.960000000021</v>
          </cell>
          <cell r="F9" t="str">
            <v>JAGDAMBA OVERSEAS PVT LTD</v>
          </cell>
          <cell r="G9">
            <v>37727.08</v>
          </cell>
          <cell r="H9">
            <v>0</v>
          </cell>
          <cell r="I9">
            <v>37727.08</v>
          </cell>
        </row>
        <row r="10">
          <cell r="A10" t="str">
            <v>ASIAN DISTILLERY PVT.LTD</v>
          </cell>
          <cell r="B10">
            <v>0</v>
          </cell>
          <cell r="C10">
            <v>0</v>
          </cell>
          <cell r="D10">
            <v>0</v>
          </cell>
          <cell r="F10" t="str">
            <v>JUGEDI SUPPLIERS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B.N. ELECTRICALS</v>
          </cell>
          <cell r="B11">
            <v>48205</v>
          </cell>
          <cell r="C11">
            <v>0</v>
          </cell>
          <cell r="D11">
            <v>48205</v>
          </cell>
          <cell r="F11" t="str">
            <v>MAKALU EXIM PVT. LTD.</v>
          </cell>
          <cell r="G11">
            <v>-0.34</v>
          </cell>
          <cell r="H11">
            <v>0</v>
          </cell>
          <cell r="I11">
            <v>-0.34</v>
          </cell>
        </row>
        <row r="12">
          <cell r="A12" t="str">
            <v>BACARDI INDIA PRIVATE LIMITED</v>
          </cell>
          <cell r="B12">
            <v>18657310.569999997</v>
          </cell>
          <cell r="C12">
            <v>-2180980.358</v>
          </cell>
          <cell r="D12">
            <v>16476330.211999997</v>
          </cell>
          <cell r="F12" t="str">
            <v>MAKALU PATHIBHARA ENTERPRISES</v>
          </cell>
          <cell r="G12">
            <v>-52777</v>
          </cell>
          <cell r="H12">
            <v>0</v>
          </cell>
          <cell r="I12">
            <v>-52777</v>
          </cell>
        </row>
        <row r="13">
          <cell r="A13" t="str">
            <v>BACARDI INTERNATIONAL LIMITED - ROYALTY</v>
          </cell>
          <cell r="B13">
            <v>3830826.97</v>
          </cell>
          <cell r="C13">
            <v>0</v>
          </cell>
          <cell r="D13">
            <v>3830826.97</v>
          </cell>
          <cell r="F13" t="str">
            <v>MANSHREE TRADERS</v>
          </cell>
          <cell r="G13">
            <v>39999.550000000003</v>
          </cell>
          <cell r="H13">
            <v>0</v>
          </cell>
          <cell r="I13">
            <v>39999.550000000003</v>
          </cell>
        </row>
        <row r="14">
          <cell r="A14" t="str">
            <v>BAJRA &amp; BAJRACHARYA ENTERPRISES</v>
          </cell>
          <cell r="B14">
            <v>43500.25</v>
          </cell>
          <cell r="C14">
            <v>0</v>
          </cell>
          <cell r="D14">
            <v>43500.25</v>
          </cell>
          <cell r="F14" t="str">
            <v>NEW EVEREST COLD CENTRE</v>
          </cell>
          <cell r="G14">
            <v>356264.5</v>
          </cell>
          <cell r="H14">
            <v>0</v>
          </cell>
          <cell r="I14">
            <v>356264.5</v>
          </cell>
        </row>
        <row r="15">
          <cell r="A15" t="str">
            <v>BHARATPUR GARDEN RESORT (HOTEL) PVT. LTD.</v>
          </cell>
          <cell r="B15">
            <v>475.32</v>
          </cell>
          <cell r="C15">
            <v>0</v>
          </cell>
          <cell r="D15">
            <v>475.32</v>
          </cell>
          <cell r="F15" t="str">
            <v>PASHUPATI KUT UDHYOG</v>
          </cell>
          <cell r="G15">
            <v>-6436.3</v>
          </cell>
          <cell r="H15">
            <v>0</v>
          </cell>
          <cell r="I15">
            <v>-6436.3</v>
          </cell>
        </row>
        <row r="16">
          <cell r="A16" t="str">
            <v>BTC PRIVATE LIMITED</v>
          </cell>
          <cell r="B16">
            <v>0</v>
          </cell>
          <cell r="C16">
            <v>0</v>
          </cell>
          <cell r="D16">
            <v>0</v>
          </cell>
          <cell r="F16" t="str">
            <v>RANJIT &amp; RAJNISH ENTERPRISES</v>
          </cell>
          <cell r="G16">
            <v>8840.2000000000007</v>
          </cell>
          <cell r="H16">
            <v>0</v>
          </cell>
          <cell r="I16">
            <v>8840.2000000000007</v>
          </cell>
        </row>
        <row r="17">
          <cell r="A17" t="str">
            <v>CALTECH PVT LTD.</v>
          </cell>
          <cell r="B17">
            <v>-180</v>
          </cell>
          <cell r="C17">
            <v>0</v>
          </cell>
          <cell r="D17">
            <v>-180</v>
          </cell>
          <cell r="F17" t="str">
            <v>SAMBRDHI TRADERS</v>
          </cell>
          <cell r="G17">
            <v>7014.22</v>
          </cell>
          <cell r="H17">
            <v>0</v>
          </cell>
          <cell r="I17">
            <v>7014.22</v>
          </cell>
        </row>
        <row r="18">
          <cell r="A18" t="str">
            <v>CHEMTECH INDUSTRIES</v>
          </cell>
          <cell r="B18">
            <v>0</v>
          </cell>
          <cell r="C18">
            <v>0</v>
          </cell>
          <cell r="D18">
            <v>0</v>
          </cell>
          <cell r="F18" t="str">
            <v>SHANGRILA SPIRITS PVT LTD.</v>
          </cell>
          <cell r="G18">
            <v>-111571.28000000119</v>
          </cell>
          <cell r="H18">
            <v>5692126.4000000004</v>
          </cell>
          <cell r="I18">
            <v>5580555.1199999992</v>
          </cell>
        </row>
        <row r="19">
          <cell r="A19" t="str">
            <v>CHITWAN SCIENCE HOUSE</v>
          </cell>
          <cell r="B19">
            <v>-0.45</v>
          </cell>
          <cell r="C19">
            <v>0</v>
          </cell>
          <cell r="D19">
            <v>-0.45</v>
          </cell>
          <cell r="F19" t="str">
            <v>VIVEK STORES</v>
          </cell>
          <cell r="G19">
            <v>39550.620000000003</v>
          </cell>
          <cell r="H19">
            <v>0</v>
          </cell>
          <cell r="I19">
            <v>39550.620000000003</v>
          </cell>
        </row>
        <row r="20">
          <cell r="A20" t="str">
            <v>CHIVAS PACKAGING PVT LTD.</v>
          </cell>
          <cell r="B20">
            <v>0</v>
          </cell>
          <cell r="C20">
            <v>1269264.0205000001</v>
          </cell>
          <cell r="D20">
            <v>1269264.0205000001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CLASSIC BOTTLE CAPS PVT LTD.</v>
          </cell>
          <cell r="B21">
            <v>-153874.23999999999</v>
          </cell>
          <cell r="C21">
            <v>133949.46</v>
          </cell>
          <cell r="D21">
            <v>-19924.78</v>
          </cell>
          <cell r="F21" t="str">
            <v>Group Total</v>
          </cell>
          <cell r="G21">
            <v>317714.62000000087</v>
          </cell>
          <cell r="H21">
            <v>5692126.5342000006</v>
          </cell>
          <cell r="I21">
            <v>6009841.1542000016</v>
          </cell>
        </row>
        <row r="22">
          <cell r="A22" t="str">
            <v>CLICK VISION INTERNATIONAL PVT. LTD.</v>
          </cell>
          <cell r="B22">
            <v>0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COMPUTER CARE</v>
          </cell>
          <cell r="B23">
            <v>1.5</v>
          </cell>
          <cell r="C23">
            <v>0</v>
          </cell>
          <cell r="D23">
            <v>1.5</v>
          </cell>
          <cell r="F23" t="str">
            <v>STAFF ADVANCE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CONTINENTAL CAPS CARTONS</v>
          </cell>
          <cell r="B24">
            <v>52226.51</v>
          </cell>
          <cell r="C24">
            <v>0</v>
          </cell>
          <cell r="D24">
            <v>52226.51</v>
          </cell>
          <cell r="F24" t="str">
            <v>AJAY KUMAR SAH</v>
          </cell>
          <cell r="G24">
            <v>-2860.0200000000004</v>
          </cell>
          <cell r="H24">
            <v>-13695.47</v>
          </cell>
          <cell r="I24">
            <v>-16555.489999999998</v>
          </cell>
        </row>
        <row r="25">
          <cell r="A25" t="str">
            <v>DURGA MOTORS</v>
          </cell>
          <cell r="B25">
            <v>0</v>
          </cell>
          <cell r="C25">
            <v>0</v>
          </cell>
          <cell r="D25">
            <v>0</v>
          </cell>
          <cell r="F25" t="str">
            <v>AKLESH KUMAR KUSHWAHA</v>
          </cell>
          <cell r="G25">
            <v>0.57999999999999996</v>
          </cell>
          <cell r="H25">
            <v>0</v>
          </cell>
          <cell r="I25">
            <v>0.57999999999999996</v>
          </cell>
        </row>
        <row r="26">
          <cell r="A26" t="str">
            <v>DUTTA PRESS</v>
          </cell>
          <cell r="B26">
            <v>0</v>
          </cell>
          <cell r="C26">
            <v>365956.33069999999</v>
          </cell>
          <cell r="D26">
            <v>365956.33069999999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ELEMECH INTERNATIONAL PVT LTD.</v>
          </cell>
          <cell r="B27">
            <v>6158.5</v>
          </cell>
          <cell r="C27">
            <v>0</v>
          </cell>
          <cell r="D27">
            <v>6158.5</v>
          </cell>
          <cell r="F27" t="str">
            <v>ANIL SHRESTHA -SA</v>
          </cell>
          <cell r="G27">
            <v>-7640</v>
          </cell>
          <cell r="H27">
            <v>0</v>
          </cell>
          <cell r="I27">
            <v>-7640</v>
          </cell>
        </row>
        <row r="28">
          <cell r="A28" t="str">
            <v>EXOTIC ADUENTURES TOUR &amp; TRAVEL PVT LTD</v>
          </cell>
          <cell r="B28">
            <v>0</v>
          </cell>
          <cell r="C28">
            <v>0</v>
          </cell>
          <cell r="D28">
            <v>0</v>
          </cell>
          <cell r="F28" t="str">
            <v>ANIL TAMANG</v>
          </cell>
          <cell r="G28">
            <v>19998.86</v>
          </cell>
          <cell r="H28">
            <v>0</v>
          </cell>
          <cell r="I28">
            <v>19998.86</v>
          </cell>
        </row>
        <row r="29">
          <cell r="A29" t="str">
            <v>FABRIZIO</v>
          </cell>
          <cell r="B29">
            <v>-1461.85</v>
          </cell>
          <cell r="C29">
            <v>0</v>
          </cell>
          <cell r="D29">
            <v>-1461.85</v>
          </cell>
          <cell r="F29" t="str">
            <v>BADRI CHAULAGAIN</v>
          </cell>
          <cell r="G29">
            <v>-39363</v>
          </cell>
          <cell r="H29">
            <v>0</v>
          </cell>
          <cell r="I29">
            <v>-39363</v>
          </cell>
        </row>
        <row r="30">
          <cell r="A30" t="str">
            <v>GANDAKI CHEMICAL SUPPLIERS</v>
          </cell>
          <cell r="B30">
            <v>118.85</v>
          </cell>
          <cell r="C30">
            <v>1130</v>
          </cell>
          <cell r="D30">
            <v>1248.8499999999999</v>
          </cell>
          <cell r="F30" t="str">
            <v>BASU DEV DAHAL</v>
          </cell>
          <cell r="G30">
            <v>-9840</v>
          </cell>
          <cell r="H30">
            <v>0</v>
          </cell>
          <cell r="I30">
            <v>-9840</v>
          </cell>
        </row>
        <row r="31">
          <cell r="A31" t="str">
            <v>GANINATH MACHINERY PARTS</v>
          </cell>
          <cell r="B31">
            <v>0.6</v>
          </cell>
          <cell r="C31">
            <v>0</v>
          </cell>
          <cell r="D31">
            <v>0.6</v>
          </cell>
          <cell r="F31" t="str">
            <v>BIJAY RATHI</v>
          </cell>
          <cell r="G31">
            <v>-239342.43</v>
          </cell>
          <cell r="H31">
            <v>56358.17</v>
          </cell>
          <cell r="I31">
            <v>-182984.26</v>
          </cell>
        </row>
        <row r="32">
          <cell r="A32" t="str">
            <v>GUALA CLOSURES (INDIA) PVT. LTD</v>
          </cell>
          <cell r="B32">
            <v>-601260.75</v>
          </cell>
          <cell r="C32">
            <v>0</v>
          </cell>
          <cell r="D32">
            <v>-601260.75</v>
          </cell>
          <cell r="F32" t="str">
            <v>BINIL RAJ ADHIKARI</v>
          </cell>
          <cell r="G32">
            <v>-20000</v>
          </cell>
          <cell r="H32">
            <v>0</v>
          </cell>
          <cell r="I32">
            <v>-20000</v>
          </cell>
        </row>
        <row r="33">
          <cell r="A33" t="str">
            <v>GIRI BLOCK UDHYOG</v>
          </cell>
          <cell r="B33">
            <v>0</v>
          </cell>
          <cell r="C33">
            <v>0</v>
          </cell>
          <cell r="D33">
            <v>0</v>
          </cell>
          <cell r="F33" t="str">
            <v>BISHAL BISTA</v>
          </cell>
          <cell r="G33">
            <v>-24887.79</v>
          </cell>
          <cell r="H33">
            <v>-742</v>
          </cell>
          <cell r="I33">
            <v>-25629.79</v>
          </cell>
        </row>
        <row r="34">
          <cell r="A34" t="str">
            <v>HINDUSTAN NATIONAL GLASS INDUSTRIES LTD.</v>
          </cell>
          <cell r="B34">
            <v>-482495.67</v>
          </cell>
          <cell r="C34">
            <v>39795.67</v>
          </cell>
          <cell r="D34">
            <v>-442700</v>
          </cell>
          <cell r="F34" t="str">
            <v>BISHNU PRASAD BHAT</v>
          </cell>
          <cell r="G34">
            <v>-1219.3900000000001</v>
          </cell>
          <cell r="H34">
            <v>0</v>
          </cell>
          <cell r="I34">
            <v>-1219.3900000000001</v>
          </cell>
        </row>
        <row r="35">
          <cell r="A35" t="str">
            <v>HOLOGRAPHIC SECURITY MARKINGS P. LTD</v>
          </cell>
          <cell r="B35">
            <v>55972.43</v>
          </cell>
          <cell r="C35">
            <v>0</v>
          </cell>
          <cell r="D35">
            <v>55972.43</v>
          </cell>
          <cell r="F35" t="str">
            <v>DHOJ KUMAR HAMAL - SA</v>
          </cell>
          <cell r="G35">
            <v>-2000.06</v>
          </cell>
          <cell r="H35">
            <v>0</v>
          </cell>
          <cell r="I35">
            <v>-2000.06</v>
          </cell>
        </row>
        <row r="36">
          <cell r="A36" t="str">
            <v>HOLOSTIK INDIA LIMITED</v>
          </cell>
          <cell r="B36">
            <v>-19141.13</v>
          </cell>
          <cell r="C36">
            <v>0</v>
          </cell>
          <cell r="D36">
            <v>-19141.13</v>
          </cell>
          <cell r="F36" t="str">
            <v>DHRUBA BAHADUR G.C. - SA</v>
          </cell>
          <cell r="G36">
            <v>-24930.840000000004</v>
          </cell>
          <cell r="H36">
            <v>2148.39</v>
          </cell>
          <cell r="I36">
            <v>-22782.450000000004</v>
          </cell>
        </row>
        <row r="37">
          <cell r="A37" t="str">
            <v>HOTEL GLOBAL (P) LTD.</v>
          </cell>
          <cell r="B37">
            <v>2529.89</v>
          </cell>
          <cell r="C37">
            <v>-15218.76</v>
          </cell>
          <cell r="D37">
            <v>-12688.87</v>
          </cell>
          <cell r="F37" t="str">
            <v>GURU P. ADHIKARI - GM</v>
          </cell>
          <cell r="G37">
            <v>-850.87</v>
          </cell>
          <cell r="H37">
            <v>0</v>
          </cell>
          <cell r="I37">
            <v>-850.87</v>
          </cell>
        </row>
        <row r="38">
          <cell r="A38" t="str">
            <v>HULAS STEEEL INDUSTRIES LTD.</v>
          </cell>
          <cell r="B38">
            <v>0.22</v>
          </cell>
          <cell r="C38">
            <v>0</v>
          </cell>
          <cell r="D38">
            <v>0.22</v>
          </cell>
          <cell r="F38" t="str">
            <v>HARI GURUNG - OLD</v>
          </cell>
          <cell r="G38">
            <v>-21706.300000000003</v>
          </cell>
          <cell r="H38">
            <v>2197.41</v>
          </cell>
          <cell r="I38">
            <v>-19508.890000000003</v>
          </cell>
        </row>
        <row r="39">
          <cell r="A39" t="str">
            <v>IBB ENGINEERING CONSULTANCY PVT LTD</v>
          </cell>
          <cell r="B39">
            <v>-19000</v>
          </cell>
          <cell r="C39">
            <v>0</v>
          </cell>
          <cell r="D39">
            <v>-19000</v>
          </cell>
          <cell r="F39" t="str">
            <v>INDRA GHIMIRE</v>
          </cell>
          <cell r="G39">
            <v>-0.1000000000003638</v>
          </cell>
          <cell r="H39">
            <v>0</v>
          </cell>
          <cell r="I39">
            <v>-0.1000000000003638</v>
          </cell>
        </row>
        <row r="40">
          <cell r="A40" t="str">
            <v>INDIA GLYCOLS LIMITED</v>
          </cell>
          <cell r="B40">
            <v>1821706.25</v>
          </cell>
          <cell r="C40">
            <v>1821706.25</v>
          </cell>
          <cell r="D40">
            <v>3643412.5</v>
          </cell>
          <cell r="F40" t="str">
            <v>KIRAN PANTHEE -SA</v>
          </cell>
          <cell r="G40">
            <v>-9.0000000000145519E-2</v>
          </cell>
          <cell r="H40">
            <v>0</v>
          </cell>
          <cell r="I40">
            <v>-9.0000000000145519E-2</v>
          </cell>
        </row>
        <row r="41">
          <cell r="A41" t="str">
            <v>INFRATECH PVT. LTD.</v>
          </cell>
          <cell r="B41">
            <v>7445.36</v>
          </cell>
          <cell r="C41">
            <v>0</v>
          </cell>
          <cell r="D41">
            <v>7445.36</v>
          </cell>
          <cell r="F41" t="str">
            <v>KISHOR BABU PURI - SA</v>
          </cell>
          <cell r="G41">
            <v>-78369.899999999994</v>
          </cell>
          <cell r="H41">
            <v>0</v>
          </cell>
          <cell r="I41">
            <v>-78369.899999999994</v>
          </cell>
        </row>
        <row r="42">
          <cell r="A42" t="str">
            <v>IP ROADLINES PVT. LTD.</v>
          </cell>
          <cell r="B42">
            <v>6098</v>
          </cell>
          <cell r="C42">
            <v>0</v>
          </cell>
          <cell r="D42">
            <v>6098</v>
          </cell>
          <cell r="F42" t="str">
            <v>KRISHNA BAHADUR NEWAR</v>
          </cell>
          <cell r="G42">
            <v>-700.37</v>
          </cell>
          <cell r="H42">
            <v>0</v>
          </cell>
          <cell r="I42">
            <v>-700.37</v>
          </cell>
        </row>
        <row r="43">
          <cell r="A43" t="str">
            <v>J.G.I. DISTRIBUTION PVT. LTD.</v>
          </cell>
          <cell r="B43">
            <v>0</v>
          </cell>
          <cell r="C43">
            <v>0</v>
          </cell>
          <cell r="D43">
            <v>0</v>
          </cell>
          <cell r="F43" t="str">
            <v>KRISHNA HARI ADHIKARI</v>
          </cell>
          <cell r="G43">
            <v>-31746.639999999996</v>
          </cell>
          <cell r="H43">
            <v>15000</v>
          </cell>
          <cell r="I43">
            <v>-16746.639999999996</v>
          </cell>
        </row>
        <row r="44">
          <cell r="A44" t="str">
            <v>JAI SHREE SHYAM TRADING CONCERN</v>
          </cell>
          <cell r="B44">
            <v>0</v>
          </cell>
          <cell r="C44">
            <v>0</v>
          </cell>
          <cell r="D44">
            <v>0</v>
          </cell>
          <cell r="F44" t="str">
            <v>LAKSHMAN POUDEL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KALIKA GLASS HOUSE</v>
          </cell>
          <cell r="B45">
            <v>-0.49</v>
          </cell>
          <cell r="C45">
            <v>0</v>
          </cell>
          <cell r="D45">
            <v>-0.49</v>
          </cell>
          <cell r="F45" t="str">
            <v>MAHESHWOR GHIMIRE - SA</v>
          </cell>
          <cell r="G45">
            <v>-39898.980000000003</v>
          </cell>
          <cell r="H45">
            <v>4232</v>
          </cell>
          <cell r="I45">
            <v>-35666.980000000003</v>
          </cell>
        </row>
        <row r="46">
          <cell r="A46" t="str">
            <v>KOSELI SHOE STYLE</v>
          </cell>
          <cell r="B46">
            <v>0</v>
          </cell>
          <cell r="C46">
            <v>0</v>
          </cell>
          <cell r="D46">
            <v>0</v>
          </cell>
          <cell r="F46" t="str">
            <v>MANISH RAJ REGMI- SA</v>
          </cell>
          <cell r="G46">
            <v>-5831.64</v>
          </cell>
          <cell r="H46">
            <v>0</v>
          </cell>
          <cell r="I46">
            <v>-5831.64</v>
          </cell>
        </row>
        <row r="47">
          <cell r="A47" t="str">
            <v>M.S. SUPPLIERS</v>
          </cell>
          <cell r="B47">
            <v>0.27</v>
          </cell>
          <cell r="C47">
            <v>0</v>
          </cell>
          <cell r="D47">
            <v>0.27</v>
          </cell>
          <cell r="F47" t="str">
            <v>MOHAN GURUNG- SA</v>
          </cell>
          <cell r="G47">
            <v>-24833</v>
          </cell>
          <cell r="H47">
            <v>24833</v>
          </cell>
          <cell r="I47">
            <v>0</v>
          </cell>
        </row>
        <row r="48">
          <cell r="A48" t="str">
            <v>MAHADEV CARRIERS PVT LTD</v>
          </cell>
          <cell r="B48">
            <v>0</v>
          </cell>
          <cell r="C48">
            <v>0</v>
          </cell>
          <cell r="D48">
            <v>0</v>
          </cell>
          <cell r="F48" t="str">
            <v>MUKESHWAR NATH GUPTA</v>
          </cell>
          <cell r="G48">
            <v>-12948.58</v>
          </cell>
          <cell r="H48">
            <v>-3859.75</v>
          </cell>
          <cell r="I48">
            <v>-16808.330000000002</v>
          </cell>
        </row>
        <row r="49">
          <cell r="A49" t="str">
            <v>MANOHAR PACKAGINGS PVT LTD</v>
          </cell>
          <cell r="B49">
            <v>-0.01</v>
          </cell>
          <cell r="C49">
            <v>0</v>
          </cell>
          <cell r="D49">
            <v>-0.01</v>
          </cell>
          <cell r="F49" t="str">
            <v>MUKTI BARAL</v>
          </cell>
          <cell r="G49">
            <v>-46611.25</v>
          </cell>
          <cell r="H49">
            <v>0</v>
          </cell>
          <cell r="I49">
            <v>-46611.25</v>
          </cell>
        </row>
        <row r="50">
          <cell r="A50" t="str">
            <v>MEDI HUSEN TYRE MARMAT</v>
          </cell>
          <cell r="B50">
            <v>5.5</v>
          </cell>
          <cell r="C50">
            <v>0</v>
          </cell>
          <cell r="D50">
            <v>5.5</v>
          </cell>
          <cell r="F50" t="str">
            <v>NABIN KARKI</v>
          </cell>
          <cell r="G50">
            <v>0.5</v>
          </cell>
          <cell r="H50">
            <v>0</v>
          </cell>
          <cell r="I50">
            <v>0.5</v>
          </cell>
        </row>
        <row r="51">
          <cell r="A51" t="str">
            <v>N.G.S. BULK CARRIERS PVT LTD.</v>
          </cell>
          <cell r="B51">
            <v>0</v>
          </cell>
          <cell r="C51">
            <v>0</v>
          </cell>
          <cell r="D51">
            <v>0</v>
          </cell>
          <cell r="F51" t="str">
            <v>NARAYAN PRASAD PANDIT</v>
          </cell>
          <cell r="G51">
            <v>-19757.739999999998</v>
          </cell>
          <cell r="H51">
            <v>1893.76</v>
          </cell>
          <cell r="I51">
            <v>-17863.98</v>
          </cell>
        </row>
        <row r="52">
          <cell r="A52" t="str">
            <v>NARAYANGARH AUTO CARE</v>
          </cell>
          <cell r="B52">
            <v>0.89</v>
          </cell>
          <cell r="C52">
            <v>0</v>
          </cell>
          <cell r="D52">
            <v>0.89</v>
          </cell>
          <cell r="F52" t="str">
            <v>RAHUL GIRI</v>
          </cell>
          <cell r="G52">
            <v>-21559.31</v>
          </cell>
          <cell r="H52">
            <v>0</v>
          </cell>
          <cell r="I52">
            <v>-21559.31</v>
          </cell>
        </row>
        <row r="53">
          <cell r="A53" t="str">
            <v>NARAYANI CHEMICAL SUPPLIERS</v>
          </cell>
          <cell r="B53">
            <v>0</v>
          </cell>
          <cell r="C53">
            <v>0</v>
          </cell>
          <cell r="D53">
            <v>0</v>
          </cell>
          <cell r="F53" t="str">
            <v>RAJAN BOHARA</v>
          </cell>
          <cell r="G53">
            <v>-30905</v>
          </cell>
          <cell r="H53">
            <v>0</v>
          </cell>
          <cell r="I53">
            <v>-30905</v>
          </cell>
        </row>
        <row r="54">
          <cell r="A54" t="str">
            <v>NARAYANI MECHINE &amp; TOOLS STORES</v>
          </cell>
          <cell r="B54">
            <v>0.55000000000000004</v>
          </cell>
          <cell r="C54">
            <v>0</v>
          </cell>
          <cell r="D54">
            <v>0.55000000000000004</v>
          </cell>
          <cell r="F54" t="str">
            <v>RAM KUMAR DARAI</v>
          </cell>
          <cell r="G54">
            <v>-17729.400000000001</v>
          </cell>
          <cell r="H54">
            <v>1036.6099999999999</v>
          </cell>
          <cell r="I54">
            <v>-16692.79</v>
          </cell>
        </row>
        <row r="55">
          <cell r="A55" t="str">
            <v>NARINDRA SCIENTIFIC INDUSTRIES</v>
          </cell>
          <cell r="B55">
            <v>-20979.65</v>
          </cell>
          <cell r="C55">
            <v>0</v>
          </cell>
          <cell r="D55">
            <v>-20979.65</v>
          </cell>
          <cell r="F55" t="str">
            <v>SAILESH BUDHATHOKI</v>
          </cell>
          <cell r="G55">
            <v>-29729</v>
          </cell>
          <cell r="H55">
            <v>0</v>
          </cell>
          <cell r="I55">
            <v>-29729</v>
          </cell>
        </row>
        <row r="56">
          <cell r="A56" t="str">
            <v>NEPAL BIRKO UDHAYOG</v>
          </cell>
          <cell r="B56">
            <v>0.6</v>
          </cell>
          <cell r="C56">
            <v>0</v>
          </cell>
          <cell r="D56">
            <v>0.6</v>
          </cell>
          <cell r="F56" t="str">
            <v>SHIBA SHARMA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NEPAL PAYPADARTHA TATHA CHUROT UDHYOG SANGH</v>
          </cell>
          <cell r="B57">
            <v>0</v>
          </cell>
          <cell r="C57">
            <v>9000</v>
          </cell>
          <cell r="D57">
            <v>9000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NEW SUNRISE SURGICAL HOUSE</v>
          </cell>
          <cell r="B58">
            <v>0</v>
          </cell>
          <cell r="C58">
            <v>1288.2</v>
          </cell>
          <cell r="D58">
            <v>1288.2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A59" t="str">
            <v>NIYOGI OFFSET PVT LTD.</v>
          </cell>
          <cell r="B59">
            <v>90452.72</v>
          </cell>
          <cell r="C59">
            <v>0</v>
          </cell>
          <cell r="D59">
            <v>90452.72</v>
          </cell>
          <cell r="F59" t="str">
            <v>SHIVA PRASHAD ADHIKARI</v>
          </cell>
          <cell r="G59">
            <v>-9669</v>
          </cell>
          <cell r="H59">
            <v>0</v>
          </cell>
          <cell r="I59">
            <v>-9669</v>
          </cell>
        </row>
        <row r="60">
          <cell r="A60" t="str">
            <v>NOBLE PRINT &amp; PACKAGING INDUSTRIES P. LTD.</v>
          </cell>
          <cell r="B60">
            <v>0.64</v>
          </cell>
          <cell r="C60">
            <v>0</v>
          </cell>
          <cell r="D60">
            <v>0.64</v>
          </cell>
          <cell r="F60" t="str">
            <v>SHYAM BARUWAL</v>
          </cell>
          <cell r="G60">
            <v>0</v>
          </cell>
          <cell r="H60">
            <v>0</v>
          </cell>
          <cell r="I60">
            <v>0</v>
          </cell>
        </row>
        <row r="61">
          <cell r="A61" t="str">
            <v>NUTECH SECURITY PRINTERS</v>
          </cell>
          <cell r="B61">
            <v>96.080000000001746</v>
          </cell>
          <cell r="C61">
            <v>283619.24400000001</v>
          </cell>
          <cell r="D61">
            <v>283715.32400000002</v>
          </cell>
          <cell r="F61" t="str">
            <v>SUBHADRA KUNWAR-SA</v>
          </cell>
          <cell r="G61">
            <v>9999.31</v>
          </cell>
          <cell r="H61">
            <v>0</v>
          </cell>
          <cell r="I61">
            <v>9999.31</v>
          </cell>
        </row>
        <row r="62">
          <cell r="A62" t="str">
            <v>PARAS GLASS WARE PVT LTD</v>
          </cell>
          <cell r="B62">
            <v>-463478.9</v>
          </cell>
          <cell r="C62">
            <v>463478.9045</v>
          </cell>
          <cell r="D62">
            <v>4.4999999809078872E-3</v>
          </cell>
          <cell r="F62" t="str">
            <v>SUMAN ARYAL -SA</v>
          </cell>
          <cell r="G62">
            <v>-0.25</v>
          </cell>
          <cell r="H62">
            <v>0</v>
          </cell>
          <cell r="I62">
            <v>-0.25</v>
          </cell>
        </row>
        <row r="63">
          <cell r="A63" t="str">
            <v>OCEAN TRADE CONCERN</v>
          </cell>
          <cell r="B63">
            <v>0</v>
          </cell>
          <cell r="C63">
            <v>0</v>
          </cell>
          <cell r="D63">
            <v>0</v>
          </cell>
          <cell r="F63" t="str">
            <v>SUMANDRA KHATRI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PALL INDIA PVT. LTD.</v>
          </cell>
          <cell r="B64">
            <v>95452.6</v>
          </cell>
          <cell r="C64">
            <v>0</v>
          </cell>
          <cell r="D64">
            <v>95452.6</v>
          </cell>
          <cell r="F64" t="str">
            <v>THANESWOR UPADHAYA</v>
          </cell>
          <cell r="G64">
            <v>-2115.5</v>
          </cell>
          <cell r="H64">
            <v>0</v>
          </cell>
          <cell r="I64">
            <v>-2115.5</v>
          </cell>
        </row>
        <row r="65">
          <cell r="A65" t="str">
            <v>PASHUPATI ROAD CARRIER NEPAL PVT. LTD.</v>
          </cell>
          <cell r="B65">
            <v>2.82</v>
          </cell>
          <cell r="C65">
            <v>0.12</v>
          </cell>
          <cell r="D65">
            <v>2.94</v>
          </cell>
          <cell r="F65" t="str">
            <v>TUL BAHADUR B.C. -SA</v>
          </cell>
          <cell r="G65">
            <v>-8437.0300000000007</v>
          </cell>
          <cell r="H65">
            <v>0</v>
          </cell>
          <cell r="I65">
            <v>-8437.0300000000007</v>
          </cell>
        </row>
        <row r="66">
          <cell r="A66" t="str">
            <v>PASHUPATI ROAD CARRIER PVT LTD.</v>
          </cell>
          <cell r="B66">
            <v>0</v>
          </cell>
          <cell r="C66">
            <v>172361.44</v>
          </cell>
          <cell r="D66">
            <v>172361.44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POSITIVE INDUSTRIES</v>
          </cell>
          <cell r="B67">
            <v>-0.19</v>
          </cell>
          <cell r="C67">
            <v>0</v>
          </cell>
          <cell r="D67">
            <v>-0.19</v>
          </cell>
          <cell r="F67" t="str">
            <v>TULSHI RAM PURI</v>
          </cell>
          <cell r="G67">
            <v>-28120</v>
          </cell>
          <cell r="H67">
            <v>0</v>
          </cell>
          <cell r="I67">
            <v>-28120</v>
          </cell>
        </row>
        <row r="68">
          <cell r="A68" t="str">
            <v>PRAVA BIDHUT IMPORIAM</v>
          </cell>
          <cell r="B68">
            <v>1188.01</v>
          </cell>
          <cell r="C68">
            <v>0</v>
          </cell>
          <cell r="D68">
            <v>1188.01</v>
          </cell>
          <cell r="F68" t="str">
            <v>UMAKANTA NIRAULA</v>
          </cell>
          <cell r="G68">
            <v>42674.45</v>
          </cell>
          <cell r="H68">
            <v>0</v>
          </cell>
          <cell r="I68">
            <v>42674.45</v>
          </cell>
        </row>
        <row r="69">
          <cell r="A69" t="str">
            <v>R. B. TRADING</v>
          </cell>
          <cell r="B69">
            <v>-5000</v>
          </cell>
          <cell r="C69">
            <v>5000</v>
          </cell>
          <cell r="D69">
            <v>0</v>
          </cell>
          <cell r="F69" t="str">
            <v>UMESH KUMAR SAHANI</v>
          </cell>
          <cell r="G69">
            <v>1</v>
          </cell>
          <cell r="H69">
            <v>0</v>
          </cell>
          <cell r="I69">
            <v>1</v>
          </cell>
        </row>
        <row r="70">
          <cell r="A70" t="str">
            <v>R.L. LOGISTICS</v>
          </cell>
          <cell r="B70">
            <v>275475.20000000001</v>
          </cell>
          <cell r="C70">
            <v>0</v>
          </cell>
          <cell r="D70">
            <v>275475.20000000001</v>
          </cell>
          <cell r="F70" t="str">
            <v>YAGYA BAHADUR SHRESTHA</v>
          </cell>
          <cell r="G70">
            <v>-20790</v>
          </cell>
          <cell r="H70">
            <v>0</v>
          </cell>
          <cell r="I70">
            <v>-20790</v>
          </cell>
        </row>
        <row r="71">
          <cell r="A71" t="str">
            <v>R.S.E. WATERCARE PVT. LTD.</v>
          </cell>
          <cell r="B71">
            <v>0</v>
          </cell>
          <cell r="C71">
            <v>0</v>
          </cell>
          <cell r="D71">
            <v>0</v>
          </cell>
          <cell r="F71" t="str">
            <v>Group Total</v>
          </cell>
          <cell r="G71">
            <v>-751718.78</v>
          </cell>
          <cell r="H71">
            <v>89402.12</v>
          </cell>
          <cell r="I71">
            <v>-662316.66000000015</v>
          </cell>
        </row>
        <row r="72">
          <cell r="A72" t="str">
            <v>RADICO KHAITEN LTD</v>
          </cell>
          <cell r="B72">
            <v>911929.59</v>
          </cell>
          <cell r="C72">
            <v>0</v>
          </cell>
          <cell r="D72">
            <v>911929.59</v>
          </cell>
          <cell r="F72" t="str">
            <v>OTHER RECEIVABLES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RAJDOOT PARIVAHAN PVT LTD</v>
          </cell>
          <cell r="B73">
            <v>0.9</v>
          </cell>
          <cell r="C73">
            <v>0</v>
          </cell>
          <cell r="D73">
            <v>0.9</v>
          </cell>
          <cell r="F73" t="str">
            <v>RADICO KHAITAN LIMITED - ROYALTY</v>
          </cell>
          <cell r="G73">
            <v>3656433.55</v>
          </cell>
          <cell r="H73">
            <v>0</v>
          </cell>
          <cell r="I73">
            <v>3656433.55</v>
          </cell>
        </row>
        <row r="74">
          <cell r="A74" t="str">
            <v>RATTAN INDUSTRIAL INDIA PVT. LTD</v>
          </cell>
          <cell r="B74">
            <v>48044.99</v>
          </cell>
          <cell r="C74">
            <v>0</v>
          </cell>
          <cell r="D74">
            <v>48044.99</v>
          </cell>
          <cell r="F74" t="str">
            <v>Group Total</v>
          </cell>
          <cell r="G74">
            <v>3656433.55</v>
          </cell>
          <cell r="H74">
            <v>0</v>
          </cell>
          <cell r="I74">
            <v>3656433.55</v>
          </cell>
        </row>
        <row r="75">
          <cell r="A75" t="str">
            <v>RENEMARG FLAVOURS AND FRAGRANCE PVT. LTD.</v>
          </cell>
          <cell r="B75">
            <v>4756.46</v>
          </cell>
          <cell r="C75">
            <v>0</v>
          </cell>
          <cell r="D75">
            <v>4756.46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 t="str">
            <v>ROTARY CLUB OF POKHARA NEWROAD</v>
          </cell>
          <cell r="B76">
            <v>-25000</v>
          </cell>
          <cell r="C76">
            <v>0</v>
          </cell>
          <cell r="D76">
            <v>-25000</v>
          </cell>
          <cell r="F76" t="str">
            <v>FIXED ASSETS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SAIBABA TRADERS</v>
          </cell>
          <cell r="B77">
            <v>3678.17</v>
          </cell>
          <cell r="C77">
            <v>0</v>
          </cell>
          <cell r="D77">
            <v>3678.17</v>
          </cell>
          <cell r="F77" t="str">
            <v>ACCUMULATED DEPRECIATION</v>
          </cell>
          <cell r="G77">
            <v>-50676395.126999997</v>
          </cell>
          <cell r="H77">
            <v>0</v>
          </cell>
          <cell r="I77">
            <v>-50676395.126999997</v>
          </cell>
        </row>
        <row r="78">
          <cell r="A78" t="str">
            <v>SANJIWANI PARTS</v>
          </cell>
          <cell r="B78">
            <v>0.5</v>
          </cell>
          <cell r="C78">
            <v>0</v>
          </cell>
          <cell r="D78">
            <v>0.5</v>
          </cell>
          <cell r="F78" t="str">
            <v>BUILDING</v>
          </cell>
          <cell r="G78">
            <v>13518809.720000001</v>
          </cell>
          <cell r="H78">
            <v>0</v>
          </cell>
          <cell r="I78">
            <v>13518809.720000001</v>
          </cell>
        </row>
        <row r="79">
          <cell r="A79" t="str">
            <v>SAPTAGANDAKI GLASS HOUSE</v>
          </cell>
          <cell r="B79">
            <v>0.8</v>
          </cell>
          <cell r="C79">
            <v>0</v>
          </cell>
          <cell r="D79">
            <v>0.8</v>
          </cell>
          <cell r="F79" t="str">
            <v>BUILDING CONSTRUCTION</v>
          </cell>
          <cell r="G79">
            <v>1763680.55</v>
          </cell>
          <cell r="H79">
            <v>0</v>
          </cell>
          <cell r="I79">
            <v>1763680.55</v>
          </cell>
        </row>
        <row r="80">
          <cell r="A80" t="str">
            <v>SECURE ALARMS TRADERS</v>
          </cell>
          <cell r="B80">
            <v>0</v>
          </cell>
          <cell r="C80">
            <v>0</v>
          </cell>
          <cell r="D80">
            <v>0</v>
          </cell>
          <cell r="F80" t="str">
            <v>BUILDING CONTRUCTION - FA</v>
          </cell>
          <cell r="G80">
            <v>7438859.6100000003</v>
          </cell>
          <cell r="H80">
            <v>0</v>
          </cell>
          <cell r="I80">
            <v>7438859.6100000003</v>
          </cell>
        </row>
        <row r="81">
          <cell r="A81" t="str">
            <v>SHARMA ELECTRIC WORKSHOP</v>
          </cell>
          <cell r="B81">
            <v>-0.06</v>
          </cell>
          <cell r="C81">
            <v>0</v>
          </cell>
          <cell r="D81">
            <v>-0.06</v>
          </cell>
          <cell r="F81" t="str">
            <v>COMPUTER &amp; UPS</v>
          </cell>
          <cell r="G81">
            <v>522855.73</v>
          </cell>
          <cell r="H81">
            <v>0</v>
          </cell>
          <cell r="I81">
            <v>522855.73</v>
          </cell>
        </row>
        <row r="82">
          <cell r="A82" t="str">
            <v>SHIV SHAKTI BOTTLE SUPPLIERS</v>
          </cell>
          <cell r="B82">
            <v>830.95</v>
          </cell>
          <cell r="C82">
            <v>0</v>
          </cell>
          <cell r="D82">
            <v>830.95</v>
          </cell>
          <cell r="F82" t="str">
            <v>COMPUTERS</v>
          </cell>
          <cell r="G82">
            <v>156109.75</v>
          </cell>
          <cell r="H82">
            <v>0</v>
          </cell>
          <cell r="I82">
            <v>156109.75</v>
          </cell>
        </row>
        <row r="83">
          <cell r="A83" t="str">
            <v>SHREE CARRIERS</v>
          </cell>
          <cell r="B83">
            <v>-0.03</v>
          </cell>
          <cell r="C83">
            <v>0</v>
          </cell>
          <cell r="D83">
            <v>-0.03</v>
          </cell>
          <cell r="F83" t="str">
            <v>FURNITURE &amp; FIXTURES</v>
          </cell>
          <cell r="G83">
            <v>5963392.0499999998</v>
          </cell>
          <cell r="H83">
            <v>0</v>
          </cell>
          <cell r="I83">
            <v>5963392.0499999998</v>
          </cell>
        </row>
        <row r="84">
          <cell r="A84" t="str">
            <v>SHREE DURGA ENTERPRISES</v>
          </cell>
          <cell r="B84">
            <v>11543.2</v>
          </cell>
          <cell r="C84">
            <v>0</v>
          </cell>
          <cell r="D84">
            <v>11543.2</v>
          </cell>
          <cell r="F84" t="str">
            <v>FURNITURE &amp; FIXTURES - FA</v>
          </cell>
          <cell r="G84">
            <v>153558</v>
          </cell>
          <cell r="H84">
            <v>0</v>
          </cell>
          <cell r="I84">
            <v>153558</v>
          </cell>
        </row>
        <row r="85">
          <cell r="A85" t="str">
            <v>SHREE ECO VISIONARY (P.) LTD.</v>
          </cell>
          <cell r="B85">
            <v>-0.19</v>
          </cell>
          <cell r="C85">
            <v>0</v>
          </cell>
          <cell r="D85">
            <v>-0.19</v>
          </cell>
          <cell r="F85" t="str">
            <v>OFFICE EQUIPMENT</v>
          </cell>
          <cell r="G85">
            <v>833919.72</v>
          </cell>
          <cell r="H85">
            <v>0</v>
          </cell>
          <cell r="I85">
            <v>833919.72</v>
          </cell>
        </row>
        <row r="86">
          <cell r="A86" t="str">
            <v>SHREE MAA DURGA ROAD CARRIERS</v>
          </cell>
          <cell r="B86">
            <v>14.54</v>
          </cell>
          <cell r="C86">
            <v>0</v>
          </cell>
          <cell r="D86">
            <v>14.54</v>
          </cell>
          <cell r="F86" t="str">
            <v>OFFICE EQUIPMENT - FA</v>
          </cell>
          <cell r="G86">
            <v>729437.82</v>
          </cell>
          <cell r="H86">
            <v>0</v>
          </cell>
          <cell r="I86">
            <v>729437.82</v>
          </cell>
        </row>
        <row r="87">
          <cell r="A87" t="str">
            <v>SHREE PASHUPATI HARDWARE</v>
          </cell>
          <cell r="B87">
            <v>0.17</v>
          </cell>
          <cell r="C87">
            <v>0</v>
          </cell>
          <cell r="D87">
            <v>0.17</v>
          </cell>
          <cell r="F87" t="str">
            <v>OTHER ASSETS</v>
          </cell>
          <cell r="G87">
            <v>1038502.05</v>
          </cell>
          <cell r="H87">
            <v>0</v>
          </cell>
          <cell r="I87">
            <v>1038502.05</v>
          </cell>
        </row>
        <row r="88">
          <cell r="A88" t="str">
            <v>SHREERAM DENTING &amp; PONTING WORKSHOP</v>
          </cell>
          <cell r="B88">
            <v>7.5</v>
          </cell>
          <cell r="C88">
            <v>0</v>
          </cell>
          <cell r="D88">
            <v>7.5</v>
          </cell>
          <cell r="F88" t="str">
            <v>OTHER EQUIPMENT - FA</v>
          </cell>
          <cell r="G88">
            <v>348617</v>
          </cell>
          <cell r="H88">
            <v>0</v>
          </cell>
          <cell r="I88">
            <v>348617</v>
          </cell>
        </row>
        <row r="89">
          <cell r="A89" t="str">
            <v>SHUVAPRAVAT MEDIA HOUSE &amp; STATIONERY HOUSE</v>
          </cell>
          <cell r="B89">
            <v>0</v>
          </cell>
          <cell r="C89">
            <v>3200</v>
          </cell>
          <cell r="D89">
            <v>3200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SKANEM INTERLABELS INDUSTRIES P. LTD</v>
          </cell>
          <cell r="B90">
            <v>106508.65</v>
          </cell>
          <cell r="C90">
            <v>0</v>
          </cell>
          <cell r="D90">
            <v>106508.65</v>
          </cell>
          <cell r="F90" t="str">
            <v>PLANT &amp; MACHINERY</v>
          </cell>
          <cell r="G90">
            <v>41842300.380000003</v>
          </cell>
          <cell r="H90">
            <v>0</v>
          </cell>
          <cell r="I90">
            <v>41842300.380000003</v>
          </cell>
        </row>
        <row r="91">
          <cell r="A91" t="str">
            <v>SPRINT PRINTING &amp; PACKAGING PVT. LTD.</v>
          </cell>
          <cell r="B91">
            <v>26555</v>
          </cell>
          <cell r="C91">
            <v>0</v>
          </cell>
          <cell r="D91">
            <v>26555</v>
          </cell>
          <cell r="F91" t="str">
            <v>PLANT &amp; MACHINERY - FA</v>
          </cell>
          <cell r="G91">
            <v>11901676.810000001</v>
          </cell>
          <cell r="H91">
            <v>0</v>
          </cell>
          <cell r="I91">
            <v>11901676.810000001</v>
          </cell>
        </row>
        <row r="92">
          <cell r="A92" t="str">
            <v>SSP PACKAGING INDUSTRIES PVT LTD.</v>
          </cell>
          <cell r="B92">
            <v>0</v>
          </cell>
          <cell r="C92">
            <v>0</v>
          </cell>
          <cell r="D92">
            <v>0</v>
          </cell>
          <cell r="F92" t="str">
            <v>SHINK RAPPING MACHINE</v>
          </cell>
          <cell r="G92">
            <v>38000</v>
          </cell>
          <cell r="H92">
            <v>0</v>
          </cell>
          <cell r="I92">
            <v>38000</v>
          </cell>
        </row>
        <row r="93">
          <cell r="A93" t="str">
            <v>SUMAN PACKAGING PVT LTD.</v>
          </cell>
          <cell r="B93">
            <v>0</v>
          </cell>
          <cell r="C93">
            <v>0</v>
          </cell>
          <cell r="D93">
            <v>0</v>
          </cell>
          <cell r="F93" t="str">
            <v>SOFTWARE</v>
          </cell>
          <cell r="G93">
            <v>1406437.5</v>
          </cell>
          <cell r="H93">
            <v>0</v>
          </cell>
          <cell r="I93">
            <v>1406437.5</v>
          </cell>
        </row>
        <row r="94">
          <cell r="A94" t="str">
            <v>SURYA ENTREPRASES ( DEVENDAR SHINGH)</v>
          </cell>
          <cell r="B94">
            <v>-3000</v>
          </cell>
          <cell r="C94">
            <v>170932.58</v>
          </cell>
          <cell r="D94">
            <v>167932.58</v>
          </cell>
          <cell r="F94" t="str">
            <v>TRANSFORMER</v>
          </cell>
          <cell r="G94">
            <v>468720</v>
          </cell>
          <cell r="H94">
            <v>0</v>
          </cell>
          <cell r="I94">
            <v>468720</v>
          </cell>
        </row>
        <row r="95">
          <cell r="A95" t="str">
            <v>THE FLAVOURS INDIA (P) LTD.</v>
          </cell>
          <cell r="B95">
            <v>0</v>
          </cell>
          <cell r="C95">
            <v>-32582.52</v>
          </cell>
          <cell r="D95">
            <v>-32582.52</v>
          </cell>
          <cell r="F95" t="str">
            <v>VEHICLE</v>
          </cell>
          <cell r="G95">
            <v>19357832.75</v>
          </cell>
          <cell r="H95">
            <v>0</v>
          </cell>
          <cell r="I95">
            <v>19357832.75</v>
          </cell>
        </row>
        <row r="96">
          <cell r="A96" t="str">
            <v>TIGER SONS GLASS INDUSTRIES PVT. LTD.</v>
          </cell>
          <cell r="B96">
            <v>-938771.59</v>
          </cell>
          <cell r="C96">
            <v>0</v>
          </cell>
          <cell r="D96">
            <v>-938771.59</v>
          </cell>
          <cell r="F96" t="str">
            <v>LABARATORY EQUIPMENT- FA</v>
          </cell>
          <cell r="G96">
            <v>97767</v>
          </cell>
          <cell r="H96">
            <v>0</v>
          </cell>
          <cell r="I96">
            <v>97767</v>
          </cell>
        </row>
        <row r="97">
          <cell r="A97" t="str">
            <v>TRISHUL TRADE LINK</v>
          </cell>
          <cell r="B97">
            <v>0</v>
          </cell>
          <cell r="C97">
            <v>0</v>
          </cell>
          <cell r="D97">
            <v>0</v>
          </cell>
          <cell r="F97" t="str">
            <v>Group Total</v>
          </cell>
          <cell r="G97">
            <v>56904081.313000001</v>
          </cell>
          <cell r="H97">
            <v>0</v>
          </cell>
          <cell r="I97">
            <v>56904081.313000001</v>
          </cell>
        </row>
        <row r="98">
          <cell r="A98" t="str">
            <v>UNIC SUPPLIERS</v>
          </cell>
          <cell r="B98">
            <v>0.6</v>
          </cell>
          <cell r="C98">
            <v>0</v>
          </cell>
          <cell r="D98">
            <v>0.6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UNIVERSAL HOME &amp; HOTEL APPLIANCES</v>
          </cell>
          <cell r="B99">
            <v>4664.3999999999996</v>
          </cell>
          <cell r="C99">
            <v>0</v>
          </cell>
          <cell r="D99">
            <v>4664.3999999999996</v>
          </cell>
          <cell r="F99" t="str">
            <v>CURRENT ASSETS</v>
          </cell>
          <cell r="G99">
            <v>0</v>
          </cell>
          <cell r="H99">
            <v>0</v>
          </cell>
          <cell r="I99">
            <v>0</v>
          </cell>
        </row>
        <row r="100">
          <cell r="A100" t="str">
            <v>VIJAY DISTILLERY PVT. LTD.</v>
          </cell>
          <cell r="B100">
            <v>0</v>
          </cell>
          <cell r="C100">
            <v>0</v>
          </cell>
          <cell r="D100">
            <v>0</v>
          </cell>
          <cell r="F100" t="str">
            <v>L/G MARGIN - EXIM CODE</v>
          </cell>
          <cell r="G100">
            <v>300000</v>
          </cell>
          <cell r="H100">
            <v>0</v>
          </cell>
          <cell r="I100">
            <v>300000</v>
          </cell>
        </row>
        <row r="101">
          <cell r="A101" t="str">
            <v>Group Total</v>
          </cell>
          <cell r="B101">
            <v>23624133.059999999</v>
          </cell>
          <cell r="C101">
            <v>2344063.3816999998</v>
          </cell>
          <cell r="D101">
            <v>25968196.4417</v>
          </cell>
          <cell r="F101" t="str">
            <v>ADVANCE INCOME TAX (OLD)</v>
          </cell>
          <cell r="G101">
            <v>2112040</v>
          </cell>
          <cell r="H101">
            <v>0</v>
          </cell>
          <cell r="I101">
            <v>2112040</v>
          </cell>
        </row>
        <row r="102">
          <cell r="A102" t="str">
            <v>SUNDRY EXPENSES PAYABLE</v>
          </cell>
          <cell r="B102">
            <v>0</v>
          </cell>
          <cell r="C102">
            <v>0</v>
          </cell>
          <cell r="D102">
            <v>0</v>
          </cell>
          <cell r="F102" t="str">
            <v>AM TO PM LIQUOR SHOP PVT LTD.</v>
          </cell>
          <cell r="G102">
            <v>1273110</v>
          </cell>
          <cell r="H102">
            <v>0</v>
          </cell>
          <cell r="I102">
            <v>1273110</v>
          </cell>
        </row>
        <row r="103">
          <cell r="A103" t="str">
            <v>AASTHA SCIENTIFIC RESEARCH SERVICE PVT LTD.</v>
          </cell>
          <cell r="B103">
            <v>0</v>
          </cell>
          <cell r="C103">
            <v>0</v>
          </cell>
          <cell r="D103">
            <v>0</v>
          </cell>
          <cell r="F103" t="str">
            <v>ARUN NIRMAN SEWA</v>
          </cell>
          <cell r="G103">
            <v>430094.4</v>
          </cell>
          <cell r="H103">
            <v>0</v>
          </cell>
          <cell r="I103">
            <v>430094.4</v>
          </cell>
        </row>
        <row r="104">
          <cell r="A104" t="str">
            <v>AD. PAD P. LTD.</v>
          </cell>
          <cell r="B104">
            <v>0</v>
          </cell>
          <cell r="C104">
            <v>43317.75</v>
          </cell>
          <cell r="D104">
            <v>43317.75</v>
          </cell>
          <cell r="F104" t="str">
            <v>DEPOSIT &amp; GUARANTEES (OLD)</v>
          </cell>
          <cell r="G104">
            <v>3055660</v>
          </cell>
          <cell r="H104">
            <v>0</v>
          </cell>
          <cell r="I104">
            <v>3055660</v>
          </cell>
        </row>
        <row r="105">
          <cell r="A105" t="str">
            <v>AAITA KUMARI GURUNG</v>
          </cell>
          <cell r="B105">
            <v>12000</v>
          </cell>
          <cell r="C105">
            <v>0</v>
          </cell>
          <cell r="D105">
            <v>12000</v>
          </cell>
          <cell r="F105" t="str">
            <v>EXCISE DUTY CREDIT</v>
          </cell>
          <cell r="G105">
            <v>4555761.8</v>
          </cell>
          <cell r="H105">
            <v>1450000</v>
          </cell>
          <cell r="I105">
            <v>6005761.7999999998</v>
          </cell>
        </row>
        <row r="106">
          <cell r="A106" t="str">
            <v>BHARTI BULLK CARRIER</v>
          </cell>
          <cell r="B106">
            <v>0</v>
          </cell>
          <cell r="C106">
            <v>220206.25</v>
          </cell>
          <cell r="D106">
            <v>220206.25</v>
          </cell>
          <cell r="F106" t="str">
            <v>L/C MARGIN</v>
          </cell>
          <cell r="G106">
            <v>390229.22</v>
          </cell>
          <cell r="H106">
            <v>-211874.92</v>
          </cell>
          <cell r="I106">
            <v>178354.29999999996</v>
          </cell>
        </row>
        <row r="107">
          <cell r="A107" t="str">
            <v>BTL MEDIA PVT. LTD.</v>
          </cell>
          <cell r="B107">
            <v>6342.54</v>
          </cell>
          <cell r="C107">
            <v>0</v>
          </cell>
          <cell r="D107">
            <v>6342.54</v>
          </cell>
          <cell r="F107" t="str">
            <v>MAJESTIC VENTURE P.LTD</v>
          </cell>
          <cell r="G107">
            <v>300000</v>
          </cell>
          <cell r="H107">
            <v>0</v>
          </cell>
          <cell r="I107">
            <v>300000</v>
          </cell>
        </row>
        <row r="108">
          <cell r="A108" t="str">
            <v>CENTRAL SERVICE CENTRE</v>
          </cell>
          <cell r="B108">
            <v>2111.0600000000004</v>
          </cell>
          <cell r="C108">
            <v>0</v>
          </cell>
          <cell r="D108">
            <v>2111.0600000000004</v>
          </cell>
          <cell r="F108" t="str">
            <v>SECURITY DEPOSIT- TELEPHONE</v>
          </cell>
          <cell r="G108">
            <v>6000</v>
          </cell>
          <cell r="H108">
            <v>0</v>
          </cell>
          <cell r="I108">
            <v>6000</v>
          </cell>
        </row>
        <row r="109">
          <cell r="A109" t="str">
            <v>DEV ELECTRIC WORKSHOP</v>
          </cell>
          <cell r="B109">
            <v>0.75</v>
          </cell>
          <cell r="C109">
            <v>0</v>
          </cell>
          <cell r="D109">
            <v>0.75</v>
          </cell>
          <cell r="F109" t="str">
            <v>Group Total</v>
          </cell>
          <cell r="G109">
            <v>12422895.42</v>
          </cell>
          <cell r="H109">
            <v>1238125.08</v>
          </cell>
          <cell r="I109">
            <v>13661020.5</v>
          </cell>
        </row>
        <row r="110">
          <cell r="A110" t="str">
            <v>GARUD SECURITIES PVT. LTD.</v>
          </cell>
          <cell r="B110">
            <v>0</v>
          </cell>
          <cell r="C110">
            <v>184646.23</v>
          </cell>
          <cell r="D110">
            <v>184646.23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GREATWAY NETWORKING MEDIA PVT LTD.</v>
          </cell>
          <cell r="B111">
            <v>66900</v>
          </cell>
          <cell r="C111">
            <v>0</v>
          </cell>
          <cell r="D111">
            <v>66900</v>
          </cell>
          <cell r="F111" t="str">
            <v>PREPAID EXPENSES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>HIMALAYAN TRAVELS AND TOURS PVT LTD</v>
          </cell>
          <cell r="B112">
            <v>0</v>
          </cell>
          <cell r="C112">
            <v>0</v>
          </cell>
          <cell r="D112">
            <v>0</v>
          </cell>
          <cell r="F112" t="str">
            <v>DEFFERED AMC CHARGE</v>
          </cell>
          <cell r="G112">
            <v>16672.189999999995</v>
          </cell>
          <cell r="H112">
            <v>-4138.59</v>
          </cell>
          <cell r="I112">
            <v>12533.599999999995</v>
          </cell>
        </row>
        <row r="113">
          <cell r="A113" t="str">
            <v>JAYA GORAKHKALI OIL TRADERS</v>
          </cell>
          <cell r="B113">
            <v>10505.02</v>
          </cell>
          <cell r="C113">
            <v>-10505</v>
          </cell>
          <cell r="D113">
            <v>2.0000000000436557E-2</v>
          </cell>
          <cell r="F113" t="str">
            <v xml:space="preserve">DEFFERED COMMUNICATION EXP. </v>
          </cell>
          <cell r="G113">
            <v>55199.14</v>
          </cell>
          <cell r="H113">
            <v>-9199.85</v>
          </cell>
          <cell r="I113">
            <v>45999.29</v>
          </cell>
        </row>
        <row r="114">
          <cell r="A114" t="str">
            <v>KANTIPUR PUBLICATIONS PVT. LTD.</v>
          </cell>
          <cell r="B114">
            <v>-5100</v>
          </cell>
          <cell r="C114">
            <v>5100</v>
          </cell>
          <cell r="D114">
            <v>0</v>
          </cell>
          <cell r="F114" t="str">
            <v>PREPAID INSURANCE</v>
          </cell>
          <cell r="G114">
            <v>130181.77000000002</v>
          </cell>
          <cell r="H114">
            <v>328264.09999999998</v>
          </cell>
          <cell r="I114">
            <v>458445.87</v>
          </cell>
        </row>
        <row r="115">
          <cell r="A115" t="str">
            <v>MAJHUWA PRINTING PRESS</v>
          </cell>
          <cell r="B115">
            <v>1350</v>
          </cell>
          <cell r="C115">
            <v>0</v>
          </cell>
          <cell r="D115">
            <v>1350</v>
          </cell>
          <cell r="F115" t="str">
            <v>PREPAID NEWSPAPER &amp; SUBSCRIPTION EXP. - FA</v>
          </cell>
          <cell r="G115">
            <v>0</v>
          </cell>
          <cell r="H115">
            <v>2666.66</v>
          </cell>
          <cell r="I115">
            <v>2666.66</v>
          </cell>
        </row>
        <row r="116">
          <cell r="A116" t="str">
            <v>MANJUSHREE SUPPLIERS</v>
          </cell>
          <cell r="B116">
            <v>8036.9699999999993</v>
          </cell>
          <cell r="C116">
            <v>0</v>
          </cell>
          <cell r="D116">
            <v>8036.9699999999993</v>
          </cell>
          <cell r="F116" t="str">
            <v>PREPAID NEWSPAPER &amp; SUBSCRPTION EXPENSES</v>
          </cell>
          <cell r="G116">
            <v>2833.33</v>
          </cell>
          <cell r="H116">
            <v>4490.84</v>
          </cell>
          <cell r="I116">
            <v>7324.17</v>
          </cell>
        </row>
        <row r="117">
          <cell r="A117" t="str">
            <v>NEXGEN DRYING SYSTEMS PVT LTD.</v>
          </cell>
          <cell r="B117">
            <v>-2411.86</v>
          </cell>
          <cell r="C117">
            <v>0</v>
          </cell>
          <cell r="D117">
            <v>-2411.86</v>
          </cell>
          <cell r="F117" t="str">
            <v>Group Total</v>
          </cell>
          <cell r="G117">
            <v>204886.43</v>
          </cell>
          <cell r="H117">
            <v>322083.15999999997</v>
          </cell>
          <cell r="I117">
            <v>526969.59</v>
          </cell>
        </row>
        <row r="118">
          <cell r="A118" t="str">
            <v>PRABHA LIGHTING &amp; ELCETRICALS</v>
          </cell>
          <cell r="B118">
            <v>0</v>
          </cell>
          <cell r="C118">
            <v>0</v>
          </cell>
          <cell r="D118">
            <v>0</v>
          </cell>
          <cell r="F118" t="str">
            <v>CASH &amp; BANK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PRAKASH ENGINEERING</v>
          </cell>
          <cell r="B119">
            <v>-0.25</v>
          </cell>
          <cell r="C119">
            <v>0</v>
          </cell>
          <cell r="D119">
            <v>-0.25</v>
          </cell>
          <cell r="F119" t="str">
            <v>CITIZEN BANK (CHITWAN) - 106 CA</v>
          </cell>
          <cell r="G119">
            <v>81006.12999999999</v>
          </cell>
          <cell r="H119">
            <v>-178122.32</v>
          </cell>
          <cell r="I119">
            <v>-97116.190000000017</v>
          </cell>
        </row>
        <row r="120">
          <cell r="A120" t="str">
            <v>PRATICHA CONSTRUCTION SERVICE</v>
          </cell>
          <cell r="B120">
            <v>3000</v>
          </cell>
          <cell r="C120">
            <v>0</v>
          </cell>
          <cell r="D120">
            <v>3000</v>
          </cell>
          <cell r="F120" t="str">
            <v>CITIZEN BANK (KUMARIPATI) 181 CA</v>
          </cell>
          <cell r="G120">
            <v>17446.959999999992</v>
          </cell>
          <cell r="H120">
            <v>100002.64</v>
          </cell>
          <cell r="I120">
            <v>117449.59999999999</v>
          </cell>
        </row>
        <row r="121">
          <cell r="A121" t="str">
            <v>PRINTEC NEPAL PVT. LTD.</v>
          </cell>
          <cell r="B121">
            <v>4068</v>
          </cell>
          <cell r="C121">
            <v>0</v>
          </cell>
          <cell r="D121">
            <v>4068</v>
          </cell>
          <cell r="F121" t="str">
            <v>CITIZEN BANK -1777 CA</v>
          </cell>
          <cell r="G121">
            <v>4768235.1100000013</v>
          </cell>
          <cell r="H121">
            <v>-4340896.7</v>
          </cell>
          <cell r="I121">
            <v>427338.41000000108</v>
          </cell>
        </row>
        <row r="122">
          <cell r="A122" t="str">
            <v>RACHANA STORES</v>
          </cell>
          <cell r="B122">
            <v>2076</v>
          </cell>
          <cell r="C122">
            <v>0</v>
          </cell>
          <cell r="D122">
            <v>2076</v>
          </cell>
          <cell r="F122" t="str">
            <v>EVEREST BANK LTD - OD (00100105000019)</v>
          </cell>
          <cell r="G122">
            <v>11422</v>
          </cell>
          <cell r="H122">
            <v>0</v>
          </cell>
          <cell r="I122">
            <v>11422</v>
          </cell>
        </row>
        <row r="123">
          <cell r="A123" t="str">
            <v>RAM BAHADUR SHRESTHA</v>
          </cell>
          <cell r="B123">
            <v>7000</v>
          </cell>
          <cell r="C123">
            <v>0</v>
          </cell>
          <cell r="D123">
            <v>7000</v>
          </cell>
          <cell r="F123" t="str">
            <v>HIMALAYAN BANK LTD - OD (00600313320011)</v>
          </cell>
          <cell r="G123">
            <v>44101.66</v>
          </cell>
          <cell r="H123">
            <v>0</v>
          </cell>
          <cell r="I123">
            <v>44101.66</v>
          </cell>
        </row>
        <row r="124">
          <cell r="A124" t="str">
            <v>RAMMANI &amp; SON</v>
          </cell>
          <cell r="B124">
            <v>0.93000000000101868</v>
          </cell>
          <cell r="C124">
            <v>0</v>
          </cell>
          <cell r="D124">
            <v>0.93000000000101868</v>
          </cell>
          <cell r="F124" t="str">
            <v>LAXMI BANK LIMITED (BACARDI A/C) - 00511148082</v>
          </cell>
          <cell r="G124">
            <v>19093.259999999998</v>
          </cell>
          <cell r="H124">
            <v>-250</v>
          </cell>
          <cell r="I124">
            <v>18843.259999999998</v>
          </cell>
        </row>
        <row r="125">
          <cell r="A125" t="str">
            <v>RETENTION</v>
          </cell>
          <cell r="B125">
            <v>46312.68</v>
          </cell>
          <cell r="C125">
            <v>0</v>
          </cell>
          <cell r="D125">
            <v>46312.68</v>
          </cell>
          <cell r="F125" t="str">
            <v>LAXMI BANK LIMITED-1520(CHITWAN)</v>
          </cell>
          <cell r="G125">
            <v>15987.86</v>
          </cell>
          <cell r="H125">
            <v>76.45</v>
          </cell>
          <cell r="I125">
            <v>16064.310000000001</v>
          </cell>
        </row>
        <row r="126">
          <cell r="A126" t="str">
            <v>RHINO GUEST HOUSE</v>
          </cell>
          <cell r="B126">
            <v>0</v>
          </cell>
          <cell r="C126">
            <v>-3525.6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 t="str">
            <v>ROJGAR MEDIA PVT LTD.</v>
          </cell>
          <cell r="B127">
            <v>4250</v>
          </cell>
          <cell r="C127">
            <v>0</v>
          </cell>
          <cell r="D127">
            <v>4250</v>
          </cell>
          <cell r="F127" t="str">
            <v>NEPAL BANK LTD. (01800100219782000001)</v>
          </cell>
          <cell r="G127">
            <v>17688.560000000001</v>
          </cell>
          <cell r="H127">
            <v>0</v>
          </cell>
          <cell r="I127">
            <v>17688.560000000001</v>
          </cell>
        </row>
        <row r="128">
          <cell r="A128" t="str">
            <v>ROOJAN"S AUTO SOLUTION</v>
          </cell>
          <cell r="B128">
            <v>-18334.25</v>
          </cell>
          <cell r="C128">
            <v>0</v>
          </cell>
          <cell r="D128">
            <v>-18334.25</v>
          </cell>
          <cell r="F128" t="str">
            <v>NEPAL INVESTMENT BANK - 251402</v>
          </cell>
          <cell r="G128">
            <v>17685.009999999998</v>
          </cell>
          <cell r="H128">
            <v>0</v>
          </cell>
          <cell r="I128">
            <v>17685.009999999998</v>
          </cell>
        </row>
        <row r="129">
          <cell r="A129" t="str">
            <v>SAGA HOLIDAYS INT"L TRAVELS &amp; TOURS PVT LTD.</v>
          </cell>
          <cell r="B129">
            <v>2800</v>
          </cell>
          <cell r="C129">
            <v>0</v>
          </cell>
          <cell r="D129">
            <v>2800</v>
          </cell>
          <cell r="F129" t="str">
            <v>PETTY CASH</v>
          </cell>
          <cell r="G129">
            <v>20765.989999999998</v>
          </cell>
          <cell r="H129">
            <v>-13185</v>
          </cell>
          <cell r="I129">
            <v>7580.989999999998</v>
          </cell>
        </row>
        <row r="130">
          <cell r="A130" t="str">
            <v>SCIENCE HOUSE</v>
          </cell>
          <cell r="B130">
            <v>1629.46</v>
          </cell>
          <cell r="C130">
            <v>0</v>
          </cell>
          <cell r="D130">
            <v>1629.46</v>
          </cell>
          <cell r="F130" t="str">
            <v>PETTY CASH -FA</v>
          </cell>
          <cell r="G130">
            <v>3012</v>
          </cell>
          <cell r="H130">
            <v>-2068</v>
          </cell>
          <cell r="I130">
            <v>944</v>
          </cell>
        </row>
        <row r="131">
          <cell r="A131" t="str">
            <v>SELLWELL MEDIA PVT. LTD</v>
          </cell>
          <cell r="B131">
            <v>6979.15</v>
          </cell>
          <cell r="C131">
            <v>0</v>
          </cell>
          <cell r="D131">
            <v>6979.15</v>
          </cell>
          <cell r="F131" t="str">
            <v>RASTRIYA BANIJYA BANK LTD.(114000012101C121)</v>
          </cell>
          <cell r="G131">
            <v>3000</v>
          </cell>
          <cell r="H131">
            <v>0</v>
          </cell>
          <cell r="I131">
            <v>3000</v>
          </cell>
        </row>
        <row r="132">
          <cell r="A132" t="str">
            <v>SHIKHAR INSURANCE CO. LTD.</v>
          </cell>
          <cell r="B132">
            <v>44938.310000000012</v>
          </cell>
          <cell r="C132">
            <v>31252.5</v>
          </cell>
          <cell r="D132">
            <v>76190.810000000012</v>
          </cell>
          <cell r="F132" t="str">
            <v>RASTRIYA BANIJYA BANK LTD. (CHTWN) 131-000-797301</v>
          </cell>
          <cell r="G132">
            <v>92144.23000000001</v>
          </cell>
          <cell r="H132">
            <v>0</v>
          </cell>
          <cell r="I132">
            <v>92144.23000000001</v>
          </cell>
        </row>
        <row r="133">
          <cell r="A133" t="str">
            <v>SIGN MART.</v>
          </cell>
          <cell r="B133">
            <v>172312.26</v>
          </cell>
          <cell r="C133">
            <v>0</v>
          </cell>
          <cell r="D133">
            <v>172312.26</v>
          </cell>
          <cell r="F133" t="str">
            <v>Group Total</v>
          </cell>
          <cell r="G133">
            <v>5111588.7700000014</v>
          </cell>
          <cell r="H133">
            <v>-4434442.93</v>
          </cell>
          <cell r="I133">
            <v>677145.84000000113</v>
          </cell>
        </row>
        <row r="134">
          <cell r="A134" t="str">
            <v>SINGHAL INTERNATIONAL</v>
          </cell>
          <cell r="B134">
            <v>2260</v>
          </cell>
          <cell r="C134">
            <v>0</v>
          </cell>
          <cell r="D134">
            <v>2260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SUGAM TRANSPORT (NEPAL) PVT. LTD.</v>
          </cell>
          <cell r="B135">
            <v>0</v>
          </cell>
          <cell r="C135">
            <v>1069398.1599999999</v>
          </cell>
          <cell r="D135">
            <v>1069398.1599999999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TOMOJIT GHOSH ENTERPRISE</v>
          </cell>
          <cell r="B136">
            <v>17616.5</v>
          </cell>
          <cell r="C136">
            <v>0</v>
          </cell>
          <cell r="D136">
            <v>17616.5</v>
          </cell>
          <cell r="F136" t="str">
            <v>ADVANCE FOR EXPENSES</v>
          </cell>
          <cell r="G136">
            <v>0</v>
          </cell>
          <cell r="H136">
            <v>0</v>
          </cell>
          <cell r="I136">
            <v>0</v>
          </cell>
        </row>
        <row r="137">
          <cell r="A137" t="str">
            <v>TRIBEGI HARDWARE STORES</v>
          </cell>
          <cell r="B137">
            <v>0</v>
          </cell>
          <cell r="C137">
            <v>8.3800000000000008</v>
          </cell>
          <cell r="D137">
            <v>8.3800000000000008</v>
          </cell>
          <cell r="F137" t="str">
            <v>BALKRISHNA RANA</v>
          </cell>
          <cell r="G137">
            <v>587347.73</v>
          </cell>
          <cell r="H137">
            <v>0</v>
          </cell>
          <cell r="I137">
            <v>587347.73</v>
          </cell>
        </row>
        <row r="138">
          <cell r="A138" t="str">
            <v>TRIDEV MACHINERY &amp; POWER TOOLS</v>
          </cell>
          <cell r="B138">
            <v>2512.11</v>
          </cell>
          <cell r="C138">
            <v>0</v>
          </cell>
          <cell r="D138">
            <v>2512.11</v>
          </cell>
          <cell r="F138" t="str">
            <v>CHANDAN KUMAR THAKUR</v>
          </cell>
          <cell r="G138">
            <v>-0.94</v>
          </cell>
          <cell r="H138">
            <v>0</v>
          </cell>
          <cell r="I138">
            <v>-0.94</v>
          </cell>
        </row>
        <row r="139">
          <cell r="A139" t="str">
            <v>TRISHAKTI CABUL INDUSTRIES PVT.LTD.</v>
          </cell>
          <cell r="B139">
            <v>3446.5</v>
          </cell>
          <cell r="C139">
            <v>0</v>
          </cell>
          <cell r="D139">
            <v>3446.5</v>
          </cell>
          <cell r="F139" t="str">
            <v>NIRAJ KUMAR (MARKETING RADICO)</v>
          </cell>
          <cell r="G139">
            <v>0.23</v>
          </cell>
          <cell r="H139">
            <v>0</v>
          </cell>
          <cell r="I139">
            <v>0.23</v>
          </cell>
        </row>
        <row r="140">
          <cell r="A140" t="str">
            <v>TUMRAJ LAMICHHANE</v>
          </cell>
          <cell r="B140">
            <v>3000</v>
          </cell>
          <cell r="C140">
            <v>0</v>
          </cell>
          <cell r="D140">
            <v>3000</v>
          </cell>
          <cell r="F140" t="str">
            <v>OM NAMO SHIVAYA NIRMAN SEWA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>UNITED SAJHA COURIER &amp; CARGO</v>
          </cell>
          <cell r="B141">
            <v>11526</v>
          </cell>
          <cell r="C141">
            <v>0</v>
          </cell>
          <cell r="D141">
            <v>11526</v>
          </cell>
          <cell r="F141" t="str">
            <v>PARBATI NEPALI</v>
          </cell>
          <cell r="G141">
            <v>0</v>
          </cell>
          <cell r="H141">
            <v>-3000</v>
          </cell>
          <cell r="I141">
            <v>-3000</v>
          </cell>
        </row>
        <row r="142">
          <cell r="A142" t="str">
            <v>UNIVERSAL AIR COURIER &amp; CARGO PVT. LTD.</v>
          </cell>
          <cell r="B142">
            <v>892.5</v>
          </cell>
          <cell r="C142">
            <v>0</v>
          </cell>
          <cell r="D142">
            <v>892.5</v>
          </cell>
          <cell r="F142" t="str">
            <v>RAJ NARAYAN SINGH</v>
          </cell>
          <cell r="G142">
            <v>15000</v>
          </cell>
          <cell r="H142">
            <v>0</v>
          </cell>
          <cell r="I142">
            <v>15000</v>
          </cell>
        </row>
        <row r="143">
          <cell r="A143" t="str">
            <v>VISHAL TRADE LINKS</v>
          </cell>
          <cell r="B143">
            <v>14868.3</v>
          </cell>
          <cell r="C143">
            <v>-14868.3</v>
          </cell>
          <cell r="D143">
            <v>0</v>
          </cell>
          <cell r="F143" t="str">
            <v>S.K. SUPPLIERS</v>
          </cell>
          <cell r="G143">
            <v>103394.5</v>
          </cell>
          <cell r="H143">
            <v>0</v>
          </cell>
          <cell r="I143">
            <v>103394.5</v>
          </cell>
        </row>
        <row r="144">
          <cell r="A144" t="str">
            <v>ZED ENTERPRISES PVT. LTD.</v>
          </cell>
          <cell r="B144">
            <v>6664137</v>
          </cell>
          <cell r="C144">
            <v>90000</v>
          </cell>
          <cell r="D144">
            <v>6754137</v>
          </cell>
          <cell r="F144" t="str">
            <v>SHAMBHU PRASAD BHATTARAI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B.SINGH TRANSPORT</v>
          </cell>
          <cell r="B145">
            <v>0</v>
          </cell>
          <cell r="C145">
            <v>0</v>
          </cell>
          <cell r="D145">
            <v>0</v>
          </cell>
          <cell r="F145" t="str">
            <v>SHARDA JOSHI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CAPITAL &amp; ENTERPRISES</v>
          </cell>
          <cell r="B146">
            <v>-5926</v>
          </cell>
          <cell r="C146">
            <v>0</v>
          </cell>
          <cell r="D146">
            <v>-5926</v>
          </cell>
          <cell r="F146" t="str">
            <v>SUPER SITE OOH PVT LTD.</v>
          </cell>
          <cell r="G146">
            <v>160054.76999999999</v>
          </cell>
          <cell r="H146">
            <v>0</v>
          </cell>
          <cell r="I146">
            <v>160054.76999999999</v>
          </cell>
        </row>
        <row r="147">
          <cell r="A147" t="str">
            <v>GOEL ROADWAYS</v>
          </cell>
          <cell r="B147">
            <v>269051.99</v>
          </cell>
          <cell r="C147">
            <v>269052</v>
          </cell>
          <cell r="D147">
            <v>538103.99</v>
          </cell>
          <cell r="F147" t="str">
            <v>TEJ BAHADUR ALE</v>
          </cell>
          <cell r="G147">
            <v>0</v>
          </cell>
          <cell r="H147">
            <v>0</v>
          </cell>
          <cell r="I147">
            <v>0</v>
          </cell>
        </row>
        <row r="148">
          <cell r="A148" t="str">
            <v>NARESH NEUPANE- CUSTOM AGENT</v>
          </cell>
          <cell r="B148">
            <v>851192.72000000009</v>
          </cell>
          <cell r="C148">
            <v>148354.98000000001</v>
          </cell>
          <cell r="D148">
            <v>999547.70000000007</v>
          </cell>
          <cell r="F148" t="str">
            <v>USHA THAPA</v>
          </cell>
          <cell r="G148">
            <v>0</v>
          </cell>
          <cell r="H148">
            <v>0</v>
          </cell>
          <cell r="I148">
            <v>0</v>
          </cell>
        </row>
        <row r="149">
          <cell r="A149" t="str">
            <v>NCR CARGO MOVERS</v>
          </cell>
          <cell r="B149">
            <v>104097.5</v>
          </cell>
          <cell r="C149">
            <v>0</v>
          </cell>
          <cell r="D149">
            <v>104097.5</v>
          </cell>
          <cell r="F149" t="str">
            <v>VIVEK VARMA</v>
          </cell>
          <cell r="G149">
            <v>10000</v>
          </cell>
          <cell r="H149">
            <v>-10000</v>
          </cell>
          <cell r="I149">
            <v>0</v>
          </cell>
        </row>
        <row r="150">
          <cell r="A150" t="str">
            <v>NORTH EASTERN CARRYING CORP.</v>
          </cell>
          <cell r="B150">
            <v>3749.89</v>
          </cell>
          <cell r="C150">
            <v>0</v>
          </cell>
          <cell r="D150">
            <v>3749.89</v>
          </cell>
          <cell r="F150" t="str">
            <v xml:space="preserve">ADVANCE FOR EXCISE STICKER </v>
          </cell>
          <cell r="G150">
            <v>44528</v>
          </cell>
          <cell r="H150">
            <v>0</v>
          </cell>
          <cell r="I150">
            <v>44528</v>
          </cell>
        </row>
        <row r="151">
          <cell r="A151" t="str">
            <v>PRATHANA BHANSHAR CLEARING AGENT</v>
          </cell>
          <cell r="B151">
            <v>-2.0000000004074536E-2</v>
          </cell>
          <cell r="C151">
            <v>0</v>
          </cell>
          <cell r="D151">
            <v>-2.0000000004074536E-2</v>
          </cell>
          <cell r="F151" t="str">
            <v>Group Total</v>
          </cell>
          <cell r="G151">
            <v>920324.29</v>
          </cell>
          <cell r="H151">
            <v>-13000</v>
          </cell>
          <cell r="I151">
            <v>907324.29</v>
          </cell>
        </row>
        <row r="152">
          <cell r="A152" t="str">
            <v>PREM CHARCHILL ENTERPRISES</v>
          </cell>
          <cell r="B152">
            <v>0</v>
          </cell>
          <cell r="C152">
            <v>0</v>
          </cell>
          <cell r="D152">
            <v>0</v>
          </cell>
        </row>
        <row r="153">
          <cell r="A153" t="str">
            <v>RAM RAHIM TRANSPORT PVT. LTD.</v>
          </cell>
          <cell r="B153">
            <v>6.95</v>
          </cell>
          <cell r="C153">
            <v>0</v>
          </cell>
          <cell r="D153">
            <v>6.95</v>
          </cell>
          <cell r="F153" t="str">
            <v>STOCK IN HAND</v>
          </cell>
          <cell r="G153">
            <v>0</v>
          </cell>
          <cell r="H153">
            <v>0</v>
          </cell>
          <cell r="I153">
            <v>0</v>
          </cell>
        </row>
        <row r="154">
          <cell r="A154" t="str">
            <v>WORLDWIDE LOGISTICS PVT LTD</v>
          </cell>
          <cell r="B154">
            <v>112327.82</v>
          </cell>
          <cell r="C154">
            <v>0</v>
          </cell>
          <cell r="D154">
            <v>112327.82</v>
          </cell>
          <cell r="F154" t="str">
            <v xml:space="preserve">INVENTORY </v>
          </cell>
          <cell r="G154">
            <v>56651711.081647903</v>
          </cell>
          <cell r="H154">
            <v>8757020.8731820062</v>
          </cell>
          <cell r="I154">
            <v>65408731.954829909</v>
          </cell>
        </row>
        <row r="155">
          <cell r="A155" t="str">
            <v>SUNDRY EXPENSES PAYABLE</v>
          </cell>
          <cell r="B155">
            <v>24942.720000000001</v>
          </cell>
          <cell r="C155">
            <v>0</v>
          </cell>
          <cell r="D155">
            <v>24942.720000000001</v>
          </cell>
          <cell r="F155" t="str">
            <v>Group Total</v>
          </cell>
          <cell r="G155">
            <v>56651711.081647903</v>
          </cell>
          <cell r="H155">
            <v>8757020.8731820062</v>
          </cell>
          <cell r="I155">
            <v>65408731.954829909</v>
          </cell>
        </row>
        <row r="156">
          <cell r="A156" t="str">
            <v>KARKI LAW ASSOCIATES</v>
          </cell>
          <cell r="B156">
            <v>431250.85</v>
          </cell>
          <cell r="C156">
            <v>0</v>
          </cell>
          <cell r="D156">
            <v>431250.85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 t="str">
            <v>NBSM &amp; ASSOCIATES</v>
          </cell>
          <cell r="B157">
            <v>0</v>
          </cell>
          <cell r="C157">
            <v>0</v>
          </cell>
          <cell r="D157">
            <v>0</v>
          </cell>
          <cell r="F157" t="str">
            <v>Total Assets Side</v>
          </cell>
          <cell r="G157">
            <v>135437916.69464791</v>
          </cell>
          <cell r="H157">
            <v>11651314.837382007</v>
          </cell>
          <cell r="I157">
            <v>147089231.53202993</v>
          </cell>
        </row>
        <row r="158">
          <cell r="A158" t="str">
            <v>SALARY PAYABLE - FA</v>
          </cell>
          <cell r="B158">
            <v>155757.28</v>
          </cell>
          <cell r="C158">
            <v>-155757.28</v>
          </cell>
          <cell r="D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WAGES PAYABLE - FA</v>
          </cell>
          <cell r="B159">
            <v>4.75</v>
          </cell>
          <cell r="C159">
            <v>0</v>
          </cell>
          <cell r="D159">
            <v>4.75</v>
          </cell>
          <cell r="F159">
            <v>0</v>
          </cell>
          <cell r="G159">
            <v>0</v>
          </cell>
          <cell r="H159">
            <v>8757020.8731820062</v>
          </cell>
          <cell r="I159">
            <v>0</v>
          </cell>
        </row>
        <row r="160">
          <cell r="A160" t="str">
            <v>Group Total</v>
          </cell>
          <cell r="B160">
            <v>9043482.129999999</v>
          </cell>
          <cell r="C160">
            <v>1876680.0699999998</v>
          </cell>
          <cell r="D160">
            <v>10923687.800000001</v>
          </cell>
          <cell r="F160">
            <v>0</v>
          </cell>
          <cell r="G160">
            <v>0</v>
          </cell>
          <cell r="H160" t="b">
            <v>1</v>
          </cell>
          <cell r="I160">
            <v>0</v>
          </cell>
        </row>
        <row r="161">
          <cell r="A161" t="str">
            <v>DUTIES &amp; TAXES PAYABLE</v>
          </cell>
          <cell r="B161">
            <v>0</v>
          </cell>
          <cell r="C161">
            <v>0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CIT PAYABLE</v>
          </cell>
          <cell r="B162">
            <v>54852</v>
          </cell>
          <cell r="C162">
            <v>-8142</v>
          </cell>
          <cell r="D162">
            <v>46710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>PF CONTRIBUTION</v>
          </cell>
          <cell r="B163">
            <v>49607.39</v>
          </cell>
          <cell r="C163">
            <v>43628</v>
          </cell>
          <cell r="D163">
            <v>93235.39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TDS (INDIVIDUAL OR PROPRIETORSHIP 11111)</v>
          </cell>
          <cell r="B164">
            <v>36769.47</v>
          </cell>
          <cell r="C164">
            <v>-20483.55</v>
          </cell>
          <cell r="D164">
            <v>16285.920000000002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>TDS (OTHER ENTITIES 11124)</v>
          </cell>
          <cell r="B165">
            <v>1350</v>
          </cell>
          <cell r="C165">
            <v>30164.57</v>
          </cell>
          <cell r="D165">
            <v>31514.57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>TDS (PRIVATE LIMITED11123)</v>
          </cell>
          <cell r="B166">
            <v>5787.9799999999814</v>
          </cell>
          <cell r="C166">
            <v>974.63</v>
          </cell>
          <cell r="D166">
            <v>6762.6099999999815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>TDS (REMUNIRATION INCOME TAX 11112)</v>
          </cell>
          <cell r="B167">
            <v>75072.5</v>
          </cell>
          <cell r="C167">
            <v>-18781.41</v>
          </cell>
          <cell r="D167">
            <v>56291.09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TDS (RENTAL TAX 11131)</v>
          </cell>
          <cell r="B168">
            <v>12443.4</v>
          </cell>
          <cell r="C168">
            <v>0</v>
          </cell>
          <cell r="D168">
            <v>12443.4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 t="str">
            <v>TDS ON SOCIAL SECUTITY TAX PAYABLE.</v>
          </cell>
          <cell r="B169">
            <v>4950.18</v>
          </cell>
          <cell r="C169">
            <v>1535.54</v>
          </cell>
          <cell r="D169">
            <v>6485.72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Group Total</v>
          </cell>
          <cell r="B170">
            <v>240832.91999999995</v>
          </cell>
          <cell r="C170">
            <v>28895.780000000002</v>
          </cell>
          <cell r="D170">
            <v>269728.7</v>
          </cell>
          <cell r="F170">
            <v>0</v>
          </cell>
          <cell r="G170" t="str">
            <v>LTPR</v>
          </cell>
          <cell r="H170" t="str">
            <v>NRGH</v>
          </cell>
          <cell r="I170" t="str">
            <v>TOTAL</v>
          </cell>
        </row>
        <row r="171">
          <cell r="A171" t="str">
            <v>VAT PAYABLE / (RECEIVABLE)</v>
          </cell>
          <cell r="B171">
            <v>0</v>
          </cell>
          <cell r="C171">
            <v>0</v>
          </cell>
          <cell r="D171">
            <v>0</v>
          </cell>
          <cell r="F171" t="str">
            <v>Transportation - SD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>VALUE ADDED TAX</v>
          </cell>
          <cell r="B172">
            <v>55346956.43</v>
          </cell>
          <cell r="C172">
            <v>538204.21620000002</v>
          </cell>
          <cell r="D172">
            <v>55885160.646200001</v>
          </cell>
          <cell r="F172" t="str">
            <v>Eristoff</v>
          </cell>
          <cell r="G172">
            <v>950</v>
          </cell>
          <cell r="H172">
            <v>0</v>
          </cell>
          <cell r="I172">
            <v>950</v>
          </cell>
        </row>
        <row r="173">
          <cell r="A173" t="str">
            <v>VAT RECEIVABLAE</v>
          </cell>
          <cell r="B173">
            <v>-29474859.550000001</v>
          </cell>
          <cell r="C173">
            <v>-104765.81</v>
          </cell>
          <cell r="D173">
            <v>-29579625.359999999</v>
          </cell>
          <cell r="F173" t="str">
            <v>OCB</v>
          </cell>
          <cell r="G173">
            <v>950</v>
          </cell>
          <cell r="H173">
            <v>0</v>
          </cell>
          <cell r="I173">
            <v>950</v>
          </cell>
        </row>
        <row r="174">
          <cell r="A174" t="str">
            <v>VAT RECEIVABLE - FA</v>
          </cell>
          <cell r="B174">
            <v>-2469965.5699999998</v>
          </cell>
          <cell r="C174">
            <v>-2642.38</v>
          </cell>
          <cell r="D174">
            <v>-2472607.9499999997</v>
          </cell>
          <cell r="F174" t="str">
            <v>Total</v>
          </cell>
          <cell r="G174">
            <v>1900</v>
          </cell>
          <cell r="H174">
            <v>0</v>
          </cell>
          <cell r="I174">
            <v>1900</v>
          </cell>
        </row>
        <row r="175">
          <cell r="A175" t="str">
            <v>VAT RECEIVABLE - PP</v>
          </cell>
          <cell r="B175">
            <v>-20630984</v>
          </cell>
          <cell r="C175">
            <v>-1521422</v>
          </cell>
          <cell r="D175">
            <v>-22152406</v>
          </cell>
          <cell r="F175" t="str">
            <v>Rate</v>
          </cell>
          <cell r="G175">
            <v>28500</v>
          </cell>
          <cell r="H175">
            <v>6</v>
          </cell>
          <cell r="I175">
            <v>0</v>
          </cell>
        </row>
        <row r="176">
          <cell r="A176" t="str">
            <v>VAT RECEIVABLE- REVERSE CHARGE</v>
          </cell>
          <cell r="B176">
            <v>-606725.63</v>
          </cell>
          <cell r="C176">
            <v>-26142.63</v>
          </cell>
          <cell r="D176">
            <v>-632868.26</v>
          </cell>
          <cell r="F176" t="str">
            <v>Amnt</v>
          </cell>
          <cell r="G176">
            <v>57000</v>
          </cell>
          <cell r="H176">
            <v>0</v>
          </cell>
          <cell r="I176">
            <v>57000</v>
          </cell>
        </row>
        <row r="177">
          <cell r="A177" t="str">
            <v>Group Total</v>
          </cell>
          <cell r="B177">
            <v>2164421.6799999988</v>
          </cell>
          <cell r="C177">
            <v>-1116768.6037999999</v>
          </cell>
          <cell r="D177">
            <v>1047653.0762000026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A178" t="str">
            <v>DEFERRED TAX LIABILITIES &amp; PROVISIONS</v>
          </cell>
          <cell r="B178">
            <v>0</v>
          </cell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 t="str">
            <v>DEFFERED TAX LIABILITY</v>
          </cell>
          <cell r="B179">
            <v>624265.74</v>
          </cell>
          <cell r="C179">
            <v>0</v>
          </cell>
          <cell r="D179">
            <v>624265.74</v>
          </cell>
          <cell r="F179" t="str">
            <v>Provision for S&amp;D Exp</v>
          </cell>
          <cell r="G179">
            <v>0</v>
          </cell>
          <cell r="H179">
            <v>0</v>
          </cell>
          <cell r="I179">
            <v>0</v>
          </cell>
        </row>
        <row r="180">
          <cell r="A180" t="str">
            <v>PROVISION FOR GRATUITY</v>
          </cell>
          <cell r="B180">
            <v>643157.82999999996</v>
          </cell>
          <cell r="C180">
            <v>0</v>
          </cell>
          <cell r="D180">
            <v>643157.82999999996</v>
          </cell>
          <cell r="F180" t="str">
            <v>PARTICULAR</v>
          </cell>
          <cell r="G180">
            <v>0</v>
          </cell>
          <cell r="H180" t="str">
            <v>TOTAL</v>
          </cell>
          <cell r="I180">
            <v>0</v>
          </cell>
        </row>
        <row r="181">
          <cell r="A181" t="str">
            <v xml:space="preserve">PROVISION FOR ROYALTY </v>
          </cell>
          <cell r="B181">
            <v>444988.15980000002</v>
          </cell>
          <cell r="C181">
            <v>208924.94999999998</v>
          </cell>
          <cell r="D181">
            <v>653913.10979999998</v>
          </cell>
          <cell r="F181" t="str">
            <v>S&amp;D Exp - OCB</v>
          </cell>
          <cell r="G181">
            <v>0</v>
          </cell>
          <cell r="H181">
            <v>0</v>
          </cell>
          <cell r="I181">
            <v>0</v>
          </cell>
        </row>
        <row r="182">
          <cell r="A182" t="str">
            <v>PROVISION FOR TRANSPORTATION EXP - SD</v>
          </cell>
          <cell r="B182">
            <v>91200</v>
          </cell>
          <cell r="C182">
            <v>57000</v>
          </cell>
          <cell r="D182">
            <v>148200</v>
          </cell>
          <cell r="F182" t="str">
            <v>Total Sales Value</v>
          </cell>
          <cell r="G182">
            <v>0</v>
          </cell>
          <cell r="H182">
            <v>11985200</v>
          </cell>
          <cell r="I182">
            <v>0</v>
          </cell>
        </row>
        <row r="183">
          <cell r="A183" t="str">
            <v>PROVISION FOR S&amp;D Staff Cost EXP - OCB</v>
          </cell>
          <cell r="B183">
            <v>958816</v>
          </cell>
          <cell r="C183">
            <v>479408</v>
          </cell>
          <cell r="D183">
            <v>1438224</v>
          </cell>
          <cell r="F183" t="str">
            <v>S&amp;D Exp - OCB</v>
          </cell>
          <cell r="G183">
            <v>0.04</v>
          </cell>
          <cell r="H183">
            <v>479408</v>
          </cell>
          <cell r="I183">
            <v>0</v>
          </cell>
        </row>
        <row r="184">
          <cell r="A184" t="str">
            <v>PROVISION FOR OCB MARGIN</v>
          </cell>
          <cell r="B184">
            <v>6030207.1905052774</v>
          </cell>
          <cell r="C184">
            <v>763875.53426544229</v>
          </cell>
          <cell r="D184">
            <v>6794082.7247707192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PROVISION FOR BACARDI MARGIN</v>
          </cell>
          <cell r="B185">
            <v>2210684.1503702439</v>
          </cell>
          <cell r="C185">
            <v>1429672.4831565665</v>
          </cell>
          <cell r="D185">
            <v>3640356.6335268104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Group Total</v>
          </cell>
          <cell r="B186">
            <v>11003319.070675522</v>
          </cell>
          <cell r="C186">
            <v>2938880.9674220085</v>
          </cell>
          <cell r="D186">
            <v>13942200.038097531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SECURED LOANS</v>
          </cell>
          <cell r="B187">
            <v>0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LAXMI BANK LTD. - OD (HATTISAR) - 16707</v>
          </cell>
          <cell r="B188">
            <v>-3637225.9299999997</v>
          </cell>
          <cell r="C188">
            <v>4146370.75</v>
          </cell>
          <cell r="D188">
            <v>509144.8200000003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 t="str">
            <v>LAXMI BANK(TR LOAN)</v>
          </cell>
          <cell r="B189">
            <v>0</v>
          </cell>
          <cell r="C189">
            <v>1483000</v>
          </cell>
          <cell r="D189">
            <v>1483000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 t="str">
            <v>VEHICLE LOAN</v>
          </cell>
          <cell r="B190">
            <v>1408922.49</v>
          </cell>
          <cell r="C190">
            <v>-83041.289999999994</v>
          </cell>
          <cell r="D190">
            <v>1325881.2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 t="str">
            <v>Group Total</v>
          </cell>
          <cell r="B191">
            <v>-2228303.4399999995</v>
          </cell>
          <cell r="C191">
            <v>5546329.46</v>
          </cell>
          <cell r="D191">
            <v>3318026.0200000005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UNSECURED LOAN</v>
          </cell>
          <cell r="B192">
            <v>0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FOOD &amp; BEV TECH RESEARCH CENTER PVT LTD.</v>
          </cell>
          <cell r="B193">
            <v>0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 t="str">
            <v>VIJAY KUMAR SHAH</v>
          </cell>
          <cell r="B194">
            <v>279483019.74000001</v>
          </cell>
          <cell r="C194">
            <v>0</v>
          </cell>
          <cell r="D194">
            <v>279483019.74000001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>Group Total</v>
          </cell>
          <cell r="B195">
            <v>279483019.74000001</v>
          </cell>
          <cell r="C195">
            <v>0</v>
          </cell>
          <cell r="D195">
            <v>279483019.74000001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 t="str">
            <v>RESERVE &amp; SERPLUS</v>
          </cell>
          <cell r="B196">
            <v>0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A197" t="str">
            <v>RESERVE &amp; SURPLUS</v>
          </cell>
          <cell r="B197">
            <v>83059207</v>
          </cell>
          <cell r="C197">
            <v>0</v>
          </cell>
          <cell r="D197">
            <v>83059207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 t="str">
            <v>PROFIT &amp; LOSS - PREV YRS.</v>
          </cell>
          <cell r="B198">
            <v>-299370056.29532897</v>
          </cell>
          <cell r="C198">
            <v>0</v>
          </cell>
          <cell r="D198">
            <v>-299370056.29532897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A199" t="str">
            <v>PROFIT &amp; LOSS - CURRENT YR.</v>
          </cell>
          <cell r="B199">
            <v>-1211443.9300000002</v>
          </cell>
          <cell r="C199">
            <v>34433.115500000087</v>
          </cell>
          <cell r="D199">
            <v>-1177010.8145000001</v>
          </cell>
        </row>
        <row r="200">
          <cell r="A200" t="str">
            <v>Group Total</v>
          </cell>
          <cell r="B200">
            <v>-217522293.22532898</v>
          </cell>
          <cell r="C200">
            <v>34433.115500000087</v>
          </cell>
          <cell r="D200">
            <v>-217487860.10982898</v>
          </cell>
        </row>
        <row r="201">
          <cell r="A201" t="str">
            <v>CAPITAL A/C</v>
          </cell>
          <cell r="B201">
            <v>0</v>
          </cell>
          <cell r="C201">
            <v>0</v>
          </cell>
          <cell r="D201">
            <v>0</v>
          </cell>
        </row>
        <row r="202">
          <cell r="A202" t="str">
            <v>SHARE CAPITAL</v>
          </cell>
          <cell r="B202">
            <v>35000000</v>
          </cell>
          <cell r="C202">
            <v>0</v>
          </cell>
          <cell r="D202">
            <v>35000000</v>
          </cell>
        </row>
        <row r="203">
          <cell r="A203" t="str">
            <v>Group Total</v>
          </cell>
          <cell r="B203">
            <v>35000000</v>
          </cell>
          <cell r="C203">
            <v>0</v>
          </cell>
          <cell r="D203">
            <v>35000000</v>
          </cell>
        </row>
        <row r="204">
          <cell r="B204">
            <v>35000000</v>
          </cell>
        </row>
        <row r="205">
          <cell r="A205" t="str">
            <v>Total Capital &amp; Liabilities</v>
          </cell>
          <cell r="B205">
            <v>140808611.93534654</v>
          </cell>
          <cell r="C205">
            <v>11652514.170822009</v>
          </cell>
          <cell r="D205">
            <v>152464651.70616856</v>
          </cell>
          <cell r="F205">
            <v>0</v>
          </cell>
          <cell r="G205">
            <v>135437916.69464791</v>
          </cell>
          <cell r="H205">
            <v>11651314.837382007</v>
          </cell>
          <cell r="I205">
            <v>147089231.53202993</v>
          </cell>
        </row>
      </sheetData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P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TUITY"/>
      <sheetName val="RC basic only"/>
    </sheetNames>
    <sheetDataSet>
      <sheetData sheetId="0"/>
      <sheetData sheetId="1">
        <row r="2">
          <cell r="A2">
            <v>101</v>
          </cell>
          <cell r="B2" t="str">
            <v>Kehar Singh Gurung</v>
          </cell>
          <cell r="C2" t="str">
            <v>HO</v>
          </cell>
          <cell r="D2">
            <v>12120</v>
          </cell>
        </row>
        <row r="3">
          <cell r="A3">
            <v>102</v>
          </cell>
          <cell r="B3" t="str">
            <v>Tilak Rana</v>
          </cell>
          <cell r="C3" t="str">
            <v>Modi</v>
          </cell>
          <cell r="D3">
            <v>5627</v>
          </cell>
        </row>
        <row r="4">
          <cell r="A4">
            <v>104</v>
          </cell>
          <cell r="B4" t="str">
            <v>Kedar Nath Nyaupane</v>
          </cell>
          <cell r="C4" t="str">
            <v>HO</v>
          </cell>
          <cell r="D4">
            <v>6098</v>
          </cell>
        </row>
        <row r="5">
          <cell r="A5">
            <v>105</v>
          </cell>
          <cell r="B5" t="str">
            <v>Dil Bahadur Shrestha</v>
          </cell>
          <cell r="C5" t="str">
            <v>KHP</v>
          </cell>
          <cell r="D5">
            <v>14550</v>
          </cell>
        </row>
        <row r="6">
          <cell r="A6">
            <v>106</v>
          </cell>
          <cell r="B6" t="str">
            <v>Prem Sing Thapa</v>
          </cell>
          <cell r="C6" t="str">
            <v>KHP</v>
          </cell>
          <cell r="D6">
            <v>11997</v>
          </cell>
        </row>
        <row r="7">
          <cell r="A7">
            <v>107</v>
          </cell>
          <cell r="B7" t="str">
            <v>Jiwan Lama</v>
          </cell>
          <cell r="C7" t="str">
            <v>KHP</v>
          </cell>
          <cell r="D7">
            <v>8784</v>
          </cell>
        </row>
        <row r="8">
          <cell r="A8">
            <v>109</v>
          </cell>
          <cell r="B8" t="str">
            <v>Kamal Basnet</v>
          </cell>
          <cell r="C8" t="str">
            <v>HO</v>
          </cell>
          <cell r="D8">
            <v>8784</v>
          </cell>
        </row>
        <row r="9">
          <cell r="A9">
            <v>111</v>
          </cell>
          <cell r="B9" t="str">
            <v>Netra Bahadur Bhandari</v>
          </cell>
          <cell r="C9" t="str">
            <v>KHP</v>
          </cell>
          <cell r="D9">
            <v>7027</v>
          </cell>
        </row>
        <row r="10">
          <cell r="A10">
            <v>112</v>
          </cell>
          <cell r="B10" t="str">
            <v>Krishna Prasad Shrestha</v>
          </cell>
          <cell r="C10" t="str">
            <v>KHP</v>
          </cell>
          <cell r="D10">
            <v>5973</v>
          </cell>
        </row>
        <row r="11">
          <cell r="A11">
            <v>113</v>
          </cell>
          <cell r="B11" t="str">
            <v>Sukra Bdr Sinjali</v>
          </cell>
          <cell r="C11" t="str">
            <v>Modi</v>
          </cell>
          <cell r="D11">
            <v>5347</v>
          </cell>
        </row>
        <row r="12">
          <cell r="A12">
            <v>116</v>
          </cell>
          <cell r="B12" t="str">
            <v>Babu Lal Sharma</v>
          </cell>
          <cell r="C12" t="str">
            <v>KHP</v>
          </cell>
          <cell r="D12">
            <v>5083</v>
          </cell>
        </row>
        <row r="13">
          <cell r="A13">
            <v>118</v>
          </cell>
          <cell r="B13" t="str">
            <v>Chandra Bahadur Gurung</v>
          </cell>
          <cell r="C13" t="str">
            <v>KHP</v>
          </cell>
          <cell r="D13">
            <v>4092</v>
          </cell>
        </row>
        <row r="14">
          <cell r="A14">
            <v>119</v>
          </cell>
          <cell r="B14" t="str">
            <v>Shiva Bahadur Karki</v>
          </cell>
          <cell r="C14" t="str">
            <v>KHP</v>
          </cell>
          <cell r="D14">
            <v>8784</v>
          </cell>
        </row>
        <row r="15">
          <cell r="A15">
            <v>120</v>
          </cell>
          <cell r="B15" t="str">
            <v>Bhim Bahadur Thapa</v>
          </cell>
          <cell r="C15" t="str">
            <v>KHP</v>
          </cell>
          <cell r="D15">
            <v>4092</v>
          </cell>
        </row>
        <row r="16">
          <cell r="A16">
            <v>121</v>
          </cell>
          <cell r="B16" t="str">
            <v>Tej Bahadur Thapa</v>
          </cell>
          <cell r="C16" t="str">
            <v>KHP</v>
          </cell>
          <cell r="D16">
            <v>3684</v>
          </cell>
        </row>
        <row r="17">
          <cell r="A17">
            <v>122</v>
          </cell>
          <cell r="B17" t="str">
            <v>Tirth Man Chhantel</v>
          </cell>
          <cell r="C17" t="str">
            <v>KHP</v>
          </cell>
          <cell r="D17">
            <v>4372</v>
          </cell>
        </row>
        <row r="18">
          <cell r="A18">
            <v>123</v>
          </cell>
          <cell r="B18" t="str">
            <v>Kali Ram BK</v>
          </cell>
          <cell r="C18" t="str">
            <v>KHP</v>
          </cell>
          <cell r="D18">
            <v>3548</v>
          </cell>
        </row>
        <row r="19">
          <cell r="A19">
            <v>125</v>
          </cell>
          <cell r="B19" t="str">
            <v>Shishir Ch. Khanal</v>
          </cell>
          <cell r="C19" t="str">
            <v>HO</v>
          </cell>
          <cell r="D19">
            <v>10500</v>
          </cell>
        </row>
        <row r="20">
          <cell r="A20">
            <v>127</v>
          </cell>
          <cell r="B20" t="str">
            <v>Shiva Kumar Sharma</v>
          </cell>
          <cell r="C20" t="str">
            <v>HO</v>
          </cell>
          <cell r="D20">
            <v>0</v>
          </cell>
        </row>
        <row r="21">
          <cell r="A21">
            <v>128</v>
          </cell>
          <cell r="B21" t="str">
            <v>Rama Kanta Gauro</v>
          </cell>
          <cell r="C21" t="str">
            <v>KHP</v>
          </cell>
          <cell r="D21">
            <v>16170</v>
          </cell>
        </row>
        <row r="22">
          <cell r="A22">
            <v>129</v>
          </cell>
          <cell r="B22" t="str">
            <v>Chandi Psd Adhikari</v>
          </cell>
          <cell r="C22" t="str">
            <v>Modi</v>
          </cell>
          <cell r="D22">
            <v>4147</v>
          </cell>
        </row>
        <row r="23">
          <cell r="A23">
            <v>130</v>
          </cell>
          <cell r="B23" t="str">
            <v>Shyam Psd Sharma</v>
          </cell>
          <cell r="C23" t="str">
            <v>HO</v>
          </cell>
          <cell r="D23">
            <v>12444</v>
          </cell>
        </row>
        <row r="24">
          <cell r="A24">
            <v>131</v>
          </cell>
          <cell r="B24" t="str">
            <v>Dilli Bahadur Rokaya</v>
          </cell>
          <cell r="C24" t="str">
            <v>KHP</v>
          </cell>
          <cell r="D24">
            <v>8478</v>
          </cell>
        </row>
        <row r="25">
          <cell r="A25">
            <v>132</v>
          </cell>
          <cell r="B25" t="str">
            <v>Rajendra Shrestha</v>
          </cell>
          <cell r="C25" t="str">
            <v>Modi</v>
          </cell>
          <cell r="D25">
            <v>6127</v>
          </cell>
        </row>
        <row r="26">
          <cell r="A26">
            <v>136</v>
          </cell>
          <cell r="B26" t="str">
            <v>Uttam Psd Poudel</v>
          </cell>
          <cell r="C26" t="str">
            <v>HO</v>
          </cell>
          <cell r="D26">
            <v>3997</v>
          </cell>
        </row>
        <row r="27">
          <cell r="A27">
            <v>137</v>
          </cell>
          <cell r="B27" t="str">
            <v>Diwakar Regmi</v>
          </cell>
          <cell r="C27" t="str">
            <v>KHP</v>
          </cell>
          <cell r="D27">
            <v>10500</v>
          </cell>
        </row>
        <row r="28">
          <cell r="A28">
            <v>138</v>
          </cell>
          <cell r="B28" t="str">
            <v>Nishan Bhandari</v>
          </cell>
          <cell r="C28" t="str">
            <v>HO</v>
          </cell>
          <cell r="D28">
            <v>3956</v>
          </cell>
        </row>
        <row r="29">
          <cell r="A29">
            <v>139</v>
          </cell>
          <cell r="B29" t="str">
            <v>Resham Raj Dhakal</v>
          </cell>
          <cell r="C29" t="str">
            <v>HO</v>
          </cell>
          <cell r="D29">
            <v>10008</v>
          </cell>
        </row>
        <row r="30">
          <cell r="A30">
            <v>140</v>
          </cell>
          <cell r="B30" t="str">
            <v>Ram Kripal Shah</v>
          </cell>
          <cell r="C30" t="str">
            <v>KHP</v>
          </cell>
          <cell r="D30">
            <v>13416</v>
          </cell>
        </row>
        <row r="31">
          <cell r="A31">
            <v>142</v>
          </cell>
          <cell r="B31" t="str">
            <v>Satish Glan(Tamnag)</v>
          </cell>
          <cell r="C31" t="str">
            <v>Modi</v>
          </cell>
          <cell r="D31">
            <v>4897</v>
          </cell>
        </row>
        <row r="32">
          <cell r="A32">
            <v>143</v>
          </cell>
          <cell r="B32" t="str">
            <v>Bidur Humagain</v>
          </cell>
          <cell r="C32" t="str">
            <v>MFPPP</v>
          </cell>
          <cell r="D32">
            <v>3752</v>
          </cell>
        </row>
        <row r="33">
          <cell r="A33">
            <v>144</v>
          </cell>
          <cell r="B33" t="str">
            <v>Bishnu Bahadur Hamal</v>
          </cell>
          <cell r="C33" t="str">
            <v>KHP</v>
          </cell>
          <cell r="D33">
            <v>8937</v>
          </cell>
        </row>
        <row r="34">
          <cell r="A34">
            <v>145</v>
          </cell>
          <cell r="B34" t="str">
            <v>Mani Ram Pandey</v>
          </cell>
          <cell r="C34" t="str">
            <v>Modi</v>
          </cell>
          <cell r="D34">
            <v>6638</v>
          </cell>
        </row>
        <row r="35">
          <cell r="A35">
            <v>146</v>
          </cell>
          <cell r="B35" t="str">
            <v>Chitra Bahadur Gurung</v>
          </cell>
          <cell r="C35" t="str">
            <v>KHP</v>
          </cell>
          <cell r="D35">
            <v>3820</v>
          </cell>
        </row>
        <row r="36">
          <cell r="A36">
            <v>147</v>
          </cell>
          <cell r="B36" t="str">
            <v>Suryamaya Maharjan</v>
          </cell>
          <cell r="C36" t="str">
            <v>HO</v>
          </cell>
          <cell r="D36">
            <v>7407</v>
          </cell>
        </row>
        <row r="37">
          <cell r="A37">
            <v>149</v>
          </cell>
          <cell r="B37" t="str">
            <v>Durga Thapa</v>
          </cell>
          <cell r="C37" t="str">
            <v>KHP</v>
          </cell>
          <cell r="D37">
            <v>3344</v>
          </cell>
        </row>
        <row r="38">
          <cell r="A38">
            <v>150</v>
          </cell>
          <cell r="B38" t="str">
            <v>Kamal Nath Poudyal</v>
          </cell>
          <cell r="C38" t="str">
            <v>KHP</v>
          </cell>
          <cell r="D38">
            <v>4104</v>
          </cell>
        </row>
        <row r="39">
          <cell r="A39">
            <v>151</v>
          </cell>
          <cell r="B39" t="str">
            <v>Tanka Bahadur Gaha</v>
          </cell>
          <cell r="C39" t="str">
            <v>KHP</v>
          </cell>
          <cell r="D39">
            <v>3548</v>
          </cell>
        </row>
        <row r="40">
          <cell r="A40">
            <v>152</v>
          </cell>
          <cell r="B40" t="str">
            <v>Hasana Shakya</v>
          </cell>
          <cell r="C40" t="str">
            <v>HO</v>
          </cell>
          <cell r="D40">
            <v>4816</v>
          </cell>
        </row>
        <row r="41">
          <cell r="A41">
            <v>153</v>
          </cell>
          <cell r="B41" t="str">
            <v>Guru Datta Lamichhane</v>
          </cell>
          <cell r="C41" t="str">
            <v>KHP</v>
          </cell>
          <cell r="D41">
            <v>6368</v>
          </cell>
        </row>
        <row r="42">
          <cell r="A42">
            <v>154</v>
          </cell>
          <cell r="B42" t="str">
            <v>Agya Psd Shrestha</v>
          </cell>
          <cell r="C42" t="str">
            <v>HO</v>
          </cell>
          <cell r="D42">
            <v>0</v>
          </cell>
        </row>
        <row r="43">
          <cell r="A43">
            <v>155</v>
          </cell>
          <cell r="B43" t="str">
            <v>Phatta Bdr Thapa</v>
          </cell>
          <cell r="C43" t="str">
            <v>Modi</v>
          </cell>
          <cell r="D43">
            <v>11634</v>
          </cell>
        </row>
        <row r="44">
          <cell r="A44">
            <v>157</v>
          </cell>
          <cell r="B44" t="str">
            <v>Nir Bahadur Thapa</v>
          </cell>
          <cell r="C44" t="str">
            <v>Modi</v>
          </cell>
          <cell r="D44">
            <v>4147</v>
          </cell>
        </row>
        <row r="45">
          <cell r="A45">
            <v>160</v>
          </cell>
          <cell r="B45" t="str">
            <v>Kamal Pahadi</v>
          </cell>
          <cell r="C45" t="str">
            <v>Modi</v>
          </cell>
          <cell r="D45">
            <v>5083</v>
          </cell>
        </row>
        <row r="46">
          <cell r="A46">
            <v>161</v>
          </cell>
          <cell r="B46" t="str">
            <v>Birkha Bdr Kanauji (Thapa)</v>
          </cell>
          <cell r="C46" t="str">
            <v>HO</v>
          </cell>
          <cell r="D46">
            <v>4222</v>
          </cell>
        </row>
        <row r="47">
          <cell r="A47">
            <v>162</v>
          </cell>
          <cell r="B47" t="str">
            <v>Hom Bahadur Pun</v>
          </cell>
          <cell r="C47" t="str">
            <v>KHP</v>
          </cell>
          <cell r="D47">
            <v>3697</v>
          </cell>
        </row>
        <row r="48">
          <cell r="A48">
            <v>164</v>
          </cell>
          <cell r="B48" t="str">
            <v>Bishnu Thapa</v>
          </cell>
          <cell r="C48" t="str">
            <v>KHP</v>
          </cell>
          <cell r="D48">
            <v>3472</v>
          </cell>
        </row>
        <row r="49">
          <cell r="A49">
            <v>167</v>
          </cell>
          <cell r="B49" t="str">
            <v>Bala Ram Verma</v>
          </cell>
          <cell r="C49" t="str">
            <v>KHP</v>
          </cell>
          <cell r="D49">
            <v>12120</v>
          </cell>
        </row>
        <row r="50">
          <cell r="A50">
            <v>169</v>
          </cell>
          <cell r="B50" t="str">
            <v>Krishna Bdr Ghimire</v>
          </cell>
          <cell r="C50" t="str">
            <v>Modi</v>
          </cell>
          <cell r="D50">
            <v>4282</v>
          </cell>
        </row>
        <row r="51">
          <cell r="A51">
            <v>170</v>
          </cell>
          <cell r="B51" t="str">
            <v>Purna Bahadur Thapa</v>
          </cell>
          <cell r="C51" t="str">
            <v>KHP</v>
          </cell>
          <cell r="D51">
            <v>4147</v>
          </cell>
        </row>
        <row r="52">
          <cell r="A52">
            <v>172</v>
          </cell>
          <cell r="B52" t="str">
            <v>Kumar Dhungana</v>
          </cell>
          <cell r="C52" t="str">
            <v>HO</v>
          </cell>
          <cell r="D52">
            <v>4816</v>
          </cell>
        </row>
        <row r="53">
          <cell r="A53">
            <v>173</v>
          </cell>
          <cell r="B53" t="str">
            <v>Than Bdr Pally</v>
          </cell>
          <cell r="C53" t="str">
            <v>Modi</v>
          </cell>
          <cell r="D53">
            <v>4672</v>
          </cell>
        </row>
        <row r="54">
          <cell r="A54">
            <v>174</v>
          </cell>
          <cell r="B54" t="str">
            <v>Pitamber Shrestha</v>
          </cell>
          <cell r="C54" t="str">
            <v>MFPPP</v>
          </cell>
          <cell r="D54">
            <v>7853</v>
          </cell>
        </row>
        <row r="55">
          <cell r="A55">
            <v>175</v>
          </cell>
          <cell r="B55" t="str">
            <v>Madhav Man Shrestha</v>
          </cell>
          <cell r="C55" t="str">
            <v>Modi</v>
          </cell>
          <cell r="D55">
            <v>5127</v>
          </cell>
        </row>
        <row r="56">
          <cell r="A56">
            <v>176</v>
          </cell>
          <cell r="B56" t="str">
            <v>Shanker Devkota</v>
          </cell>
          <cell r="C56" t="str">
            <v>Modi</v>
          </cell>
          <cell r="D56">
            <v>3772</v>
          </cell>
        </row>
        <row r="57">
          <cell r="A57">
            <v>177</v>
          </cell>
          <cell r="B57" t="str">
            <v>Rudra Psd Khanal</v>
          </cell>
          <cell r="C57" t="str">
            <v>HO</v>
          </cell>
          <cell r="D57">
            <v>10176</v>
          </cell>
        </row>
        <row r="58">
          <cell r="A58">
            <v>179</v>
          </cell>
          <cell r="B58" t="str">
            <v>Bijaya Bajra Bajracharya</v>
          </cell>
          <cell r="C58" t="str">
            <v>KHP</v>
          </cell>
          <cell r="D58">
            <v>15198</v>
          </cell>
        </row>
        <row r="59">
          <cell r="A59">
            <v>180</v>
          </cell>
          <cell r="B59" t="str">
            <v>Bhuwa Nath Adhikari</v>
          </cell>
          <cell r="C59" t="str">
            <v>KHP</v>
          </cell>
          <cell r="D59">
            <v>4638</v>
          </cell>
        </row>
        <row r="60">
          <cell r="A60">
            <v>181</v>
          </cell>
          <cell r="B60" t="str">
            <v>Kashinath Nepal</v>
          </cell>
          <cell r="C60" t="str">
            <v>Modi</v>
          </cell>
          <cell r="D60">
            <v>11385</v>
          </cell>
        </row>
        <row r="61">
          <cell r="A61">
            <v>182</v>
          </cell>
          <cell r="B61" t="str">
            <v>Tej Narayan Yadab</v>
          </cell>
          <cell r="C61" t="str">
            <v>T/L KHP</v>
          </cell>
          <cell r="D61">
            <v>7583</v>
          </cell>
        </row>
        <row r="62">
          <cell r="A62">
            <v>183</v>
          </cell>
          <cell r="B62" t="str">
            <v>Krishna Kanta Panthi</v>
          </cell>
          <cell r="C62" t="str">
            <v>HO</v>
          </cell>
          <cell r="D62">
            <v>9702</v>
          </cell>
        </row>
        <row r="63">
          <cell r="A63">
            <v>184</v>
          </cell>
          <cell r="B63" t="str">
            <v>Kul Prasad Shrestha</v>
          </cell>
          <cell r="C63" t="str">
            <v>MFPPP</v>
          </cell>
          <cell r="D63">
            <v>3922</v>
          </cell>
        </row>
        <row r="64">
          <cell r="A64">
            <v>185</v>
          </cell>
          <cell r="B64" t="str">
            <v>Laxman Pun</v>
          </cell>
          <cell r="C64" t="str">
            <v>KHP</v>
          </cell>
          <cell r="D64">
            <v>4994</v>
          </cell>
        </row>
        <row r="65">
          <cell r="A65">
            <v>186</v>
          </cell>
          <cell r="B65" t="str">
            <v>Tara Nath Sapkota</v>
          </cell>
          <cell r="C65" t="str">
            <v>KHP</v>
          </cell>
          <cell r="D65">
            <v>8937</v>
          </cell>
        </row>
        <row r="66">
          <cell r="A66">
            <v>187</v>
          </cell>
          <cell r="B66" t="str">
            <v>Durga Bahadur Resmi</v>
          </cell>
          <cell r="C66" t="str">
            <v>KHP</v>
          </cell>
          <cell r="D66">
            <v>4638</v>
          </cell>
        </row>
        <row r="67">
          <cell r="A67">
            <v>188</v>
          </cell>
          <cell r="B67" t="str">
            <v>Kul Sing Thapa</v>
          </cell>
          <cell r="C67" t="str">
            <v>KHP</v>
          </cell>
          <cell r="D67">
            <v>4727</v>
          </cell>
        </row>
        <row r="68">
          <cell r="A68">
            <v>189</v>
          </cell>
          <cell r="B68" t="str">
            <v>Ash Bahadur Roka</v>
          </cell>
          <cell r="C68" t="str">
            <v>KHP</v>
          </cell>
          <cell r="D68">
            <v>5172</v>
          </cell>
        </row>
        <row r="69">
          <cell r="A69">
            <v>190</v>
          </cell>
          <cell r="B69" t="str">
            <v>Lal Singh BK</v>
          </cell>
          <cell r="C69" t="str">
            <v>KHP</v>
          </cell>
          <cell r="D69">
            <v>4460</v>
          </cell>
        </row>
        <row r="70">
          <cell r="A70">
            <v>191</v>
          </cell>
          <cell r="B70" t="str">
            <v>Tara Bahadur Belbase</v>
          </cell>
          <cell r="C70" t="str">
            <v>KHP</v>
          </cell>
          <cell r="D70">
            <v>3922</v>
          </cell>
        </row>
        <row r="71">
          <cell r="A71">
            <v>193</v>
          </cell>
          <cell r="B71" t="str">
            <v>Indra Psd Dhakal</v>
          </cell>
          <cell r="C71" t="str">
            <v>Modi</v>
          </cell>
          <cell r="D71">
            <v>5727</v>
          </cell>
        </row>
        <row r="72">
          <cell r="A72">
            <v>194</v>
          </cell>
          <cell r="B72" t="str">
            <v>Radha Devi Pradhan</v>
          </cell>
          <cell r="C72" t="str">
            <v>HO</v>
          </cell>
          <cell r="D72">
            <v>3231</v>
          </cell>
        </row>
        <row r="73">
          <cell r="A73">
            <v>195</v>
          </cell>
          <cell r="B73" t="str">
            <v>Sundar Pun magar</v>
          </cell>
          <cell r="C73" t="str">
            <v>KHP</v>
          </cell>
          <cell r="D73">
            <v>3684</v>
          </cell>
        </row>
        <row r="74">
          <cell r="A74">
            <v>196</v>
          </cell>
          <cell r="B74" t="str">
            <v>Tika Ram Somai</v>
          </cell>
          <cell r="C74" t="str">
            <v>HO</v>
          </cell>
          <cell r="D74">
            <v>3616</v>
          </cell>
        </row>
        <row r="75">
          <cell r="A75">
            <v>197</v>
          </cell>
          <cell r="B75" t="str">
            <v>Bir Bahadur Gurung</v>
          </cell>
          <cell r="C75" t="str">
            <v>KHP</v>
          </cell>
          <cell r="D75">
            <v>4222</v>
          </cell>
        </row>
        <row r="76">
          <cell r="A76">
            <v>198</v>
          </cell>
          <cell r="B76" t="str">
            <v>Jit Bahadur Pun</v>
          </cell>
          <cell r="C76" t="str">
            <v>KHP</v>
          </cell>
          <cell r="D76">
            <v>4905</v>
          </cell>
        </row>
        <row r="77">
          <cell r="A77">
            <v>199</v>
          </cell>
          <cell r="B77" t="str">
            <v>Ana Bahadur Poudel</v>
          </cell>
          <cell r="C77" t="str">
            <v>KHP</v>
          </cell>
          <cell r="D77">
            <v>4727</v>
          </cell>
        </row>
        <row r="78">
          <cell r="A78">
            <v>201</v>
          </cell>
          <cell r="B78" t="str">
            <v>Shambhu Lamsal</v>
          </cell>
          <cell r="C78" t="str">
            <v>KHP</v>
          </cell>
          <cell r="D78">
            <v>6098</v>
          </cell>
        </row>
        <row r="79">
          <cell r="A79">
            <v>202</v>
          </cell>
          <cell r="B79" t="str">
            <v>Kishan Thapa</v>
          </cell>
          <cell r="C79" t="str">
            <v>KHP</v>
          </cell>
          <cell r="D79">
            <v>4147</v>
          </cell>
        </row>
        <row r="80">
          <cell r="A80">
            <v>203</v>
          </cell>
          <cell r="B80" t="str">
            <v>Lal Bahadur Rana</v>
          </cell>
          <cell r="C80" t="str">
            <v>T/L KHP</v>
          </cell>
          <cell r="D80">
            <v>3616</v>
          </cell>
        </row>
        <row r="81">
          <cell r="A81">
            <v>204</v>
          </cell>
          <cell r="B81" t="str">
            <v>Thaman Bdr Pun</v>
          </cell>
          <cell r="C81" t="str">
            <v>Modi</v>
          </cell>
          <cell r="D81">
            <v>4447</v>
          </cell>
        </row>
        <row r="82">
          <cell r="A82">
            <v>205</v>
          </cell>
          <cell r="B82" t="str">
            <v>Tara Bahadur Regami</v>
          </cell>
          <cell r="C82" t="str">
            <v>KHP</v>
          </cell>
          <cell r="D82">
            <v>4297</v>
          </cell>
        </row>
        <row r="83">
          <cell r="A83">
            <v>206</v>
          </cell>
          <cell r="B83" t="str">
            <v>Tuk Bhandari</v>
          </cell>
          <cell r="C83" t="str">
            <v>KHP</v>
          </cell>
          <cell r="D83">
            <v>5172</v>
          </cell>
        </row>
        <row r="84">
          <cell r="A84">
            <v>207</v>
          </cell>
          <cell r="B84" t="str">
            <v>Puran Sing Thapa</v>
          </cell>
          <cell r="C84" t="str">
            <v>KHP</v>
          </cell>
          <cell r="D84">
            <v>12762</v>
          </cell>
        </row>
        <row r="85">
          <cell r="A85">
            <v>208</v>
          </cell>
          <cell r="B85" t="str">
            <v>Krishna Prasad Aryal</v>
          </cell>
          <cell r="C85" t="str">
            <v>KHP</v>
          </cell>
          <cell r="D85">
            <v>11958</v>
          </cell>
        </row>
        <row r="86">
          <cell r="A86">
            <v>209</v>
          </cell>
          <cell r="B86" t="str">
            <v>Gadur Man Lama</v>
          </cell>
          <cell r="C86" t="str">
            <v>KHP</v>
          </cell>
          <cell r="D86">
            <v>4747</v>
          </cell>
        </row>
        <row r="87">
          <cell r="A87">
            <v>210</v>
          </cell>
          <cell r="B87" t="str">
            <v>Krishna Shrestha</v>
          </cell>
          <cell r="C87" t="str">
            <v>KHP</v>
          </cell>
          <cell r="D87">
            <v>3322</v>
          </cell>
        </row>
        <row r="88">
          <cell r="A88">
            <v>211</v>
          </cell>
          <cell r="B88" t="str">
            <v>Tirtha Prasad Khanal</v>
          </cell>
          <cell r="C88" t="str">
            <v>Modi</v>
          </cell>
          <cell r="D88">
            <v>3772</v>
          </cell>
        </row>
        <row r="89">
          <cell r="A89">
            <v>212</v>
          </cell>
          <cell r="B89" t="str">
            <v>Lil Bahadur Thapa</v>
          </cell>
          <cell r="C89" t="str">
            <v>KHP</v>
          </cell>
          <cell r="D89">
            <v>4072</v>
          </cell>
        </row>
        <row r="90">
          <cell r="A90">
            <v>213</v>
          </cell>
          <cell r="B90" t="str">
            <v>Harka Rana</v>
          </cell>
          <cell r="C90" t="str">
            <v>KHP</v>
          </cell>
          <cell r="D90">
            <v>4905</v>
          </cell>
        </row>
        <row r="91">
          <cell r="A91">
            <v>214</v>
          </cell>
          <cell r="B91" t="str">
            <v>Narendra Sen</v>
          </cell>
          <cell r="C91" t="str">
            <v>KHP</v>
          </cell>
          <cell r="D91">
            <v>4447</v>
          </cell>
        </row>
        <row r="92">
          <cell r="A92">
            <v>216</v>
          </cell>
          <cell r="B92" t="str">
            <v>Baburam Bhardwaj</v>
          </cell>
          <cell r="C92" t="str">
            <v>Modi</v>
          </cell>
          <cell r="D92">
            <v>12768</v>
          </cell>
        </row>
        <row r="93">
          <cell r="A93">
            <v>218</v>
          </cell>
          <cell r="B93" t="str">
            <v>Nirmala Aryal</v>
          </cell>
          <cell r="C93" t="str">
            <v>KHP</v>
          </cell>
          <cell r="D93">
            <v>5127</v>
          </cell>
        </row>
        <row r="94">
          <cell r="A94">
            <v>219</v>
          </cell>
          <cell r="B94" t="str">
            <v>Chitra Chhantel</v>
          </cell>
          <cell r="C94" t="str">
            <v>HO</v>
          </cell>
          <cell r="D94">
            <v>5227</v>
          </cell>
        </row>
        <row r="95">
          <cell r="A95">
            <v>222</v>
          </cell>
          <cell r="B95" t="str">
            <v>Devendra Prasad Saha</v>
          </cell>
          <cell r="C95" t="str">
            <v>KHP</v>
          </cell>
          <cell r="D95">
            <v>5327</v>
          </cell>
        </row>
        <row r="96">
          <cell r="A96">
            <v>224</v>
          </cell>
          <cell r="B96" t="str">
            <v>Sanu Ratna Udas</v>
          </cell>
          <cell r="C96" t="str">
            <v>KHP</v>
          </cell>
          <cell r="D96">
            <v>5197</v>
          </cell>
        </row>
        <row r="97">
          <cell r="A97">
            <v>225</v>
          </cell>
          <cell r="B97" t="str">
            <v>Sanjeev Kumar Thakur</v>
          </cell>
          <cell r="C97" t="str">
            <v>MFPPP</v>
          </cell>
          <cell r="D97">
            <v>9243</v>
          </cell>
        </row>
        <row r="98">
          <cell r="A98">
            <v>226</v>
          </cell>
          <cell r="B98" t="str">
            <v>Shambhu Narayan Das</v>
          </cell>
          <cell r="C98" t="str">
            <v>KHP</v>
          </cell>
          <cell r="D98">
            <v>9090</v>
          </cell>
        </row>
        <row r="99">
          <cell r="A99">
            <v>227</v>
          </cell>
          <cell r="B99" t="str">
            <v>Shankar Sharma</v>
          </cell>
          <cell r="C99" t="str">
            <v>KHP</v>
          </cell>
          <cell r="D99">
            <v>9090</v>
          </cell>
        </row>
        <row r="100">
          <cell r="A100">
            <v>229</v>
          </cell>
          <cell r="B100" t="str">
            <v>Govinda Atrey</v>
          </cell>
          <cell r="C100" t="str">
            <v>KHP</v>
          </cell>
          <cell r="D100">
            <v>6098</v>
          </cell>
        </row>
        <row r="101">
          <cell r="A101">
            <v>230</v>
          </cell>
          <cell r="B101" t="str">
            <v>Prarthana KC</v>
          </cell>
          <cell r="C101" t="str">
            <v>KHP</v>
          </cell>
          <cell r="D101">
            <v>5427</v>
          </cell>
        </row>
        <row r="102">
          <cell r="A102">
            <v>231</v>
          </cell>
          <cell r="B102" t="str">
            <v>Deepak Raj Poudel</v>
          </cell>
          <cell r="C102" t="str">
            <v>KHP</v>
          </cell>
          <cell r="D102">
            <v>5627</v>
          </cell>
        </row>
        <row r="103">
          <cell r="A103">
            <v>232</v>
          </cell>
          <cell r="B103" t="str">
            <v>Thari Prasad Dhakal</v>
          </cell>
          <cell r="C103" t="str">
            <v>KHP</v>
          </cell>
          <cell r="D103">
            <v>5127</v>
          </cell>
        </row>
        <row r="104">
          <cell r="A104">
            <v>233</v>
          </cell>
          <cell r="B104" t="str">
            <v>Birbal Prasad Chaudhary</v>
          </cell>
          <cell r="C104" t="str">
            <v>KHP</v>
          </cell>
          <cell r="D104">
            <v>4597</v>
          </cell>
        </row>
        <row r="105">
          <cell r="A105">
            <v>234</v>
          </cell>
          <cell r="B105" t="str">
            <v>Phattu Lal Adhikari</v>
          </cell>
          <cell r="C105" t="str">
            <v>KHP</v>
          </cell>
          <cell r="D105">
            <v>4460</v>
          </cell>
        </row>
        <row r="106">
          <cell r="A106">
            <v>235</v>
          </cell>
          <cell r="B106" t="str">
            <v>Giri Prasad Rana</v>
          </cell>
          <cell r="C106" t="str">
            <v>KHP</v>
          </cell>
          <cell r="D106">
            <v>4147</v>
          </cell>
        </row>
        <row r="107">
          <cell r="A107">
            <v>236</v>
          </cell>
          <cell r="B107" t="str">
            <v>Megh Nath Aryal</v>
          </cell>
          <cell r="C107" t="str">
            <v>KHP</v>
          </cell>
          <cell r="D107">
            <v>4371</v>
          </cell>
        </row>
        <row r="108">
          <cell r="A108">
            <v>237</v>
          </cell>
          <cell r="B108" t="str">
            <v>Gyan Prasad Gyawali</v>
          </cell>
          <cell r="C108" t="str">
            <v>KHP</v>
          </cell>
          <cell r="D108">
            <v>3837</v>
          </cell>
        </row>
        <row r="109">
          <cell r="A109">
            <v>238</v>
          </cell>
          <cell r="B109" t="str">
            <v>Tek Bahadur Disamagar</v>
          </cell>
          <cell r="C109" t="str">
            <v>KHP</v>
          </cell>
          <cell r="D109">
            <v>4372</v>
          </cell>
        </row>
        <row r="110">
          <cell r="A110">
            <v>239</v>
          </cell>
          <cell r="B110" t="str">
            <v>Ram Bahadur Thapa</v>
          </cell>
          <cell r="C110" t="str">
            <v>KHP</v>
          </cell>
          <cell r="D110">
            <v>3997</v>
          </cell>
        </row>
        <row r="111">
          <cell r="A111">
            <v>240</v>
          </cell>
          <cell r="B111" t="str">
            <v>Tek Bahadur Rayamajhi</v>
          </cell>
          <cell r="C111" t="str">
            <v>KHP</v>
          </cell>
          <cell r="D111">
            <v>3697</v>
          </cell>
        </row>
        <row r="112">
          <cell r="A112">
            <v>241</v>
          </cell>
          <cell r="B112" t="str">
            <v>Anand Kumar Sinha</v>
          </cell>
          <cell r="C112" t="str">
            <v>HO</v>
          </cell>
          <cell r="D112">
            <v>9090</v>
          </cell>
        </row>
        <row r="113">
          <cell r="A113">
            <v>242</v>
          </cell>
          <cell r="B113" t="str">
            <v>Narayan Psd Shrestha</v>
          </cell>
          <cell r="C113" t="str">
            <v>HO</v>
          </cell>
          <cell r="D113">
            <v>3472</v>
          </cell>
        </row>
        <row r="114">
          <cell r="A114">
            <v>243</v>
          </cell>
          <cell r="B114" t="str">
            <v>Madan Psd Gautam</v>
          </cell>
          <cell r="C114" t="str">
            <v>HO</v>
          </cell>
          <cell r="D114">
            <v>3697</v>
          </cell>
        </row>
        <row r="115">
          <cell r="A115">
            <v>244</v>
          </cell>
          <cell r="B115" t="str">
            <v>Ramila Bajracharya</v>
          </cell>
          <cell r="C115" t="str">
            <v>HO</v>
          </cell>
          <cell r="D115">
            <v>4549</v>
          </cell>
        </row>
        <row r="116">
          <cell r="A116">
            <v>245</v>
          </cell>
          <cell r="B116" t="str">
            <v>Tol Bahadur Thapa</v>
          </cell>
          <cell r="C116" t="str">
            <v>T/L KHP</v>
          </cell>
          <cell r="D116">
            <v>3480</v>
          </cell>
        </row>
        <row r="117">
          <cell r="A117">
            <v>246</v>
          </cell>
          <cell r="B117" t="str">
            <v>Parsuram Sharma (Kharel)</v>
          </cell>
          <cell r="C117" t="str">
            <v>HO</v>
          </cell>
          <cell r="D117">
            <v>4522</v>
          </cell>
        </row>
        <row r="118">
          <cell r="A118">
            <v>247</v>
          </cell>
          <cell r="B118" t="str">
            <v>Khum Bahadur Gaha</v>
          </cell>
          <cell r="C118" t="str">
            <v>Modi</v>
          </cell>
          <cell r="D118">
            <v>3697</v>
          </cell>
        </row>
        <row r="119">
          <cell r="A119">
            <v>248</v>
          </cell>
          <cell r="B119" t="str">
            <v>Resham Bahadur Chaudhary</v>
          </cell>
          <cell r="C119" t="str">
            <v>KHP</v>
          </cell>
          <cell r="D119">
            <v>4727</v>
          </cell>
        </row>
        <row r="120">
          <cell r="A120">
            <v>249</v>
          </cell>
          <cell r="B120" t="str">
            <v xml:space="preserve">Tulsi Ram Poudel </v>
          </cell>
          <cell r="C120" t="str">
            <v>Modi</v>
          </cell>
          <cell r="D120">
            <v>3480</v>
          </cell>
        </row>
        <row r="121">
          <cell r="A121">
            <v>251</v>
          </cell>
          <cell r="B121" t="str">
            <v>Prakash Chandra Pradhan</v>
          </cell>
          <cell r="C121" t="str">
            <v>KHP</v>
          </cell>
          <cell r="D121">
            <v>7313</v>
          </cell>
        </row>
        <row r="122">
          <cell r="A122">
            <v>252</v>
          </cell>
          <cell r="B122" t="str">
            <v>Upendra Shrestha</v>
          </cell>
          <cell r="C122" t="str">
            <v>KHP</v>
          </cell>
          <cell r="D122">
            <v>7178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Sal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VAT"/>
      <sheetName val="purchase"/>
      <sheetName val="stock"/>
      <sheetName val="sales"/>
      <sheetName val="bal.sheet"/>
      <sheetName val="cashflow"/>
      <sheetName val="tax"/>
      <sheetName val="sal"/>
      <sheetName val="valuation"/>
      <sheetName val="Calculation Of Income "/>
      <sheetName val="Tax Depreciation "/>
      <sheetName val="fixed assets"/>
      <sheetName val="shrawan"/>
      <sheetName val="bhadra"/>
      <sheetName val="asoj"/>
      <sheetName val="kartik"/>
      <sheetName val="mangsir"/>
      <sheetName val="poush"/>
      <sheetName val="magh"/>
      <sheetName val="falgun"/>
      <sheetName val="chaitra "/>
      <sheetName val="baisakh"/>
      <sheetName val="JESTHA"/>
      <sheetName val="ashad"/>
      <sheetName val="Sheet3"/>
      <sheetName val="Sheet2"/>
      <sheetName val="Sheet1"/>
      <sheetName val="4nga-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VAT"/>
      <sheetName val="purchase"/>
      <sheetName val="stock"/>
      <sheetName val="sales"/>
      <sheetName val="bal.sheet"/>
      <sheetName val="cashflow"/>
      <sheetName val="tax"/>
      <sheetName val="sal"/>
      <sheetName val="valuation"/>
      <sheetName val="Calculation Of Income "/>
      <sheetName val="Tax Depreciation "/>
      <sheetName val="fixed assets"/>
      <sheetName val="shrawan"/>
      <sheetName val="bhadra"/>
      <sheetName val="asoj"/>
      <sheetName val="kartik"/>
      <sheetName val="mangsir"/>
      <sheetName val="poush"/>
      <sheetName val="magh"/>
      <sheetName val="falgun"/>
      <sheetName val="chaitra "/>
      <sheetName val="baisakh"/>
      <sheetName val="JESTHA"/>
      <sheetName val="ashad"/>
      <sheetName val="Sheet3"/>
      <sheetName val="Sheet2"/>
      <sheetName val="Sheet1"/>
      <sheetName val="4nga-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Repair &amp; Maintinance"/>
      <sheetName val="Calculation Of Income "/>
      <sheetName val="Add Back"/>
      <sheetName val="Tax Depreciation  "/>
      <sheetName val="Details of Fixed Assets"/>
      <sheetName val="Details of FA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  <sheetName val="BS 63"/>
      <sheetName val="SCH-3"/>
      <sheetName val="PortfolioGrowth"/>
      <sheetName val="Audit report"/>
      <sheetName val="PL"/>
      <sheetName val="CFS"/>
      <sheetName val="Schedules"/>
      <sheetName val="Fixed Assets Schedule"/>
      <sheetName val="Expenses"/>
      <sheetName val="DRDPL O.S "/>
      <sheetName val="CRITERIA1"/>
      <sheetName val="SALES-VAL"/>
      <sheetName val="panNO"/>
      <sheetName val="B-Sheet &amp; Detail"/>
      <sheetName val="Sheet3"/>
      <sheetName val="#¡REF"/>
      <sheetName val="SBLC Utilization"/>
      <sheetName val="Recon"/>
      <sheetName val="Stock Clearification"/>
      <sheetName val="AR Clearification"/>
      <sheetName val="AR-Thakral"/>
      <sheetName val="AR-ASTRAL"/>
      <sheetName val="AR-FW"/>
      <sheetName val="Stock 15th July-2017"/>
      <sheetName val="Thakralone Stock"/>
      <sheetName val="FW Stock"/>
      <sheetName val="Astral Stock"/>
      <sheetName val="Local GTee"/>
      <sheetName val="LC"/>
      <sheetName val="Loan"/>
      <sheetName val="Current Ac (NABIL)"/>
      <sheetName val="Current Ac (HBL)"/>
      <sheetName val="Current Ac (HBL) (Thakral)"/>
      <sheetName val="Rosi BS58-59"/>
      <sheetName val="Profit &amp; Loss"/>
      <sheetName val="Cash Flow Statement"/>
      <sheetName val="Statement of Changes in Equity"/>
      <sheetName val="Tax Computation"/>
      <sheetName val="TDS Details"/>
      <sheetName val="FA (2)"/>
      <sheetName val="schedule"/>
      <sheetName val="Sales"/>
      <sheetName val="Loan Amortization Schedule"/>
      <sheetName val="All purchase"/>
      <sheetName val="Freight "/>
      <sheetName val="lily"/>
      <sheetName val="yugesh"/>
      <sheetName val="assumptions"/>
      <sheetName val="projection"/>
      <sheetName val="ktm-branch"/>
      <sheetName val="xxx"/>
      <sheetName val="Balance_Sheet"/>
      <sheetName val="Calculation_Of_Income_"/>
      <sheetName val="Fixed_Assets"/>
      <sheetName val="Repair_&amp;_Maint"/>
      <sheetName val="Tax_Depreciation_"/>
      <sheetName val="Valuation_of_Closing_Stock"/>
      <sheetName val="BS_63"/>
      <sheetName val="B-Sheet_&amp;_Detail"/>
      <sheetName val="BRP&amp;L"/>
      <sheetName val="Sheet2"/>
      <sheetName val="U-4_Investments &amp; FD"/>
    </sheetNames>
    <sheetDataSet>
      <sheetData sheetId="0">
        <row r="2">
          <cell r="A2" t="str">
            <v>BIRPUR, KAPILVASTU</v>
          </cell>
          <cell r="B2">
            <v>0</v>
          </cell>
          <cell r="C2">
            <v>0</v>
          </cell>
          <cell r="D2">
            <v>0</v>
          </cell>
        </row>
        <row r="3">
          <cell r="A3" t="str">
            <v>BALANCE SHEET AS AT ASHAD 32, 2059</v>
          </cell>
          <cell r="B3">
            <v>0</v>
          </cell>
          <cell r="C3">
            <v>0</v>
          </cell>
          <cell r="D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 t="str">
            <v>Amount in NPR</v>
          </cell>
        </row>
        <row r="5">
          <cell r="A5" t="str">
            <v>SOURCE OF FUND</v>
          </cell>
          <cell r="B5" t="str">
            <v>Notes</v>
          </cell>
          <cell r="C5" t="str">
            <v>Current Year</v>
          </cell>
          <cell r="D5" t="str">
            <v>SCH.</v>
          </cell>
          <cell r="E5">
            <v>0</v>
          </cell>
          <cell r="F5" t="str">
            <v>2059/3/32</v>
          </cell>
          <cell r="G5">
            <v>0</v>
          </cell>
          <cell r="H5" t="str">
            <v>2058/3/31</v>
          </cell>
        </row>
        <row r="6">
          <cell r="A6" t="str">
            <v>1. SHARE HOLDER'S FUND: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NRS.</v>
          </cell>
          <cell r="G6">
            <v>0</v>
          </cell>
          <cell r="H6" t="str">
            <v>NRS.</v>
          </cell>
        </row>
        <row r="7">
          <cell r="A7" t="str">
            <v xml:space="preserve">    a. SHARE CAPITAL</v>
          </cell>
          <cell r="B7">
            <v>0</v>
          </cell>
          <cell r="C7">
            <v>0</v>
          </cell>
          <cell r="D7" t="str">
            <v>A</v>
          </cell>
          <cell r="E7">
            <v>0</v>
          </cell>
          <cell r="F7">
            <v>40000000</v>
          </cell>
          <cell r="G7">
            <v>0</v>
          </cell>
          <cell r="H7">
            <v>40000000</v>
          </cell>
        </row>
        <row r="8">
          <cell r="A8" t="str">
            <v xml:space="preserve">    b. GENERAL RESERVE</v>
          </cell>
          <cell r="B8">
            <v>1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 xml:space="preserve">    b. PROFIT &amp; LOSS ACCOUNT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103471.19</v>
          </cell>
          <cell r="G9">
            <v>0</v>
          </cell>
          <cell r="H9">
            <v>1679468.3</v>
          </cell>
        </row>
        <row r="10">
          <cell r="A10" t="str">
            <v>2. SHARE ADVANCE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TOTAL SOURCES OF FUND (1+2)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40103471.189999998</v>
          </cell>
          <cell r="G11">
            <v>0</v>
          </cell>
          <cell r="H11">
            <v>41679468.299999997</v>
          </cell>
        </row>
        <row r="12">
          <cell r="A12" t="str">
            <v>Trade &amp; Other Receivable</v>
          </cell>
          <cell r="B12">
            <v>2</v>
          </cell>
          <cell r="C12">
            <v>0</v>
          </cell>
          <cell r="D12">
            <v>0</v>
          </cell>
        </row>
        <row r="13">
          <cell r="A13" t="str">
            <v>Cash and Bank Balance</v>
          </cell>
          <cell r="B13">
            <v>3</v>
          </cell>
          <cell r="C13">
            <v>115927</v>
          </cell>
          <cell r="D13">
            <v>0</v>
          </cell>
          <cell r="H13">
            <v>41679468.299999997</v>
          </cell>
        </row>
        <row r="14">
          <cell r="A14" t="str">
            <v>3. LONG TERM LOAN (SECURED)</v>
          </cell>
          <cell r="B14">
            <v>4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Total</v>
          </cell>
          <cell r="B15">
            <v>0</v>
          </cell>
          <cell r="C15">
            <v>115927</v>
          </cell>
          <cell r="D15">
            <v>0</v>
          </cell>
          <cell r="F15">
            <v>40103471.189999998</v>
          </cell>
          <cell r="G15">
            <v>0</v>
          </cell>
          <cell r="H15">
            <v>41679468.299999997</v>
          </cell>
        </row>
        <row r="16">
          <cell r="A16" t="str">
            <v>Sources of Funds</v>
          </cell>
          <cell r="B16">
            <v>0</v>
          </cell>
          <cell r="C16">
            <v>0</v>
          </cell>
          <cell r="D16">
            <v>0</v>
          </cell>
        </row>
        <row r="17">
          <cell r="A17" t="str">
            <v>Capital &amp; Reserve</v>
          </cell>
          <cell r="B17">
            <v>0</v>
          </cell>
          <cell r="C17">
            <v>0</v>
          </cell>
          <cell r="D17">
            <v>0</v>
          </cell>
          <cell r="H17">
            <v>41679468.299999997</v>
          </cell>
        </row>
        <row r="18">
          <cell r="A18" t="str">
            <v>APPLICATION OF FUND</v>
          </cell>
          <cell r="B18">
            <v>4</v>
          </cell>
          <cell r="C18">
            <v>500000</v>
          </cell>
          <cell r="D18">
            <v>0</v>
          </cell>
        </row>
        <row r="19">
          <cell r="A19" t="str">
            <v xml:space="preserve">1. FIXED ASSETS </v>
          </cell>
          <cell r="B19">
            <v>5</v>
          </cell>
          <cell r="C19">
            <v>-599723</v>
          </cell>
          <cell r="D19">
            <v>0</v>
          </cell>
        </row>
        <row r="20">
          <cell r="A20" t="str">
            <v xml:space="preserve">    a. COST PRICE</v>
          </cell>
          <cell r="B20">
            <v>0</v>
          </cell>
          <cell r="C20">
            <v>0</v>
          </cell>
          <cell r="D20" t="str">
            <v>B</v>
          </cell>
          <cell r="E20">
            <v>0</v>
          </cell>
          <cell r="F20">
            <v>23347727.879999999</v>
          </cell>
          <cell r="G20">
            <v>0</v>
          </cell>
          <cell r="H20">
            <v>23015415.449999999</v>
          </cell>
        </row>
        <row r="21">
          <cell r="A21" t="str">
            <v xml:space="preserve">    b. ACCUMULATED DEPRECIATION</v>
          </cell>
          <cell r="B21">
            <v>0</v>
          </cell>
          <cell r="C21">
            <v>0</v>
          </cell>
          <cell r="D21" t="str">
            <v>B</v>
          </cell>
          <cell r="E21">
            <v>0</v>
          </cell>
          <cell r="F21">
            <v>5167954.38</v>
          </cell>
          <cell r="G21">
            <v>0</v>
          </cell>
          <cell r="H21">
            <v>4652678.25</v>
          </cell>
        </row>
        <row r="22">
          <cell r="A22" t="str">
            <v>Secured</v>
          </cell>
          <cell r="B22">
            <v>0</v>
          </cell>
          <cell r="C22">
            <v>0</v>
          </cell>
          <cell r="D22">
            <v>0</v>
          </cell>
        </row>
        <row r="23">
          <cell r="A23" t="str">
            <v xml:space="preserve">Unsecured </v>
          </cell>
          <cell r="B23">
            <v>0</v>
          </cell>
          <cell r="C23">
            <v>0</v>
          </cell>
          <cell r="D23">
            <v>0</v>
          </cell>
          <cell r="H23">
            <v>4652678.25</v>
          </cell>
        </row>
        <row r="24">
          <cell r="A24" t="str">
            <v xml:space="preserve">    c. WRITTEN DOWN VALUE</v>
          </cell>
          <cell r="B24">
            <v>4</v>
          </cell>
          <cell r="C24">
            <v>0</v>
          </cell>
          <cell r="D24" t="str">
            <v>B</v>
          </cell>
          <cell r="E24">
            <v>0</v>
          </cell>
          <cell r="F24">
            <v>18179773.5</v>
          </cell>
          <cell r="G24">
            <v>0</v>
          </cell>
          <cell r="H24">
            <v>18362737.199999999</v>
          </cell>
        </row>
        <row r="25">
          <cell r="A25" t="str">
            <v>2. INVESTMENT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2. CURRENT ASSETS</v>
          </cell>
          <cell r="B26">
            <v>0</v>
          </cell>
          <cell r="C26">
            <v>0</v>
          </cell>
          <cell r="D26">
            <v>0</v>
          </cell>
        </row>
        <row r="27">
          <cell r="A27" t="str">
            <v xml:space="preserve">    a. CASH AND BANKS</v>
          </cell>
          <cell r="B27">
            <v>6</v>
          </cell>
          <cell r="C27">
            <v>215650</v>
          </cell>
          <cell r="D27" t="str">
            <v>C</v>
          </cell>
          <cell r="E27">
            <v>0</v>
          </cell>
          <cell r="F27">
            <v>1657990.93</v>
          </cell>
          <cell r="G27">
            <v>0</v>
          </cell>
          <cell r="H27">
            <v>2113561.69</v>
          </cell>
        </row>
        <row r="28">
          <cell r="A28" t="str">
            <v xml:space="preserve">    b. RECEIVABLE, ADVANCES &amp; DEPOSITS</v>
          </cell>
          <cell r="B28">
            <v>7</v>
          </cell>
          <cell r="C28">
            <v>0</v>
          </cell>
          <cell r="D28" t="str">
            <v>D</v>
          </cell>
          <cell r="E28">
            <v>0</v>
          </cell>
          <cell r="F28">
            <v>12075991.99</v>
          </cell>
          <cell r="G28">
            <v>0</v>
          </cell>
          <cell r="H28">
            <v>14972093.220000001</v>
          </cell>
        </row>
        <row r="29">
          <cell r="A29" t="str">
            <v xml:space="preserve">    c. CLOSING STOCK</v>
          </cell>
          <cell r="B29">
            <v>0</v>
          </cell>
          <cell r="C29">
            <v>115927</v>
          </cell>
          <cell r="D29" t="str">
            <v>E</v>
          </cell>
          <cell r="E29">
            <v>0</v>
          </cell>
          <cell r="F29">
            <v>29104690.550000001</v>
          </cell>
          <cell r="G29">
            <v>0</v>
          </cell>
          <cell r="H29">
            <v>43549199.170000002</v>
          </cell>
        </row>
        <row r="30">
          <cell r="A30" t="str">
            <v>Significant Accounting Policies &amp; Notes to Accounts</v>
          </cell>
          <cell r="B30">
            <v>8</v>
          </cell>
          <cell r="C30">
            <v>0</v>
          </cell>
          <cell r="D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H31">
            <v>43549199.170000002</v>
          </cell>
        </row>
        <row r="32">
          <cell r="A32" t="str">
            <v xml:space="preserve">  TOTAL CURRENT ASSETS (A)</v>
          </cell>
          <cell r="B32" t="str">
            <v>On Behalf of the Board of Directors</v>
          </cell>
          <cell r="C32">
            <v>0</v>
          </cell>
          <cell r="D32">
            <v>0</v>
          </cell>
          <cell r="E32">
            <v>0</v>
          </cell>
          <cell r="F32">
            <v>42838673.469999999</v>
          </cell>
          <cell r="G32">
            <v>0</v>
          </cell>
          <cell r="H32">
            <v>60634854.079999998</v>
          </cell>
        </row>
        <row r="33">
          <cell r="A33" t="str">
            <v xml:space="preserve">  LESS: CURRENT LIABILITIES</v>
          </cell>
          <cell r="B33" t="str">
            <v>For Laxmi Architecture and Construction Pvt. Ltd.</v>
          </cell>
          <cell r="C33">
            <v>0</v>
          </cell>
          <cell r="D33">
            <v>0</v>
          </cell>
        </row>
        <row r="34">
          <cell r="A34" t="str">
            <v xml:space="preserve">    a. ACCOUNTS PAYABLE</v>
          </cell>
          <cell r="B34">
            <v>0</v>
          </cell>
          <cell r="C34">
            <v>0</v>
          </cell>
          <cell r="D34" t="str">
            <v>F</v>
          </cell>
          <cell r="E34">
            <v>0</v>
          </cell>
          <cell r="F34">
            <v>16111794.609999999</v>
          </cell>
          <cell r="G34">
            <v>0</v>
          </cell>
          <cell r="H34">
            <v>19478625.34</v>
          </cell>
        </row>
        <row r="35">
          <cell r="A35" t="str">
            <v xml:space="preserve">    b. SHORT TERM LOAN (SECURED)</v>
          </cell>
          <cell r="B35">
            <v>0</v>
          </cell>
          <cell r="C35">
            <v>0</v>
          </cell>
          <cell r="D35" t="str">
            <v>G</v>
          </cell>
          <cell r="E35">
            <v>0</v>
          </cell>
          <cell r="F35">
            <v>4966985.67</v>
          </cell>
          <cell r="G35">
            <v>0</v>
          </cell>
          <cell r="H35">
            <v>18327120.379999999</v>
          </cell>
        </row>
        <row r="36">
          <cell r="B36">
            <v>0</v>
          </cell>
          <cell r="C36">
            <v>0</v>
          </cell>
        </row>
        <row r="37">
          <cell r="A37" t="str">
            <v>R.A. Ganesh Prasad Koirala</v>
          </cell>
          <cell r="B37">
            <v>0</v>
          </cell>
          <cell r="H37">
            <v>18327120.379999999</v>
          </cell>
        </row>
        <row r="38">
          <cell r="A38" t="str">
            <v xml:space="preserve">  TOTAL CURRENT LIABILITIES (B)</v>
          </cell>
          <cell r="B38">
            <v>0</v>
          </cell>
          <cell r="C38" t="str">
            <v>Abhishek Dahal</v>
          </cell>
          <cell r="D38" t="str">
            <v>Laxmi Prasad Dahal</v>
          </cell>
          <cell r="E38">
            <v>0</v>
          </cell>
          <cell r="F38">
            <v>21078780.280000001</v>
          </cell>
          <cell r="G38">
            <v>0</v>
          </cell>
          <cell r="H38">
            <v>37805745.719999999</v>
          </cell>
        </row>
        <row r="39">
          <cell r="A39" t="str">
            <v xml:space="preserve">  NET CURRENT ASSETS (A-B)</v>
          </cell>
          <cell r="B39">
            <v>0</v>
          </cell>
          <cell r="C39" t="str">
            <v>Director</v>
          </cell>
          <cell r="D39" t="str">
            <v>Director</v>
          </cell>
          <cell r="E39">
            <v>0</v>
          </cell>
          <cell r="F39">
            <v>21759893.190000001</v>
          </cell>
          <cell r="G39">
            <v>0</v>
          </cell>
          <cell r="H39">
            <v>22829108.359999999</v>
          </cell>
        </row>
        <row r="40">
          <cell r="A40" t="str">
            <v>Place: Itahari, Nepal</v>
          </cell>
          <cell r="H40">
            <v>22829108.359999999</v>
          </cell>
        </row>
        <row r="41">
          <cell r="A41" t="str">
            <v>3. MISCELLANEOUS EXPENDITURE</v>
          </cell>
          <cell r="B41">
            <v>0</v>
          </cell>
          <cell r="C41">
            <v>0</v>
          </cell>
          <cell r="D41" t="str">
            <v>H</v>
          </cell>
          <cell r="E41">
            <v>0</v>
          </cell>
          <cell r="F41">
            <v>163804.5</v>
          </cell>
          <cell r="G41">
            <v>0</v>
          </cell>
          <cell r="H41">
            <v>487622.74</v>
          </cell>
        </row>
        <row r="43">
          <cell r="H43">
            <v>487622.74</v>
          </cell>
        </row>
        <row r="44">
          <cell r="A44" t="str">
            <v>TOTAL APPLICATION OF FUND (1+2+3)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40103471.189999998</v>
          </cell>
          <cell r="G44">
            <v>0</v>
          </cell>
          <cell r="H44">
            <v>41679468.299999997</v>
          </cell>
        </row>
        <row r="46">
          <cell r="H46">
            <v>41679468.299999997</v>
          </cell>
        </row>
        <row r="47">
          <cell r="A47" t="str">
            <v>NOTES TO ANNUAL ACCOUNTS</v>
          </cell>
          <cell r="B47">
            <v>0</v>
          </cell>
          <cell r="C47">
            <v>0</v>
          </cell>
          <cell r="D47" t="str">
            <v>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H48">
            <v>0</v>
          </cell>
        </row>
        <row r="49">
          <cell r="A49" t="str">
            <v xml:space="preserve">NOTE: SCHEDULE "A TO M" ARE INTEGRAL PART OF THIS FINANCIAL STATEMENTS. </v>
          </cell>
        </row>
        <row r="50">
          <cell r="A50" t="str">
            <v>NOTE: SCHEDULE "A TO M" ARE INTEGRAL PART OF THIS FINANCIAL STATEMENTS.</v>
          </cell>
        </row>
        <row r="51">
          <cell r="A51" t="str">
            <v>AS PER OUR REPORT</v>
          </cell>
        </row>
        <row r="52">
          <cell r="A52" t="str">
            <v>OF EVEN DATE</v>
          </cell>
        </row>
        <row r="53">
          <cell r="A53" t="str">
            <v>FOR: S. R. PANDEY &amp; CO.</v>
          </cell>
        </row>
        <row r="54">
          <cell r="A54" t="str">
            <v>CHARTERED ACCOUNTANTS</v>
          </cell>
        </row>
        <row r="58">
          <cell r="A58" t="str">
            <v>CHARTERED ACCOUNTANTS</v>
          </cell>
        </row>
        <row r="59">
          <cell r="A59" t="str">
            <v>_______________</v>
          </cell>
          <cell r="B59">
            <v>0</v>
          </cell>
          <cell r="C59" t="str">
            <v>__________</v>
          </cell>
          <cell r="D59">
            <v>0</v>
          </cell>
          <cell r="E59" t="str">
            <v>_________________</v>
          </cell>
          <cell r="F59" t="str">
            <v>__________</v>
          </cell>
          <cell r="G59">
            <v>0</v>
          </cell>
          <cell r="H59" t="str">
            <v>_______________</v>
          </cell>
        </row>
        <row r="60">
          <cell r="A60" t="str">
            <v>(S. R. PANDEY)</v>
          </cell>
          <cell r="B60">
            <v>0</v>
          </cell>
          <cell r="C60" t="str">
            <v>CHAIRMAN</v>
          </cell>
          <cell r="D60">
            <v>0</v>
          </cell>
          <cell r="E60" t="str">
            <v>MANAGING DIRECTOR</v>
          </cell>
          <cell r="F60" t="str">
            <v xml:space="preserve"> DIRECTORS</v>
          </cell>
          <cell r="G60">
            <v>0</v>
          </cell>
          <cell r="H60" t="str">
            <v>ACCOUNTANT</v>
          </cell>
        </row>
        <row r="61">
          <cell r="A61" t="str">
            <v>CHARTERED ACCOUNTANT</v>
          </cell>
        </row>
        <row r="62">
          <cell r="A62" t="str">
            <v xml:space="preserve">PLACE : KATHMANDU    </v>
          </cell>
        </row>
        <row r="63">
          <cell r="A63" t="str">
            <v>DATE: 2059/6/4</v>
          </cell>
        </row>
        <row r="64">
          <cell r="A64" t="str">
            <v>DATE: 2059/6/4</v>
          </cell>
        </row>
        <row r="65">
          <cell r="A65" t="str">
            <v>GANPATI ROSIN AND TURPENTINE INDUSTRY PRIVATE LIMITED.</v>
          </cell>
        </row>
        <row r="66">
          <cell r="A66" t="str">
            <v>BIRPUR, KAPILVASTU</v>
          </cell>
        </row>
        <row r="67">
          <cell r="A67" t="str">
            <v xml:space="preserve">MANUFACTURING, TRADING AND PROFIT &amp; LOSS ACCOUNT </v>
          </cell>
        </row>
        <row r="68">
          <cell r="A68" t="str">
            <v>FOR THE YEAR ENDED ON ASADH 32, 2059 (JULY 16, 2002)</v>
          </cell>
        </row>
        <row r="69">
          <cell r="A69" t="str">
            <v>FOR THE YEAR ENDED ON ASADH 32, 2059 (JULY 16, 2002)</v>
          </cell>
        </row>
        <row r="70">
          <cell r="A70" t="str">
            <v>PARTICULARS</v>
          </cell>
          <cell r="B70">
            <v>0</v>
          </cell>
          <cell r="C70">
            <v>0</v>
          </cell>
          <cell r="D70" t="str">
            <v>SCH.</v>
          </cell>
          <cell r="E70">
            <v>0</v>
          </cell>
          <cell r="F70" t="str">
            <v>2058/2059</v>
          </cell>
          <cell r="G70">
            <v>0</v>
          </cell>
          <cell r="H70" t="str">
            <v>2057/2058</v>
          </cell>
        </row>
        <row r="71">
          <cell r="F71" t="str">
            <v xml:space="preserve">         NRS</v>
          </cell>
          <cell r="G71">
            <v>0</v>
          </cell>
          <cell r="H71" t="str">
            <v xml:space="preserve">         NRS</v>
          </cell>
        </row>
        <row r="72">
          <cell r="A72" t="str">
            <v xml:space="preserve">SALES </v>
          </cell>
          <cell r="B72">
            <v>0</v>
          </cell>
          <cell r="C72">
            <v>0</v>
          </cell>
          <cell r="D72" t="str">
            <v>I</v>
          </cell>
          <cell r="E72">
            <v>0</v>
          </cell>
          <cell r="F72">
            <v>88268620</v>
          </cell>
          <cell r="G72">
            <v>0</v>
          </cell>
          <cell r="H72">
            <v>70213813</v>
          </cell>
        </row>
        <row r="74">
          <cell r="H74">
            <v>70213813</v>
          </cell>
        </row>
        <row r="75">
          <cell r="A75" t="str">
            <v xml:space="preserve">TOTAL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88268620</v>
          </cell>
          <cell r="G75">
            <v>0</v>
          </cell>
          <cell r="H75">
            <v>70213813</v>
          </cell>
        </row>
        <row r="78">
          <cell r="H78">
            <v>70213813</v>
          </cell>
        </row>
        <row r="79">
          <cell r="A79" t="str">
            <v>OPENING STOCK</v>
          </cell>
          <cell r="B79">
            <v>0</v>
          </cell>
          <cell r="C79">
            <v>0</v>
          </cell>
          <cell r="D79" t="str">
            <v>E</v>
          </cell>
          <cell r="E79">
            <v>0</v>
          </cell>
          <cell r="F79">
            <v>43549199.170000002</v>
          </cell>
          <cell r="G79">
            <v>0</v>
          </cell>
          <cell r="H79">
            <v>42925094.079999998</v>
          </cell>
          <cell r="I79">
            <v>0</v>
          </cell>
        </row>
        <row r="80">
          <cell r="A80" t="str">
            <v>ROSIN COLLECTION EXPENSES</v>
          </cell>
          <cell r="B80">
            <v>0</v>
          </cell>
          <cell r="C80">
            <v>0</v>
          </cell>
          <cell r="D80" t="str">
            <v>J</v>
          </cell>
          <cell r="E80">
            <v>0</v>
          </cell>
          <cell r="F80">
            <v>52752709.030000001</v>
          </cell>
          <cell r="G80">
            <v>0</v>
          </cell>
          <cell r="H80">
            <v>50956282.090000004</v>
          </cell>
          <cell r="I80">
            <v>0</v>
          </cell>
        </row>
        <row r="81">
          <cell r="A81" t="str">
            <v>MANUFACTURING OVERHEAD</v>
          </cell>
          <cell r="B81">
            <v>0</v>
          </cell>
          <cell r="C81">
            <v>0</v>
          </cell>
          <cell r="D81" t="str">
            <v>K</v>
          </cell>
          <cell r="E81">
            <v>0</v>
          </cell>
          <cell r="F81">
            <v>14294928.439999999</v>
          </cell>
          <cell r="G81">
            <v>0</v>
          </cell>
          <cell r="H81">
            <v>9560685.8800000008</v>
          </cell>
          <cell r="I81">
            <v>0</v>
          </cell>
        </row>
        <row r="82">
          <cell r="A82" t="str">
            <v>CLOSING STOCK</v>
          </cell>
          <cell r="B82">
            <v>0</v>
          </cell>
          <cell r="C82">
            <v>0</v>
          </cell>
          <cell r="D82" t="str">
            <v>E</v>
          </cell>
          <cell r="E82">
            <v>0</v>
          </cell>
          <cell r="F82">
            <v>-29104690.550000001</v>
          </cell>
          <cell r="G82">
            <v>0</v>
          </cell>
          <cell r="H82">
            <v>-43549199.170000002</v>
          </cell>
          <cell r="I82">
            <v>0</v>
          </cell>
        </row>
        <row r="84">
          <cell r="H84">
            <v>-43549199.170000002</v>
          </cell>
          <cell r="I84">
            <v>0</v>
          </cell>
        </row>
        <row r="85">
          <cell r="A85" t="str">
            <v>TOTAL DIRECT COST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81492146.090000004</v>
          </cell>
          <cell r="G85">
            <v>0</v>
          </cell>
          <cell r="H85">
            <v>59892862.880000003</v>
          </cell>
        </row>
        <row r="86">
          <cell r="H86">
            <v>59892862.880000003</v>
          </cell>
        </row>
        <row r="87">
          <cell r="A87" t="str">
            <v>GROSS PROFIT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6776473.9100000001</v>
          </cell>
          <cell r="G87">
            <v>0</v>
          </cell>
          <cell r="H87">
            <v>10320950.119999999</v>
          </cell>
          <cell r="I87">
            <v>0</v>
          </cell>
        </row>
        <row r="89">
          <cell r="H89">
            <v>10320950.119999999</v>
          </cell>
          <cell r="I89">
            <v>0</v>
          </cell>
        </row>
        <row r="90">
          <cell r="F90">
            <v>7.6799999999999993E-2</v>
          </cell>
          <cell r="G90">
            <v>0</v>
          </cell>
          <cell r="H90">
            <v>0.14699999999999999</v>
          </cell>
          <cell r="I90">
            <v>0</v>
          </cell>
        </row>
        <row r="91">
          <cell r="A91" t="str">
            <v>ADMINISTRATIVE EXPENSES</v>
          </cell>
          <cell r="B91">
            <v>0</v>
          </cell>
          <cell r="C91">
            <v>0</v>
          </cell>
          <cell r="D91" t="str">
            <v>L</v>
          </cell>
          <cell r="E91">
            <v>0</v>
          </cell>
          <cell r="F91">
            <v>7646172.0199999996</v>
          </cell>
          <cell r="G91">
            <v>0</v>
          </cell>
          <cell r="H91">
            <v>7175240.5</v>
          </cell>
          <cell r="I91">
            <v>0</v>
          </cell>
        </row>
        <row r="92">
          <cell r="A92" t="str">
            <v>INTEREST EXPENSES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349657.76</v>
          </cell>
          <cell r="G92">
            <v>0</v>
          </cell>
          <cell r="H92">
            <v>1020747.14</v>
          </cell>
          <cell r="I92">
            <v>0</v>
          </cell>
        </row>
        <row r="93">
          <cell r="A93" t="str">
            <v>INNUMBRATION EXPENSES</v>
          </cell>
          <cell r="B93">
            <v>0</v>
          </cell>
          <cell r="C93">
            <v>0</v>
          </cell>
          <cell r="D93" t="str">
            <v>H</v>
          </cell>
          <cell r="E93">
            <v>0</v>
          </cell>
          <cell r="F93">
            <v>77996.929999999993</v>
          </cell>
          <cell r="G93">
            <v>0</v>
          </cell>
          <cell r="H93">
            <v>74713.73</v>
          </cell>
        </row>
        <row r="94">
          <cell r="A94" t="str">
            <v>PRELIMINARY EXPENSES W/OFF</v>
          </cell>
          <cell r="B94">
            <v>0</v>
          </cell>
          <cell r="C94">
            <v>0</v>
          </cell>
          <cell r="D94" t="str">
            <v>H</v>
          </cell>
          <cell r="E94">
            <v>0</v>
          </cell>
          <cell r="F94">
            <v>278644.31</v>
          </cell>
          <cell r="G94">
            <v>0</v>
          </cell>
          <cell r="H94">
            <v>278644.32</v>
          </cell>
          <cell r="I94">
            <v>0</v>
          </cell>
        </row>
        <row r="95">
          <cell r="A95" t="str">
            <v>MISC. INCOME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7">
          <cell r="H97">
            <v>0</v>
          </cell>
          <cell r="I97">
            <v>0</v>
          </cell>
        </row>
        <row r="98">
          <cell r="A98" t="str">
            <v>TOTAL EXPENSES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8352471.0199999996</v>
          </cell>
          <cell r="G98">
            <v>0</v>
          </cell>
          <cell r="H98">
            <v>8549345.6899999995</v>
          </cell>
          <cell r="I98">
            <v>0</v>
          </cell>
        </row>
        <row r="100">
          <cell r="H100">
            <v>8549345.6899999995</v>
          </cell>
          <cell r="I100">
            <v>0</v>
          </cell>
        </row>
        <row r="101">
          <cell r="A101" t="str">
            <v>PROFIT (LOSS) BEFORE TAX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-1575997.11</v>
          </cell>
          <cell r="G101">
            <v>0</v>
          </cell>
          <cell r="H101">
            <v>1771604.43</v>
          </cell>
          <cell r="I101">
            <v>0</v>
          </cell>
        </row>
        <row r="102">
          <cell r="A102" t="str">
            <v>PROPOSED DIVIDEND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-1000000</v>
          </cell>
        </row>
        <row r="103">
          <cell r="A103" t="str">
            <v>PROFIT UP TO LAST YEAR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1679468.3</v>
          </cell>
          <cell r="G103">
            <v>0</v>
          </cell>
          <cell r="H103">
            <v>907863.87</v>
          </cell>
          <cell r="I103">
            <v>0</v>
          </cell>
        </row>
        <row r="104">
          <cell r="A104" t="str">
            <v>TRANSFERRED TO GENERAL RESERVE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6">
          <cell r="H106">
            <v>0</v>
          </cell>
        </row>
        <row r="107">
          <cell r="A107" t="str">
            <v>PROFIT FOR THE YEAR TRANSFERRED TO BALANCE SHEET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103471.19</v>
          </cell>
          <cell r="G107">
            <v>0</v>
          </cell>
          <cell r="H107">
            <v>1679468.3</v>
          </cell>
          <cell r="I107">
            <v>0</v>
          </cell>
        </row>
        <row r="109">
          <cell r="H109">
            <v>1679468.3</v>
          </cell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A113" t="str">
            <v>AS PER OUR REPORT</v>
          </cell>
        </row>
        <row r="114">
          <cell r="A114" t="str">
            <v>OF EVEN DATE</v>
          </cell>
        </row>
        <row r="115">
          <cell r="A115" t="str">
            <v>FOR: S. R. PANDEY &amp; CO.</v>
          </cell>
        </row>
        <row r="116">
          <cell r="A116" t="str">
            <v>CHARTERED ACCOUNTANTS</v>
          </cell>
        </row>
        <row r="120">
          <cell r="A120" t="str">
            <v>CHARTERED ACCOUNTANTS</v>
          </cell>
        </row>
        <row r="121">
          <cell r="A121" t="str">
            <v>_______________</v>
          </cell>
          <cell r="B121">
            <v>0</v>
          </cell>
          <cell r="C121" t="str">
            <v>__________</v>
          </cell>
          <cell r="D121">
            <v>0</v>
          </cell>
          <cell r="E121" t="str">
            <v>____________________</v>
          </cell>
          <cell r="F121" t="str">
            <v>__________</v>
          </cell>
          <cell r="G121">
            <v>0</v>
          </cell>
          <cell r="H121" t="str">
            <v>_______________</v>
          </cell>
        </row>
        <row r="122">
          <cell r="A122" t="str">
            <v>(S. R. PANDEY)</v>
          </cell>
          <cell r="B122">
            <v>0</v>
          </cell>
          <cell r="C122" t="str">
            <v>CHAIRMAN</v>
          </cell>
          <cell r="D122">
            <v>0</v>
          </cell>
          <cell r="E122" t="str">
            <v>MANAGING DIRECTOR</v>
          </cell>
          <cell r="F122" t="str">
            <v xml:space="preserve"> DIRECTORS</v>
          </cell>
          <cell r="G122">
            <v>0</v>
          </cell>
          <cell r="H122" t="str">
            <v>ACCOUNTANT</v>
          </cell>
        </row>
        <row r="123">
          <cell r="A123" t="str">
            <v>CHARTERED ACCOUNTANT</v>
          </cell>
        </row>
        <row r="124">
          <cell r="A124" t="str">
            <v xml:space="preserve">PLACE : KATHMANDU    </v>
          </cell>
        </row>
        <row r="125">
          <cell r="A125" t="str">
            <v>DATE: 2059/6/4</v>
          </cell>
        </row>
        <row r="126">
          <cell r="A126" t="str">
            <v>GANPATI ROSIN AND TURPENTINE INDUSTRY PRIVATE LIMITED.</v>
          </cell>
        </row>
        <row r="127">
          <cell r="A127" t="str">
            <v>BIRPUR, KAPILVASTU</v>
          </cell>
        </row>
        <row r="128">
          <cell r="A128" t="str">
            <v>SCHEDULE FORMING PART OF FINANCIAL STATEMENTS</v>
          </cell>
        </row>
        <row r="129">
          <cell r="A129" t="str">
            <v>SCHEDULE FORMING PART OF FINANCIAL STATEMENTS</v>
          </cell>
        </row>
        <row r="130">
          <cell r="A130" t="str">
            <v>SCHEDULE - C : CASH &amp; BANK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 t="str">
            <v>2059/3/32</v>
          </cell>
          <cell r="G130">
            <v>0</v>
          </cell>
          <cell r="H130" t="str">
            <v>2058/3/31</v>
          </cell>
        </row>
        <row r="131">
          <cell r="A131" t="str">
            <v>CASH ON HAND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98965.78</v>
          </cell>
          <cell r="G131">
            <v>0</v>
          </cell>
          <cell r="H131">
            <v>77124.31</v>
          </cell>
        </row>
        <row r="132">
          <cell r="A132" t="str">
            <v xml:space="preserve">CASH AT  BANK 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1559025.15</v>
          </cell>
          <cell r="G132">
            <v>0</v>
          </cell>
          <cell r="H132">
            <v>2036437.38</v>
          </cell>
        </row>
        <row r="134">
          <cell r="H134">
            <v>2036437.38</v>
          </cell>
        </row>
        <row r="135">
          <cell r="A135" t="str">
            <v xml:space="preserve">  TOTAL NRS.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1657990.93</v>
          </cell>
          <cell r="G135">
            <v>0</v>
          </cell>
          <cell r="H135">
            <v>2113561.69</v>
          </cell>
        </row>
        <row r="136">
          <cell r="H136">
            <v>2113561.69</v>
          </cell>
        </row>
        <row r="137">
          <cell r="A137" t="str">
            <v>SCHEDULE - D :  RECEIVABLE ADVANCE &amp; DEPOSITS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 t="str">
            <v>2059/3/32</v>
          </cell>
          <cell r="G137">
            <v>0</v>
          </cell>
          <cell r="H137" t="str">
            <v>2058/3/31</v>
          </cell>
        </row>
        <row r="138">
          <cell r="A138" t="str">
            <v>DEPOSIT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200000</v>
          </cell>
          <cell r="G138">
            <v>0</v>
          </cell>
          <cell r="H138">
            <v>200000</v>
          </cell>
        </row>
        <row r="139">
          <cell r="A139" t="str">
            <v>ADVANCE TO DEPO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181597.7</v>
          </cell>
          <cell r="G139">
            <v>0</v>
          </cell>
          <cell r="H139">
            <v>420398.13</v>
          </cell>
        </row>
        <row r="140">
          <cell r="A140" t="str">
            <v>ADVANCE TO PARTY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625082.49</v>
          </cell>
          <cell r="G140">
            <v>0</v>
          </cell>
          <cell r="H140">
            <v>533919.14</v>
          </cell>
          <cell r="I140">
            <v>67866.399999999994</v>
          </cell>
        </row>
        <row r="141">
          <cell r="A141" t="str">
            <v>SALES DEBTORS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8657211.1999999993</v>
          </cell>
          <cell r="G141">
            <v>0</v>
          </cell>
          <cell r="H141">
            <v>11421103.800000001</v>
          </cell>
          <cell r="I141">
            <v>0</v>
          </cell>
        </row>
        <row r="142">
          <cell r="A142" t="str">
            <v>ADVANCE TO LABOR WAGES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1979616.6</v>
          </cell>
          <cell r="G142">
            <v>0</v>
          </cell>
          <cell r="H142">
            <v>1618059.3</v>
          </cell>
          <cell r="I142">
            <v>0</v>
          </cell>
        </row>
        <row r="143">
          <cell r="A143" t="str">
            <v>VAT RECEIVABLES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247791</v>
          </cell>
          <cell r="G143">
            <v>0</v>
          </cell>
          <cell r="H143">
            <v>623315</v>
          </cell>
        </row>
        <row r="144">
          <cell r="A144" t="str">
            <v>PREPAID INSURANCE  EXPENSES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184693</v>
          </cell>
          <cell r="G144">
            <v>0</v>
          </cell>
          <cell r="H144">
            <v>155297.85</v>
          </cell>
        </row>
        <row r="145">
          <cell r="H145">
            <v>155297.85</v>
          </cell>
        </row>
        <row r="146">
          <cell r="A146" t="str">
            <v xml:space="preserve">  TOTAL NRS.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12075991.99</v>
          </cell>
          <cell r="G146">
            <v>0</v>
          </cell>
          <cell r="H146">
            <v>14972093.220000001</v>
          </cell>
          <cell r="I146">
            <v>0</v>
          </cell>
        </row>
        <row r="148">
          <cell r="H148">
            <v>14972093.220000001</v>
          </cell>
          <cell r="I148">
            <v>0</v>
          </cell>
        </row>
        <row r="149">
          <cell r="A149" t="str">
            <v>SCHEDULE - E : CLOSING STOCK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 t="str">
            <v>2059/3/32</v>
          </cell>
          <cell r="G149">
            <v>0</v>
          </cell>
          <cell r="H149" t="str">
            <v>2058/3/31</v>
          </cell>
          <cell r="I149">
            <v>0</v>
          </cell>
        </row>
        <row r="150">
          <cell r="A150" t="str">
            <v>FINISHED PRODUCT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2545289.2799999998</v>
          </cell>
          <cell r="G150">
            <v>0</v>
          </cell>
          <cell r="H150">
            <v>867795.84</v>
          </cell>
          <cell r="I150">
            <v>0</v>
          </cell>
        </row>
        <row r="151">
          <cell r="A151" t="str">
            <v>RAW RESIN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25718460.59</v>
          </cell>
          <cell r="G151">
            <v>0</v>
          </cell>
          <cell r="H151">
            <v>36436526.310000002</v>
          </cell>
          <cell r="I151">
            <v>0</v>
          </cell>
        </row>
        <row r="152">
          <cell r="A152" t="str">
            <v>STOCK AT JUNGLE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399992.58</v>
          </cell>
          <cell r="G152">
            <v>0</v>
          </cell>
          <cell r="H152">
            <v>5075221.32</v>
          </cell>
        </row>
        <row r="153">
          <cell r="A153" t="str">
            <v>OTHERS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440948.1</v>
          </cell>
          <cell r="G153">
            <v>0</v>
          </cell>
          <cell r="H153">
            <v>1169655.7</v>
          </cell>
          <cell r="I153">
            <v>0</v>
          </cell>
        </row>
        <row r="155">
          <cell r="H155">
            <v>1169655.7</v>
          </cell>
          <cell r="I155">
            <v>0</v>
          </cell>
        </row>
        <row r="156">
          <cell r="A156" t="str">
            <v xml:space="preserve">  TOTAL NRS.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29104690.550000001</v>
          </cell>
          <cell r="G156">
            <v>0</v>
          </cell>
          <cell r="H156">
            <v>43549199.170000002</v>
          </cell>
          <cell r="I156">
            <v>0</v>
          </cell>
        </row>
        <row r="158">
          <cell r="H158">
            <v>43549199.170000002</v>
          </cell>
          <cell r="I158">
            <v>0</v>
          </cell>
        </row>
        <row r="159">
          <cell r="A159" t="str">
            <v>SCHEDULE -F : ACCOUNTS PAYABLE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 t="str">
            <v>2059/3/32</v>
          </cell>
          <cell r="G159">
            <v>0</v>
          </cell>
          <cell r="H159" t="str">
            <v>2058/3/31</v>
          </cell>
          <cell r="I159">
            <v>0</v>
          </cell>
        </row>
        <row r="160">
          <cell r="A160" t="str">
            <v>SALES CREDITORS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385513.6</v>
          </cell>
          <cell r="G160">
            <v>0</v>
          </cell>
          <cell r="H160">
            <v>558243.19999999995</v>
          </cell>
        </row>
        <row r="161">
          <cell r="A161" t="str">
            <v>PARTY PAYABLES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5176458.84</v>
          </cell>
          <cell r="G161">
            <v>0</v>
          </cell>
          <cell r="H161">
            <v>7277840.1299999999</v>
          </cell>
          <cell r="I161">
            <v>0</v>
          </cell>
        </row>
        <row r="162">
          <cell r="A162" t="str">
            <v>PROPOSED DIVIDEND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1000000</v>
          </cell>
        </row>
        <row r="163">
          <cell r="A163" t="str">
            <v>BANK INTEREST PAYABLE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70971.3</v>
          </cell>
          <cell r="G163">
            <v>0</v>
          </cell>
          <cell r="H163">
            <v>220106.35</v>
          </cell>
          <cell r="I163">
            <v>0</v>
          </cell>
        </row>
        <row r="164">
          <cell r="A164" t="str">
            <v>TDS PAYABLE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2500</v>
          </cell>
          <cell r="G164">
            <v>0</v>
          </cell>
          <cell r="H164">
            <v>1906</v>
          </cell>
          <cell r="I164">
            <v>0</v>
          </cell>
        </row>
        <row r="165">
          <cell r="A165" t="str">
            <v>STAFF SALARY PAYABLES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1636350.87</v>
          </cell>
          <cell r="G165">
            <v>0</v>
          </cell>
          <cell r="H165">
            <v>1580529.66</v>
          </cell>
          <cell r="I165">
            <v>0</v>
          </cell>
        </row>
        <row r="166">
          <cell r="A166" t="str">
            <v>LABOR WAGES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OTHERS (SECURITY DEPOSITS FROM BUYERS)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8840000</v>
          </cell>
          <cell r="G167">
            <v>0</v>
          </cell>
          <cell r="H167">
            <v>8840000</v>
          </cell>
          <cell r="I167">
            <v>0</v>
          </cell>
        </row>
        <row r="169">
          <cell r="H169">
            <v>8840000</v>
          </cell>
          <cell r="I169">
            <v>0</v>
          </cell>
        </row>
        <row r="170">
          <cell r="A170" t="str">
            <v xml:space="preserve">  TOTAL NRS.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16111794.609999999</v>
          </cell>
          <cell r="G170">
            <v>0</v>
          </cell>
          <cell r="H170">
            <v>19478625.34</v>
          </cell>
          <cell r="I170">
            <v>0</v>
          </cell>
        </row>
        <row r="172">
          <cell r="H172">
            <v>19478625.34</v>
          </cell>
          <cell r="I172">
            <v>0</v>
          </cell>
        </row>
        <row r="173">
          <cell r="A173" t="str">
            <v>SCHEDULE -G : SHORT TERM LOAN (SECURED)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 t="str">
            <v>2059/3/32</v>
          </cell>
          <cell r="G173">
            <v>0</v>
          </cell>
          <cell r="H173" t="str">
            <v>2058/3/31</v>
          </cell>
          <cell r="I173">
            <v>0</v>
          </cell>
        </row>
        <row r="174">
          <cell r="A174" t="str">
            <v>EVEREST BANK LTD.O.D.A/c.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4966985.67</v>
          </cell>
          <cell r="G174">
            <v>0</v>
          </cell>
          <cell r="H174">
            <v>6620611.9800000004</v>
          </cell>
          <cell r="I174">
            <v>0</v>
          </cell>
        </row>
        <row r="175">
          <cell r="A175" t="str">
            <v>EVEREST BANK LTD.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6750000</v>
          </cell>
        </row>
        <row r="176">
          <cell r="A176" t="str">
            <v>NEPAL S.B.I. BANK LTD. CC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NB BANK LTD.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4956508.4000000004</v>
          </cell>
        </row>
        <row r="179">
          <cell r="H179">
            <v>4956508.4000000004</v>
          </cell>
        </row>
        <row r="180">
          <cell r="A180" t="str">
            <v xml:space="preserve">  TOTAL NRS.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4966985.67</v>
          </cell>
          <cell r="G180">
            <v>0</v>
          </cell>
          <cell r="H180">
            <v>18327120.379999999</v>
          </cell>
          <cell r="I180">
            <v>0</v>
          </cell>
        </row>
        <row r="182">
          <cell r="H182">
            <v>18327120.379999999</v>
          </cell>
          <cell r="I182">
            <v>0</v>
          </cell>
        </row>
        <row r="183">
          <cell r="I183">
            <v>0</v>
          </cell>
        </row>
        <row r="184">
          <cell r="A184" t="str">
            <v>AS PER OUR REPORT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OF EVEN DATE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FOR: S. R. PANDEY &amp; CO.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CHARTERED ACCOUNTANTS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A192" t="str">
            <v>_______________</v>
          </cell>
          <cell r="B192">
            <v>0</v>
          </cell>
          <cell r="C192" t="str">
            <v>__________</v>
          </cell>
          <cell r="D192">
            <v>0</v>
          </cell>
          <cell r="E192" t="str">
            <v>____________________</v>
          </cell>
          <cell r="F192" t="str">
            <v>__________</v>
          </cell>
          <cell r="G192">
            <v>0</v>
          </cell>
          <cell r="H192" t="str">
            <v>_______________</v>
          </cell>
          <cell r="I192">
            <v>0</v>
          </cell>
        </row>
        <row r="193">
          <cell r="A193" t="str">
            <v>(S. R. PANDEY)</v>
          </cell>
          <cell r="B193">
            <v>0</v>
          </cell>
          <cell r="C193" t="str">
            <v>CHAIRMAN</v>
          </cell>
          <cell r="D193">
            <v>0</v>
          </cell>
          <cell r="E193" t="str">
            <v>MANAGING DIRECTOR</v>
          </cell>
          <cell r="F193" t="str">
            <v xml:space="preserve"> DIRECTORS</v>
          </cell>
          <cell r="G193">
            <v>0</v>
          </cell>
          <cell r="H193" t="str">
            <v>ACCOUNTANT</v>
          </cell>
          <cell r="I193">
            <v>0</v>
          </cell>
        </row>
        <row r="194">
          <cell r="A194" t="str">
            <v>CHARTERED ACCOUNTANT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 xml:space="preserve">PLACE : KATHMANDU    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 t="str">
            <v>DATE: 2059/6/4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A197" t="str">
            <v>GANPATI ROSIN AND TURPENTINE INDUSTRY PRIVATE LIMITED.</v>
          </cell>
        </row>
        <row r="198">
          <cell r="A198" t="str">
            <v>BIRPUR, KAPILVASTU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A199" t="str">
            <v>SCHEDULE FORMING PART OF FINANCIAL STATEMENTS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I200">
            <v>0</v>
          </cell>
        </row>
        <row r="201">
          <cell r="A201" t="str">
            <v xml:space="preserve">SCHEDULE - H : MISCELLANEOUS EXPENSES 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 t="str">
            <v>2058/2059</v>
          </cell>
          <cell r="G201">
            <v>0</v>
          </cell>
          <cell r="H201" t="str">
            <v>2057/2058</v>
          </cell>
          <cell r="I201">
            <v>0</v>
          </cell>
        </row>
        <row r="202">
          <cell r="A202" t="str">
            <v>PRELIMINARY EXPENSES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278644.31</v>
          </cell>
          <cell r="G202">
            <v>0</v>
          </cell>
          <cell r="H202">
            <v>557288.63</v>
          </cell>
          <cell r="I202">
            <v>0</v>
          </cell>
        </row>
        <row r="203">
          <cell r="A203" t="str">
            <v xml:space="preserve">LESS WRITTEN OFF 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278644.31</v>
          </cell>
          <cell r="G203">
            <v>0</v>
          </cell>
          <cell r="H203">
            <v>278644.32</v>
          </cell>
          <cell r="I203">
            <v>0</v>
          </cell>
        </row>
        <row r="205">
          <cell r="H205">
            <v>278644.32</v>
          </cell>
          <cell r="I205">
            <v>0</v>
          </cell>
        </row>
        <row r="206">
          <cell r="A206" t="str">
            <v xml:space="preserve"> SUB TOTAL (I) NRS.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278644.31</v>
          </cell>
          <cell r="I206">
            <v>0</v>
          </cell>
        </row>
        <row r="208">
          <cell r="H208">
            <v>278644.31</v>
          </cell>
          <cell r="I208">
            <v>0</v>
          </cell>
        </row>
        <row r="209">
          <cell r="A209" t="str">
            <v>INNUMBRATION EXPENSES</v>
          </cell>
        </row>
        <row r="210">
          <cell r="A210" t="str">
            <v>OPENING EXPENSES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208978.43</v>
          </cell>
          <cell r="G210">
            <v>0</v>
          </cell>
          <cell r="H210">
            <v>266458.15999999997</v>
          </cell>
        </row>
        <row r="211">
          <cell r="A211" t="str">
            <v>ADDITION DURING THE YEAR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32823</v>
          </cell>
          <cell r="G211">
            <v>0</v>
          </cell>
          <cell r="H211">
            <v>17234</v>
          </cell>
        </row>
        <row r="213">
          <cell r="H213">
            <v>17234</v>
          </cell>
        </row>
        <row r="214">
          <cell r="F214">
            <v>241801.43</v>
          </cell>
          <cell r="G214">
            <v>0</v>
          </cell>
          <cell r="H214">
            <v>283692.15999999997</v>
          </cell>
        </row>
        <row r="215">
          <cell r="A215" t="str">
            <v xml:space="preserve">LESS WRITTEN OFF 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77996.929999999993</v>
          </cell>
          <cell r="G215">
            <v>0</v>
          </cell>
          <cell r="H215">
            <v>74713.73</v>
          </cell>
        </row>
        <row r="217">
          <cell r="H217">
            <v>74713.73</v>
          </cell>
        </row>
        <row r="218">
          <cell r="A218" t="str">
            <v xml:space="preserve"> SUB TOTAL (II) NRS.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163804.5</v>
          </cell>
          <cell r="G218">
            <v>0</v>
          </cell>
          <cell r="H218">
            <v>208978.43</v>
          </cell>
        </row>
        <row r="220">
          <cell r="H220">
            <v>208978.43</v>
          </cell>
        </row>
        <row r="221">
          <cell r="A221" t="str">
            <v xml:space="preserve">  TOTAL (I+II)  TRANSFERRED TO BALANCE SHEET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163804.5</v>
          </cell>
          <cell r="G221">
            <v>0</v>
          </cell>
          <cell r="H221">
            <v>487622.74</v>
          </cell>
        </row>
        <row r="223">
          <cell r="H223">
            <v>487622.74</v>
          </cell>
        </row>
        <row r="224">
          <cell r="A224" t="str">
            <v>SCHEDULE - I: SALES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 t="str">
            <v>2057/2058</v>
          </cell>
          <cell r="G224">
            <v>0</v>
          </cell>
          <cell r="H224" t="str">
            <v>2057/2058</v>
          </cell>
          <cell r="I224">
            <v>0</v>
          </cell>
        </row>
        <row r="225">
          <cell r="A225" t="str">
            <v>LOCAL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1149732.8</v>
          </cell>
          <cell r="G225">
            <v>0</v>
          </cell>
          <cell r="H225">
            <v>3341040</v>
          </cell>
          <cell r="I225">
            <v>0</v>
          </cell>
        </row>
        <row r="226">
          <cell r="A226" t="str">
            <v>EXPORT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87118887.200000003</v>
          </cell>
          <cell r="G226">
            <v>0</v>
          </cell>
          <cell r="H226">
            <v>66872773</v>
          </cell>
          <cell r="I226">
            <v>0</v>
          </cell>
        </row>
        <row r="228">
          <cell r="H228">
            <v>66872773</v>
          </cell>
          <cell r="I228">
            <v>0</v>
          </cell>
        </row>
        <row r="229">
          <cell r="A229" t="str">
            <v xml:space="preserve">  TOTAL NRS.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88268620</v>
          </cell>
          <cell r="G229">
            <v>0</v>
          </cell>
          <cell r="H229">
            <v>70213813</v>
          </cell>
          <cell r="I229">
            <v>0</v>
          </cell>
        </row>
        <row r="231">
          <cell r="H231">
            <v>70213813</v>
          </cell>
          <cell r="I231">
            <v>0</v>
          </cell>
        </row>
        <row r="232">
          <cell r="A232" t="str">
            <v>SCHEDULE - J : RESIN COLLECTION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 t="str">
            <v>2058/2059</v>
          </cell>
          <cell r="G232">
            <v>0</v>
          </cell>
          <cell r="H232" t="str">
            <v>2057/2058</v>
          </cell>
          <cell r="I232">
            <v>0</v>
          </cell>
        </row>
        <row r="233">
          <cell r="A233" t="str">
            <v>SALARY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3749463</v>
          </cell>
          <cell r="G233">
            <v>0</v>
          </cell>
          <cell r="H233">
            <v>4556797</v>
          </cell>
          <cell r="I233">
            <v>0</v>
          </cell>
        </row>
        <row r="234">
          <cell r="A234" t="str">
            <v>WAGES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24897316.140000001</v>
          </cell>
          <cell r="G234">
            <v>0</v>
          </cell>
          <cell r="H234">
            <v>21580974.18</v>
          </cell>
          <cell r="I234">
            <v>0</v>
          </cell>
        </row>
        <row r="235">
          <cell r="A235" t="str">
            <v>ROYALTY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7249796.4000000004</v>
          </cell>
          <cell r="G235">
            <v>0</v>
          </cell>
          <cell r="H235">
            <v>6828965.25</v>
          </cell>
          <cell r="I235">
            <v>0</v>
          </cell>
        </row>
        <row r="236">
          <cell r="A236" t="str">
            <v>D.D.C. TAX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1212982.6499999999</v>
          </cell>
          <cell r="G236">
            <v>0</v>
          </cell>
          <cell r="H236">
            <v>1128441.8500000001</v>
          </cell>
          <cell r="I236">
            <v>0</v>
          </cell>
        </row>
        <row r="237">
          <cell r="A237" t="str">
            <v>TRAVELLING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209004</v>
          </cell>
          <cell r="G237">
            <v>0</v>
          </cell>
          <cell r="H237">
            <v>244586</v>
          </cell>
          <cell r="I237">
            <v>0</v>
          </cell>
        </row>
        <row r="238">
          <cell r="A238" t="str">
            <v>TRANSPORTATION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11730222.18</v>
          </cell>
          <cell r="G238">
            <v>0</v>
          </cell>
          <cell r="H238">
            <v>10182836.07</v>
          </cell>
          <cell r="I238">
            <v>0</v>
          </cell>
        </row>
        <row r="239">
          <cell r="A239" t="str">
            <v>RENT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121002</v>
          </cell>
          <cell r="G239">
            <v>0</v>
          </cell>
          <cell r="H239">
            <v>186545</v>
          </cell>
          <cell r="I239">
            <v>0</v>
          </cell>
        </row>
        <row r="240">
          <cell r="A240" t="str">
            <v>MEDICAL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24119.5</v>
          </cell>
          <cell r="G240">
            <v>0</v>
          </cell>
          <cell r="H240">
            <v>32840.400000000001</v>
          </cell>
          <cell r="I240">
            <v>0</v>
          </cell>
        </row>
        <row r="241">
          <cell r="A241" t="str">
            <v>OTHERS (PLANTATION)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49448</v>
          </cell>
          <cell r="I241">
            <v>0</v>
          </cell>
        </row>
        <row r="242">
          <cell r="A242" t="str">
            <v>FOOD EXPENSES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246899.3</v>
          </cell>
          <cell r="G242">
            <v>0</v>
          </cell>
          <cell r="H242">
            <v>177921.43</v>
          </cell>
          <cell r="I242">
            <v>0</v>
          </cell>
        </row>
        <row r="243">
          <cell r="A243" t="str">
            <v>TIN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2016960.5</v>
          </cell>
          <cell r="G243">
            <v>0</v>
          </cell>
          <cell r="H243">
            <v>3956418.37</v>
          </cell>
          <cell r="I243">
            <v>0</v>
          </cell>
        </row>
        <row r="244">
          <cell r="A244" t="str">
            <v>KUPPI &amp; PATTI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207865</v>
          </cell>
          <cell r="G244">
            <v>0</v>
          </cell>
          <cell r="H244">
            <v>271915</v>
          </cell>
          <cell r="I244">
            <v>0</v>
          </cell>
        </row>
        <row r="245">
          <cell r="A245" t="str">
            <v>CHEMICAL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42839.5</v>
          </cell>
          <cell r="G245">
            <v>0</v>
          </cell>
          <cell r="H245">
            <v>154285</v>
          </cell>
          <cell r="I245">
            <v>0</v>
          </cell>
        </row>
        <row r="246">
          <cell r="A246" t="str">
            <v>MISCELLANEOUS TOOLS  EXPENSES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426050</v>
          </cell>
          <cell r="G246">
            <v>0</v>
          </cell>
          <cell r="H246">
            <v>745628.89</v>
          </cell>
          <cell r="I246">
            <v>0</v>
          </cell>
        </row>
        <row r="247">
          <cell r="A247" t="str">
            <v>POLYPHONE BAG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512170.77</v>
          </cell>
          <cell r="G247">
            <v>0</v>
          </cell>
          <cell r="H247">
            <v>740058.2</v>
          </cell>
        </row>
        <row r="248">
          <cell r="A248" t="str">
            <v>MISCELLANEOUS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106018.09</v>
          </cell>
          <cell r="G248">
            <v>0</v>
          </cell>
          <cell r="H248">
            <v>118621.45</v>
          </cell>
        </row>
        <row r="249">
          <cell r="H249">
            <v>118621.45</v>
          </cell>
        </row>
        <row r="250">
          <cell r="A250" t="str">
            <v>TOTAL RESIN COLLECTION EXPENSES NRS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52752709.030000001</v>
          </cell>
          <cell r="G250">
            <v>0</v>
          </cell>
          <cell r="H250">
            <v>50956282.090000004</v>
          </cell>
          <cell r="I250">
            <v>0</v>
          </cell>
        </row>
        <row r="252">
          <cell r="H252">
            <v>50956282.090000004</v>
          </cell>
          <cell r="I252">
            <v>0</v>
          </cell>
        </row>
        <row r="253">
          <cell r="I253">
            <v>0</v>
          </cell>
        </row>
        <row r="254">
          <cell r="A254" t="str">
            <v>AS PER OUR REPORT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A255" t="str">
            <v>OF EVEN DATE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A256" t="str">
            <v>FOR: S. R. PANDEY &amp; CO.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A257" t="str">
            <v>CHARTERED ACCOUNTANTS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A264" t="str">
            <v>_______________</v>
          </cell>
          <cell r="B264">
            <v>0</v>
          </cell>
          <cell r="C264" t="str">
            <v>__________</v>
          </cell>
          <cell r="D264">
            <v>0</v>
          </cell>
          <cell r="E264" t="str">
            <v>____________________</v>
          </cell>
          <cell r="F264" t="str">
            <v>__________</v>
          </cell>
          <cell r="G264">
            <v>0</v>
          </cell>
          <cell r="H264" t="str">
            <v>_______________</v>
          </cell>
          <cell r="I264">
            <v>0</v>
          </cell>
        </row>
        <row r="265">
          <cell r="A265" t="str">
            <v>(S. R. PANDEY)</v>
          </cell>
          <cell r="B265">
            <v>0</v>
          </cell>
          <cell r="C265" t="str">
            <v>CHAIRMAN</v>
          </cell>
          <cell r="D265">
            <v>0</v>
          </cell>
          <cell r="E265" t="str">
            <v>MANAGING DIRECTOR</v>
          </cell>
          <cell r="F265" t="str">
            <v xml:space="preserve"> DIRECTORS</v>
          </cell>
          <cell r="G265">
            <v>0</v>
          </cell>
          <cell r="H265" t="str">
            <v>ACCOUNTANT</v>
          </cell>
          <cell r="I265">
            <v>0</v>
          </cell>
        </row>
        <row r="266">
          <cell r="A266" t="str">
            <v>CHARTERED ACCOUNTANT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 t="str">
            <v xml:space="preserve">PLACE : KATHMANDU    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DATE: 2059/6/4</v>
          </cell>
        </row>
        <row r="269">
          <cell r="A269" t="str">
            <v>DATE: 2059/6/4</v>
          </cell>
        </row>
        <row r="270">
          <cell r="A270" t="str">
            <v>GANPATI ROSIN AND TURPENTINE INDUSTRY PRIVATE LIMITED.</v>
          </cell>
        </row>
        <row r="271">
          <cell r="A271" t="str">
            <v>BIRPUR, KAPILVASTU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SCHEDULE FORMING PART OF FINANCIAL STATEMENTS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I273">
            <v>0</v>
          </cell>
        </row>
        <row r="274">
          <cell r="A274" t="str">
            <v>SCHEDULE - K: MANUFACTURING EXPENSES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 t="str">
            <v>2058/2059</v>
          </cell>
          <cell r="G274">
            <v>0</v>
          </cell>
          <cell r="H274" t="str">
            <v>2057/2058</v>
          </cell>
          <cell r="I274">
            <v>0</v>
          </cell>
        </row>
        <row r="275">
          <cell r="A275" t="str">
            <v>SALARY &amp; WAGES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4932888.74</v>
          </cell>
          <cell r="G275">
            <v>0</v>
          </cell>
          <cell r="H275">
            <v>3452267</v>
          </cell>
          <cell r="I275">
            <v>0</v>
          </cell>
        </row>
        <row r="276">
          <cell r="A276" t="str">
            <v>CHEMICAL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158981</v>
          </cell>
          <cell r="G276">
            <v>0</v>
          </cell>
          <cell r="H276">
            <v>134400</v>
          </cell>
          <cell r="I276">
            <v>0</v>
          </cell>
        </row>
        <row r="277">
          <cell r="A277" t="str">
            <v>KEROSHINE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158500</v>
          </cell>
          <cell r="G277">
            <v>0</v>
          </cell>
          <cell r="H277">
            <v>72200</v>
          </cell>
          <cell r="I277">
            <v>0</v>
          </cell>
        </row>
        <row r="278">
          <cell r="A278" t="str">
            <v>PROCESSING EXPENSES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760997.5</v>
          </cell>
          <cell r="G278">
            <v>0</v>
          </cell>
          <cell r="H278">
            <v>669187</v>
          </cell>
          <cell r="I278">
            <v>0</v>
          </cell>
        </row>
        <row r="279">
          <cell r="A279" t="str">
            <v>ELECTRICITY &amp; WATER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147320</v>
          </cell>
          <cell r="G279">
            <v>0</v>
          </cell>
          <cell r="H279">
            <v>134450</v>
          </cell>
        </row>
        <row r="280">
          <cell r="A280" t="str">
            <v>REPAIR &amp; MAINTENANCE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354914.65</v>
          </cell>
          <cell r="G280">
            <v>0</v>
          </cell>
          <cell r="H280">
            <v>51981</v>
          </cell>
        </row>
        <row r="281">
          <cell r="A281" t="str">
            <v>PACKING MATERIALS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1650639</v>
          </cell>
          <cell r="G281">
            <v>0</v>
          </cell>
          <cell r="H281">
            <v>376785</v>
          </cell>
          <cell r="I281">
            <v>0</v>
          </cell>
        </row>
        <row r="282">
          <cell r="A282" t="str">
            <v>FUEL (WOOD &amp; COOL)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3440235.2</v>
          </cell>
          <cell r="G282">
            <v>0</v>
          </cell>
          <cell r="H282">
            <v>2331440.08</v>
          </cell>
          <cell r="I282">
            <v>0</v>
          </cell>
        </row>
        <row r="283">
          <cell r="A283" t="str">
            <v xml:space="preserve">DRUM 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195500</v>
          </cell>
          <cell r="G283">
            <v>0</v>
          </cell>
          <cell r="H283">
            <v>184800</v>
          </cell>
        </row>
        <row r="284">
          <cell r="A284" t="str">
            <v>DHOL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1418516.3</v>
          </cell>
          <cell r="G284">
            <v>0</v>
          </cell>
          <cell r="H284">
            <v>1318806.1299999999</v>
          </cell>
        </row>
        <row r="285">
          <cell r="A285" t="str">
            <v>MISCELLANEOUS EXPENSES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139071</v>
          </cell>
          <cell r="G285">
            <v>0</v>
          </cell>
          <cell r="H285">
            <v>150621.4</v>
          </cell>
          <cell r="I285">
            <v>0</v>
          </cell>
        </row>
        <row r="286">
          <cell r="A286" t="str">
            <v>DEPRECIATION</v>
          </cell>
          <cell r="B286">
            <v>0</v>
          </cell>
          <cell r="C286">
            <v>0</v>
          </cell>
          <cell r="D286" t="str">
            <v>B</v>
          </cell>
          <cell r="E286">
            <v>0</v>
          </cell>
          <cell r="F286">
            <v>937365.05</v>
          </cell>
          <cell r="G286">
            <v>0</v>
          </cell>
          <cell r="H286">
            <v>683748.27</v>
          </cell>
          <cell r="I286">
            <v>0</v>
          </cell>
        </row>
        <row r="288">
          <cell r="H288">
            <v>683748.27</v>
          </cell>
          <cell r="I288">
            <v>0</v>
          </cell>
        </row>
        <row r="289">
          <cell r="A289" t="str">
            <v xml:space="preserve">  TOTAL NRS.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14294928.439999999</v>
          </cell>
          <cell r="G289">
            <v>0</v>
          </cell>
          <cell r="H289">
            <v>9560685.8800000008</v>
          </cell>
          <cell r="I289">
            <v>0</v>
          </cell>
        </row>
        <row r="291">
          <cell r="H291">
            <v>9560685.8800000008</v>
          </cell>
          <cell r="I291">
            <v>0</v>
          </cell>
        </row>
        <row r="292">
          <cell r="A292" t="str">
            <v>SCHEDULE - L: ADMINISTRATION OVERHEADS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2058/2059</v>
          </cell>
          <cell r="G292">
            <v>0</v>
          </cell>
          <cell r="H292" t="str">
            <v>2057/2058</v>
          </cell>
          <cell r="I292">
            <v>0</v>
          </cell>
        </row>
        <row r="293">
          <cell r="A293" t="str">
            <v>SALARY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1132894</v>
          </cell>
          <cell r="G293">
            <v>0</v>
          </cell>
          <cell r="H293">
            <v>881639</v>
          </cell>
          <cell r="I293">
            <v>0</v>
          </cell>
        </row>
        <row r="294">
          <cell r="A294" t="str">
            <v>STATIONERY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394584.34</v>
          </cell>
          <cell r="G294">
            <v>0</v>
          </cell>
          <cell r="H294">
            <v>131112.26999999999</v>
          </cell>
          <cell r="I294">
            <v>0</v>
          </cell>
        </row>
        <row r="295">
          <cell r="A295" t="str">
            <v>TELEPHONE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325967.59000000003</v>
          </cell>
          <cell r="G295">
            <v>0</v>
          </cell>
          <cell r="H295">
            <v>289019.46999999997</v>
          </cell>
          <cell r="I295">
            <v>0</v>
          </cell>
        </row>
        <row r="296">
          <cell r="A296" t="str">
            <v>TRAVELING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922798</v>
          </cell>
          <cell r="G296">
            <v>0</v>
          </cell>
          <cell r="H296">
            <v>832526.87</v>
          </cell>
          <cell r="I296">
            <v>0</v>
          </cell>
        </row>
        <row r="297">
          <cell r="A297" t="str">
            <v>REPAIR &amp; MAINTENANCE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511068.35</v>
          </cell>
          <cell r="G297">
            <v>0</v>
          </cell>
          <cell r="H297">
            <v>1154077.46</v>
          </cell>
          <cell r="I297">
            <v>0</v>
          </cell>
        </row>
        <row r="298">
          <cell r="A298" t="str">
            <v>ELECTRICAL &amp; WATER FEES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32814</v>
          </cell>
          <cell r="G298">
            <v>0</v>
          </cell>
          <cell r="H298">
            <v>32362</v>
          </cell>
          <cell r="I298">
            <v>0</v>
          </cell>
        </row>
        <row r="299">
          <cell r="A299" t="str">
            <v>BANK COMMISSION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36273.629999999997</v>
          </cell>
          <cell r="G299">
            <v>0</v>
          </cell>
          <cell r="H299">
            <v>98676.39</v>
          </cell>
          <cell r="I299">
            <v>0</v>
          </cell>
        </row>
        <row r="300">
          <cell r="A300" t="str">
            <v>INSURANCE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625827.85</v>
          </cell>
          <cell r="G300">
            <v>0</v>
          </cell>
          <cell r="H300">
            <v>449870.99</v>
          </cell>
          <cell r="I300">
            <v>0</v>
          </cell>
        </row>
        <row r="301">
          <cell r="A301" t="str">
            <v>AUDIT FEE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25000</v>
          </cell>
          <cell r="G301">
            <v>0</v>
          </cell>
          <cell r="H301">
            <v>25000</v>
          </cell>
          <cell r="I301">
            <v>0</v>
          </cell>
        </row>
        <row r="302">
          <cell r="A302" t="str">
            <v>RENT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60000</v>
          </cell>
          <cell r="G302">
            <v>0</v>
          </cell>
          <cell r="H302">
            <v>48000</v>
          </cell>
          <cell r="I302">
            <v>0</v>
          </cell>
        </row>
        <row r="303">
          <cell r="A303" t="str">
            <v>OCTORI (FEES &amp;TAXES)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68257.5</v>
          </cell>
          <cell r="G303">
            <v>0</v>
          </cell>
          <cell r="H303">
            <v>97126.5</v>
          </cell>
          <cell r="I303">
            <v>0</v>
          </cell>
        </row>
        <row r="304">
          <cell r="A304" t="str">
            <v>CONSLT. FEES &amp; SERVICE CHARGE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13000</v>
          </cell>
          <cell r="I304">
            <v>0</v>
          </cell>
        </row>
        <row r="305">
          <cell r="A305" t="str">
            <v>GUEST ENTERTAINMENT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39431</v>
          </cell>
          <cell r="G305">
            <v>0</v>
          </cell>
          <cell r="H305">
            <v>232890</v>
          </cell>
          <cell r="I305">
            <v>0</v>
          </cell>
        </row>
        <row r="306">
          <cell r="A306" t="str">
            <v>DONATION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39485.699999999997</v>
          </cell>
          <cell r="G306">
            <v>0</v>
          </cell>
          <cell r="H306">
            <v>272854</v>
          </cell>
          <cell r="I306">
            <v>0</v>
          </cell>
        </row>
        <row r="307">
          <cell r="A307" t="str">
            <v>MEDICAL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380469.5</v>
          </cell>
          <cell r="G307">
            <v>0</v>
          </cell>
          <cell r="H307">
            <v>121136.76</v>
          </cell>
          <cell r="I307">
            <v>0</v>
          </cell>
        </row>
        <row r="308">
          <cell r="A308" t="str">
            <v>ADVERTISEMENT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7600</v>
          </cell>
          <cell r="G308">
            <v>0</v>
          </cell>
          <cell r="H308">
            <v>16232</v>
          </cell>
          <cell r="I308">
            <v>0</v>
          </cell>
        </row>
        <row r="309">
          <cell r="A309" t="str">
            <v>NEWSPAPER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16037.8</v>
          </cell>
          <cell r="G309">
            <v>0</v>
          </cell>
          <cell r="H309">
            <v>5817</v>
          </cell>
          <cell r="I309">
            <v>0</v>
          </cell>
        </row>
        <row r="310">
          <cell r="A310" t="str">
            <v>OTHER (MISCELLANEOUS)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271187.86</v>
          </cell>
          <cell r="G310">
            <v>0</v>
          </cell>
          <cell r="H310">
            <v>75648.399999999994</v>
          </cell>
          <cell r="I310">
            <v>0</v>
          </cell>
        </row>
        <row r="311">
          <cell r="A311" t="str">
            <v>SELLING (EXPORT) EXPENSES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938169</v>
          </cell>
          <cell r="G311">
            <v>0</v>
          </cell>
          <cell r="H311">
            <v>734187</v>
          </cell>
          <cell r="I311">
            <v>0</v>
          </cell>
        </row>
        <row r="312">
          <cell r="A312" t="str">
            <v>WAGES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9452</v>
          </cell>
          <cell r="G312">
            <v>0</v>
          </cell>
          <cell r="H312">
            <v>0</v>
          </cell>
        </row>
        <row r="313">
          <cell r="A313" t="str">
            <v>FUEL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1279028.03</v>
          </cell>
          <cell r="G313">
            <v>0</v>
          </cell>
          <cell r="H313">
            <v>1102979.1499999999</v>
          </cell>
        </row>
        <row r="314">
          <cell r="A314" t="str">
            <v>POSTAGE &amp; TELEGRAM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24837.200000000001</v>
          </cell>
          <cell r="G314">
            <v>0</v>
          </cell>
          <cell r="H314">
            <v>23549.18</v>
          </cell>
        </row>
        <row r="315">
          <cell r="A315" t="str">
            <v>DEPRECIATION</v>
          </cell>
          <cell r="B315">
            <v>0</v>
          </cell>
          <cell r="C315">
            <v>0</v>
          </cell>
          <cell r="D315" t="str">
            <v>B</v>
          </cell>
          <cell r="E315">
            <v>0</v>
          </cell>
          <cell r="F315">
            <v>504988.67</v>
          </cell>
          <cell r="G315">
            <v>0</v>
          </cell>
          <cell r="H315">
            <v>537536.06000000006</v>
          </cell>
          <cell r="I315">
            <v>0</v>
          </cell>
        </row>
        <row r="317">
          <cell r="H317">
            <v>537536.06000000006</v>
          </cell>
          <cell r="I317">
            <v>0</v>
          </cell>
        </row>
        <row r="318">
          <cell r="A318" t="str">
            <v>TOTAL- NRS.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7646172.0199999996</v>
          </cell>
          <cell r="G318">
            <v>0</v>
          </cell>
          <cell r="H318">
            <v>7175240.5</v>
          </cell>
          <cell r="I318">
            <v>0</v>
          </cell>
        </row>
        <row r="320">
          <cell r="H320">
            <v>7175240.5</v>
          </cell>
          <cell r="I320">
            <v>0</v>
          </cell>
        </row>
        <row r="321">
          <cell r="I321">
            <v>0</v>
          </cell>
        </row>
        <row r="322">
          <cell r="A322" t="str">
            <v>AS PER OUR REPORT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OF EVEN DATE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>FOR: S. R. PANDEY &amp; CO.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>CHARTERED ACCOUNTANTS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A330" t="str">
            <v>_______________</v>
          </cell>
          <cell r="B330">
            <v>0</v>
          </cell>
          <cell r="C330" t="str">
            <v>__________</v>
          </cell>
          <cell r="D330">
            <v>0</v>
          </cell>
          <cell r="E330" t="str">
            <v>__________________</v>
          </cell>
          <cell r="F330" t="str">
            <v>__________</v>
          </cell>
          <cell r="G330">
            <v>0</v>
          </cell>
          <cell r="H330" t="str">
            <v>_______________</v>
          </cell>
          <cell r="I330">
            <v>0</v>
          </cell>
        </row>
        <row r="331">
          <cell r="A331" t="str">
            <v>(S. R. PANDEY)</v>
          </cell>
          <cell r="B331">
            <v>0</v>
          </cell>
          <cell r="C331" t="str">
            <v>CHAIRMAN</v>
          </cell>
          <cell r="D331">
            <v>0</v>
          </cell>
          <cell r="E331" t="str">
            <v>MANAGING DIRECTOR</v>
          </cell>
          <cell r="F331" t="str">
            <v xml:space="preserve"> DIRECTORS</v>
          </cell>
          <cell r="G331">
            <v>0</v>
          </cell>
          <cell r="H331" t="str">
            <v>ACCOUNTANT</v>
          </cell>
          <cell r="I331">
            <v>0</v>
          </cell>
        </row>
        <row r="332">
          <cell r="A332" t="str">
            <v>CHARTERED ACCOUNTANT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A333" t="str">
            <v xml:space="preserve">PLACE : KATHMANDU    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DATE: 2059/6/4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BIRPUR, KAPILVASTU</v>
          </cell>
        </row>
      </sheetData>
      <sheetData sheetId="14">
        <row r="2">
          <cell r="A2" t="str">
            <v>BIRPUR, KAPILVASTU</v>
          </cell>
        </row>
      </sheetData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>
        <row r="2">
          <cell r="A2" t="str">
            <v>BIRPUR, KAPILVASTU</v>
          </cell>
        </row>
      </sheetData>
      <sheetData sheetId="29">
        <row r="2">
          <cell r="A2" t="str">
            <v>BIRPUR, KAPILVASTU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>
        <row r="2">
          <cell r="A2" t="str">
            <v>BIRPUR, KAPILVASTU</v>
          </cell>
        </row>
      </sheetData>
      <sheetData sheetId="46"/>
      <sheetData sheetId="47"/>
      <sheetData sheetId="48"/>
      <sheetData sheetId="49">
        <row r="2">
          <cell r="A2" t="str">
            <v>BIRPUR, KAPILVASTU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A2" t="str">
            <v>BIRPUR, KAPILVASTU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ook1"/>
    </sheetNames>
    <definedNames>
      <definedName name="________par1"/>
      <definedName name="_____par1"/>
      <definedName name="___pa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DEPRECIATION"/>
      <sheetName val="Calculation Of Income "/>
      <sheetName val="Fixed Assets"/>
      <sheetName val="Repair &amp; Maint"/>
      <sheetName val="Tax Depreciation "/>
      <sheetName val="CL_ST"/>
      <sheetName val="Valuation of Closing Stock"/>
      <sheetName val="4(ga)"/>
      <sheetName val="ANUSUCHI_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Dep Work- Nepal-India"/>
      <sheetName val="April-June"/>
      <sheetName val="June-Allocation"/>
      <sheetName val="June"/>
      <sheetName val="May-Allocation"/>
      <sheetName val="May"/>
      <sheetName val="April CAPEXWISE"/>
      <sheetName val="April Allocation"/>
      <sheetName val="April"/>
      <sheetName val="baanxls (2)"/>
      <sheetName val="baanxls"/>
      <sheetName val="Calculation Of Income "/>
      <sheetName val="Balance Sheet"/>
      <sheetName val="BRP&amp;L"/>
    </sheetNames>
    <sheetDataSet>
      <sheetData sheetId="0" refreshError="1">
        <row r="6">
          <cell r="A6">
            <v>810001</v>
          </cell>
          <cell r="B6">
            <v>0</v>
          </cell>
          <cell r="C6" t="str">
            <v>Thermocol Section</v>
          </cell>
          <cell r="D6" t="str">
            <v>(Capex - 01-03-04)</v>
          </cell>
          <cell r="E6" t="str">
            <v>Building</v>
          </cell>
        </row>
        <row r="7">
          <cell r="A7">
            <v>810028</v>
          </cell>
          <cell r="B7">
            <v>0</v>
          </cell>
          <cell r="C7" t="str">
            <v>Thermocol Section</v>
          </cell>
          <cell r="D7" t="str">
            <v>(Capex - 01-03-04)</v>
          </cell>
          <cell r="E7" t="str">
            <v>Building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</row>
        <row r="9">
          <cell r="A9">
            <v>810102</v>
          </cell>
          <cell r="B9">
            <v>0</v>
          </cell>
          <cell r="C9" t="str">
            <v>Thermocol Section</v>
          </cell>
          <cell r="D9" t="str">
            <v>(Capex - 01-03-04)</v>
          </cell>
          <cell r="E9" t="str">
            <v>Building</v>
          </cell>
        </row>
        <row r="10">
          <cell r="A10">
            <v>810109</v>
          </cell>
          <cell r="B10">
            <v>0</v>
          </cell>
          <cell r="C10" t="str">
            <v>Thermocol Section</v>
          </cell>
          <cell r="D10" t="str">
            <v>(Capex - 01-03-04)</v>
          </cell>
          <cell r="E10" t="str">
            <v>Building</v>
          </cell>
        </row>
        <row r="11">
          <cell r="A11">
            <v>810130</v>
          </cell>
          <cell r="B11">
            <v>0</v>
          </cell>
          <cell r="C11" t="str">
            <v>Thermocol Section</v>
          </cell>
          <cell r="D11" t="str">
            <v>(Capex - 01-03-04)</v>
          </cell>
          <cell r="E11" t="str">
            <v>Building</v>
          </cell>
        </row>
        <row r="12">
          <cell r="A12">
            <v>810320</v>
          </cell>
          <cell r="B12">
            <v>0</v>
          </cell>
          <cell r="C12" t="str">
            <v>Tomato Ketchap</v>
          </cell>
          <cell r="D12" t="str">
            <v>(Capex - 01-04-05)</v>
          </cell>
          <cell r="E12" t="str">
            <v xml:space="preserve">Plant &amp; Machinery </v>
          </cell>
        </row>
        <row r="13">
          <cell r="A13">
            <v>810037</v>
          </cell>
          <cell r="B13">
            <v>0</v>
          </cell>
          <cell r="C13" t="str">
            <v>Fruit Juice Section</v>
          </cell>
          <cell r="D13" t="str">
            <v>(Capex - 02-03-04)</v>
          </cell>
          <cell r="E13" t="str">
            <v>Building</v>
          </cell>
        </row>
        <row r="14">
          <cell r="A14">
            <v>810068</v>
          </cell>
          <cell r="B14">
            <v>0</v>
          </cell>
          <cell r="C14" t="str">
            <v>Fruit Juice Section</v>
          </cell>
          <cell r="D14" t="str">
            <v>(Capex - 02-03-04)</v>
          </cell>
          <cell r="E14" t="str">
            <v xml:space="preserve">Plant &amp; Machinery 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</row>
        <row r="19">
          <cell r="A19">
            <v>810129</v>
          </cell>
          <cell r="B19">
            <v>0</v>
          </cell>
          <cell r="C19" t="str">
            <v>Fruit Juice Section</v>
          </cell>
          <cell r="D19" t="str">
            <v>(Capex - 02-03-04)</v>
          </cell>
          <cell r="E19" t="str">
            <v>Electrical Installation</v>
          </cell>
        </row>
        <row r="20">
          <cell r="A20">
            <v>810309</v>
          </cell>
          <cell r="B20">
            <v>0</v>
          </cell>
          <cell r="C20" t="str">
            <v>LDM Section</v>
          </cell>
          <cell r="D20" t="str">
            <v>(Capex - 02-04-05)</v>
          </cell>
          <cell r="E20" t="str">
            <v>Tools &amp; Implements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</row>
        <row r="26">
          <cell r="A26">
            <v>810053</v>
          </cell>
          <cell r="B26">
            <v>0</v>
          </cell>
          <cell r="C26" t="str">
            <v>Litchi</v>
          </cell>
          <cell r="D26" t="str">
            <v>(Capex - 03(03-04)</v>
          </cell>
          <cell r="E26" t="str">
            <v>Electrical Installation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</row>
        <row r="30">
          <cell r="A30">
            <v>810058</v>
          </cell>
          <cell r="B30">
            <v>0</v>
          </cell>
          <cell r="C30" t="str">
            <v>Litchi</v>
          </cell>
          <cell r="D30" t="str">
            <v>(Capex - 03(03-04)</v>
          </cell>
          <cell r="E30" t="str">
            <v>Electrical Installation</v>
          </cell>
        </row>
        <row r="31">
          <cell r="A31">
            <v>710325</v>
          </cell>
          <cell r="B31">
            <v>0</v>
          </cell>
          <cell r="C31" t="str">
            <v>Mobile - G.Kashinath</v>
          </cell>
          <cell r="D31" t="str">
            <v>No-Capex</v>
          </cell>
          <cell r="E31" t="str">
            <v>Office Equipment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</row>
        <row r="51">
          <cell r="A51">
            <v>810226</v>
          </cell>
          <cell r="B51">
            <v>0</v>
          </cell>
          <cell r="C51" t="str">
            <v>Litchi</v>
          </cell>
          <cell r="D51" t="str">
            <v>(Capex - 03-03-04)</v>
          </cell>
          <cell r="E51" t="str">
            <v>Plant &amp; Machinery (Installation)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</row>
        <row r="53">
          <cell r="A53">
            <v>810127</v>
          </cell>
          <cell r="B53">
            <v>0</v>
          </cell>
          <cell r="C53" t="str">
            <v>Fruit Juice Section</v>
          </cell>
          <cell r="D53" t="str">
            <v>(Capex - 04-03-04)</v>
          </cell>
          <cell r="E53" t="str">
            <v xml:space="preserve">Plant &amp; Machinery 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</row>
        <row r="56">
          <cell r="A56">
            <v>810169</v>
          </cell>
          <cell r="B56">
            <v>0</v>
          </cell>
          <cell r="C56" t="str">
            <v>Fruit Juice Section</v>
          </cell>
          <cell r="D56" t="str">
            <v>(Capex - 04-03-04)</v>
          </cell>
          <cell r="E56" t="str">
            <v>Plant &amp; Machinery (Installation)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</row>
        <row r="66">
          <cell r="A66">
            <v>810145</v>
          </cell>
          <cell r="B66">
            <v>0</v>
          </cell>
          <cell r="C66" t="str">
            <v>Boundary Wall</v>
          </cell>
          <cell r="D66" t="str">
            <v>(Capex - 06-03-04)</v>
          </cell>
          <cell r="E66" t="str">
            <v>Building</v>
          </cell>
        </row>
        <row r="67">
          <cell r="A67">
            <v>710881</v>
          </cell>
          <cell r="B67">
            <v>0</v>
          </cell>
          <cell r="C67" t="str">
            <v>Gas Regulator</v>
          </cell>
          <cell r="D67" t="str">
            <v>No-Capex</v>
          </cell>
          <cell r="E67" t="str">
            <v>Consumable Item</v>
          </cell>
        </row>
        <row r="68">
          <cell r="A68">
            <v>810171</v>
          </cell>
          <cell r="B68">
            <v>0</v>
          </cell>
          <cell r="C68" t="str">
            <v>Boundary Wall</v>
          </cell>
          <cell r="D68" t="str">
            <v>(Capex - 06-03-04)</v>
          </cell>
          <cell r="E68" t="str">
            <v>Building</v>
          </cell>
        </row>
        <row r="69">
          <cell r="A69">
            <v>810173</v>
          </cell>
          <cell r="B69">
            <v>0</v>
          </cell>
          <cell r="C69" t="str">
            <v>Boundary Wall</v>
          </cell>
          <cell r="D69" t="str">
            <v>(Capex - 06-03-04)</v>
          </cell>
          <cell r="E69" t="str">
            <v>Building</v>
          </cell>
        </row>
        <row r="70">
          <cell r="A70">
            <v>810174</v>
          </cell>
          <cell r="B70">
            <v>0</v>
          </cell>
          <cell r="C70" t="str">
            <v>Boundary Wall</v>
          </cell>
          <cell r="D70" t="str">
            <v>(Capex - 06-03-04)</v>
          </cell>
          <cell r="E70" t="str">
            <v>Building</v>
          </cell>
        </row>
        <row r="71">
          <cell r="A71">
            <v>810001</v>
          </cell>
          <cell r="B71">
            <v>0</v>
          </cell>
          <cell r="C71" t="str">
            <v>Thermocol Section</v>
          </cell>
          <cell r="D71" t="str">
            <v>(Capex - 01-03-04)</v>
          </cell>
          <cell r="E71" t="str">
            <v>Building</v>
          </cell>
        </row>
        <row r="72">
          <cell r="A72">
            <v>810002</v>
          </cell>
          <cell r="B72">
            <v>0</v>
          </cell>
          <cell r="C72" t="str">
            <v>Quality Lab</v>
          </cell>
          <cell r="D72" t="str">
            <v>Capex-15</v>
          </cell>
          <cell r="E72" t="str">
            <v>Lab. Equipment</v>
          </cell>
        </row>
        <row r="73">
          <cell r="A73">
            <v>810003</v>
          </cell>
          <cell r="B73">
            <v>0</v>
          </cell>
          <cell r="C73" t="str">
            <v>LDM Section</v>
          </cell>
          <cell r="D73" t="str">
            <v>Capex-14</v>
          </cell>
          <cell r="E73" t="str">
            <v xml:space="preserve">Plant &amp; Machinery </v>
          </cell>
        </row>
        <row r="74">
          <cell r="A74">
            <v>810004</v>
          </cell>
          <cell r="B74">
            <v>0</v>
          </cell>
          <cell r="C74" t="str">
            <v>Quality Lab</v>
          </cell>
          <cell r="D74" t="str">
            <v>Capex-15</v>
          </cell>
          <cell r="E74" t="str">
            <v>Lab. Equipment</v>
          </cell>
        </row>
        <row r="75">
          <cell r="A75">
            <v>810006</v>
          </cell>
          <cell r="B75">
            <v>0</v>
          </cell>
          <cell r="C75" t="str">
            <v>Kennel House</v>
          </cell>
          <cell r="D75" t="str">
            <v>Not required</v>
          </cell>
          <cell r="E75" t="str">
            <v>Building</v>
          </cell>
        </row>
        <row r="76">
          <cell r="A76">
            <v>810008</v>
          </cell>
          <cell r="B76">
            <v>0</v>
          </cell>
          <cell r="C76" t="str">
            <v>LDM Section</v>
          </cell>
          <cell r="D76" t="str">
            <v>Capex-29</v>
          </cell>
          <cell r="E76" t="str">
            <v xml:space="preserve">Plant &amp; Machinery </v>
          </cell>
        </row>
        <row r="77">
          <cell r="A77">
            <v>810009</v>
          </cell>
          <cell r="B77">
            <v>0</v>
          </cell>
          <cell r="C77" t="str">
            <v>Godown near scrap yard</v>
          </cell>
          <cell r="D77" t="str">
            <v>Capex-17 &amp; 17A</v>
          </cell>
          <cell r="E77" t="str">
            <v>Building</v>
          </cell>
        </row>
        <row r="78">
          <cell r="A78">
            <v>810010</v>
          </cell>
          <cell r="B78">
            <v>0</v>
          </cell>
          <cell r="C78" t="str">
            <v>LDM Section</v>
          </cell>
          <cell r="D78" t="str">
            <v>Capex-29</v>
          </cell>
          <cell r="E78" t="str">
            <v xml:space="preserve">Plant &amp; Machinery </v>
          </cell>
        </row>
        <row r="79">
          <cell r="A79">
            <v>810011</v>
          </cell>
          <cell r="B79">
            <v>0</v>
          </cell>
          <cell r="C79" t="str">
            <v>Litchi</v>
          </cell>
          <cell r="D79" t="str">
            <v>(Capex - 03(03-04)</v>
          </cell>
          <cell r="E79" t="str">
            <v xml:space="preserve">Plant &amp; Machinery </v>
          </cell>
        </row>
        <row r="80">
          <cell r="A80">
            <v>810012</v>
          </cell>
          <cell r="B80">
            <v>0</v>
          </cell>
          <cell r="C80" t="str">
            <v>Scrap Yard</v>
          </cell>
          <cell r="D80" t="str">
            <v>Capex-24</v>
          </cell>
          <cell r="E80" t="str">
            <v>Building</v>
          </cell>
        </row>
        <row r="81">
          <cell r="A81">
            <v>810013</v>
          </cell>
          <cell r="B81">
            <v>0</v>
          </cell>
          <cell r="C81" t="str">
            <v>Lemoneze</v>
          </cell>
          <cell r="D81" t="str">
            <v>Capex-31</v>
          </cell>
          <cell r="E81" t="str">
            <v>Building</v>
          </cell>
        </row>
        <row r="82">
          <cell r="A82">
            <v>810015</v>
          </cell>
          <cell r="B82">
            <v>0</v>
          </cell>
          <cell r="C82" t="str">
            <v>Lemoneze</v>
          </cell>
          <cell r="D82" t="str">
            <v>Capex-31</v>
          </cell>
          <cell r="E82" t="str">
            <v>Building</v>
          </cell>
        </row>
        <row r="83">
          <cell r="A83">
            <v>810016</v>
          </cell>
          <cell r="B83">
            <v>0</v>
          </cell>
          <cell r="C83" t="str">
            <v>Godown near scrap yard</v>
          </cell>
          <cell r="D83" t="str">
            <v>Capex-17 &amp; 17A</v>
          </cell>
          <cell r="E83" t="str">
            <v>Building</v>
          </cell>
        </row>
        <row r="84">
          <cell r="A84">
            <v>810017</v>
          </cell>
          <cell r="B84">
            <v>0</v>
          </cell>
          <cell r="C84" t="str">
            <v>Glucose</v>
          </cell>
          <cell r="D84" t="str">
            <v>Maintenance</v>
          </cell>
          <cell r="E84" t="str">
            <v>Building</v>
          </cell>
        </row>
        <row r="85">
          <cell r="A85">
            <v>810018</v>
          </cell>
          <cell r="B85">
            <v>0</v>
          </cell>
          <cell r="C85" t="str">
            <v>Trainning Hall</v>
          </cell>
          <cell r="D85" t="str">
            <v>Capex-26</v>
          </cell>
          <cell r="E85" t="str">
            <v>Building</v>
          </cell>
        </row>
        <row r="86">
          <cell r="A86">
            <v>810019</v>
          </cell>
          <cell r="B86">
            <v>0</v>
          </cell>
          <cell r="C86" t="str">
            <v>Trainning Hall</v>
          </cell>
          <cell r="D86" t="str">
            <v>Capex-26</v>
          </cell>
          <cell r="E86" t="str">
            <v>Building</v>
          </cell>
        </row>
        <row r="87">
          <cell r="A87">
            <v>810020</v>
          </cell>
          <cell r="B87">
            <v>0</v>
          </cell>
          <cell r="C87" t="str">
            <v>Trainning Hall</v>
          </cell>
          <cell r="D87" t="str">
            <v>Capex-26</v>
          </cell>
          <cell r="E87" t="str">
            <v>Building</v>
          </cell>
        </row>
        <row r="88">
          <cell r="A88">
            <v>810021</v>
          </cell>
          <cell r="B88">
            <v>0</v>
          </cell>
          <cell r="C88" t="str">
            <v>Baan Installation</v>
          </cell>
          <cell r="D88" t="str">
            <v>Capex-32</v>
          </cell>
          <cell r="E88" t="str">
            <v>Office Equipment</v>
          </cell>
        </row>
        <row r="89">
          <cell r="A89">
            <v>810022</v>
          </cell>
          <cell r="B89">
            <v>0</v>
          </cell>
          <cell r="C89" t="str">
            <v>Accounts Office</v>
          </cell>
          <cell r="D89" t="str">
            <v>Capex-19</v>
          </cell>
          <cell r="E89" t="str">
            <v>Building</v>
          </cell>
        </row>
        <row r="90">
          <cell r="A90">
            <v>810023</v>
          </cell>
          <cell r="B90">
            <v>0</v>
          </cell>
          <cell r="C90" t="str">
            <v>Lemoneze</v>
          </cell>
          <cell r="D90" t="str">
            <v>Capex-31</v>
          </cell>
          <cell r="E90" t="str">
            <v>Plant &amp; Machinery (Installation)</v>
          </cell>
        </row>
        <row r="91">
          <cell r="A91">
            <v>810024</v>
          </cell>
          <cell r="B91">
            <v>0</v>
          </cell>
          <cell r="C91" t="str">
            <v>Taxol Section</v>
          </cell>
          <cell r="D91" t="str">
            <v>Capex-25</v>
          </cell>
          <cell r="E91" t="str">
            <v>Plant &amp; Machinery (Installation)</v>
          </cell>
        </row>
        <row r="92">
          <cell r="A92">
            <v>810025</v>
          </cell>
          <cell r="B92">
            <v>0</v>
          </cell>
          <cell r="C92" t="str">
            <v>Godown near scrap yard</v>
          </cell>
          <cell r="D92" t="str">
            <v>Capex-17 &amp; 17A</v>
          </cell>
          <cell r="E92" t="str">
            <v>Building</v>
          </cell>
        </row>
        <row r="93">
          <cell r="A93">
            <v>810026</v>
          </cell>
          <cell r="B93">
            <v>0</v>
          </cell>
          <cell r="C93" t="str">
            <v>Litchi</v>
          </cell>
          <cell r="D93" t="str">
            <v>(Capex - 03(03-04)</v>
          </cell>
          <cell r="E93" t="str">
            <v>Building</v>
          </cell>
        </row>
        <row r="94">
          <cell r="A94">
            <v>810027</v>
          </cell>
          <cell r="B94">
            <v>0</v>
          </cell>
          <cell r="C94" t="str">
            <v>Godown near scrap yard</v>
          </cell>
          <cell r="D94" t="str">
            <v>Capex-17 &amp; 17A</v>
          </cell>
          <cell r="E94" t="str">
            <v>Building</v>
          </cell>
        </row>
        <row r="95">
          <cell r="A95">
            <v>810028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</row>
        <row r="96">
          <cell r="A96">
            <v>810029</v>
          </cell>
          <cell r="B96">
            <v>0</v>
          </cell>
          <cell r="C96" t="str">
            <v>Fruit Juice Section</v>
          </cell>
          <cell r="D96" t="str">
            <v>Capex-22</v>
          </cell>
          <cell r="E96" t="str">
            <v>Building</v>
          </cell>
        </row>
        <row r="97">
          <cell r="A97">
            <v>810030</v>
          </cell>
          <cell r="B97">
            <v>0</v>
          </cell>
          <cell r="C97" t="str">
            <v>Thermocol Section</v>
          </cell>
          <cell r="D97" t="str">
            <v>(Capex - 01-03-04)</v>
          </cell>
          <cell r="E97" t="str">
            <v>Building</v>
          </cell>
        </row>
        <row r="98">
          <cell r="A98">
            <v>810031</v>
          </cell>
          <cell r="B98">
            <v>0</v>
          </cell>
          <cell r="C98" t="str">
            <v>Fruit Juice Expansion</v>
          </cell>
          <cell r="D98" t="str">
            <v>Prem</v>
          </cell>
          <cell r="E98" t="str">
            <v>Plant &amp; Machinery (Installation)</v>
          </cell>
        </row>
        <row r="99">
          <cell r="A99">
            <v>810032</v>
          </cell>
          <cell r="B99">
            <v>0</v>
          </cell>
          <cell r="C99" t="str">
            <v>Lemoneze</v>
          </cell>
          <cell r="D99" t="str">
            <v>Capex-31</v>
          </cell>
          <cell r="E99" t="str">
            <v>Plant &amp; Machinery (Installation)</v>
          </cell>
        </row>
        <row r="100">
          <cell r="A100">
            <v>810033</v>
          </cell>
          <cell r="B100">
            <v>0</v>
          </cell>
          <cell r="C100" t="str">
            <v>Litchi</v>
          </cell>
          <cell r="D100" t="str">
            <v>(Capex - 03(03-04)</v>
          </cell>
          <cell r="E100" t="str">
            <v>Tools &amp; Implements</v>
          </cell>
        </row>
        <row r="101">
          <cell r="A101">
            <v>810034</v>
          </cell>
          <cell r="B101">
            <v>0</v>
          </cell>
          <cell r="C101" t="str">
            <v>Godown near scrap yard</v>
          </cell>
          <cell r="D101" t="str">
            <v>Capex-17 &amp; 17A</v>
          </cell>
          <cell r="E101" t="str">
            <v>Building</v>
          </cell>
        </row>
        <row r="102">
          <cell r="A102">
            <v>810035</v>
          </cell>
          <cell r="B102">
            <v>0</v>
          </cell>
          <cell r="C102" t="str">
            <v>Fruit Juice Expansion</v>
          </cell>
          <cell r="D102" t="str">
            <v>Maintenance</v>
          </cell>
          <cell r="E102" t="str">
            <v>Building</v>
          </cell>
        </row>
        <row r="103">
          <cell r="A103">
            <v>810036</v>
          </cell>
          <cell r="B103">
            <v>0</v>
          </cell>
          <cell r="C103" t="str">
            <v>Fruit Juice Section</v>
          </cell>
          <cell r="D103" t="str">
            <v>Maintenance</v>
          </cell>
          <cell r="E103" t="str">
            <v>Building</v>
          </cell>
        </row>
        <row r="104">
          <cell r="A104">
            <v>810037</v>
          </cell>
          <cell r="B104">
            <v>0</v>
          </cell>
          <cell r="C104" t="str">
            <v>Fruit Juice Section</v>
          </cell>
          <cell r="D104" t="str">
            <v>(Capex - 02-03-04)</v>
          </cell>
          <cell r="E104" t="str">
            <v>Building</v>
          </cell>
        </row>
        <row r="105">
          <cell r="A105">
            <v>810038</v>
          </cell>
          <cell r="B105">
            <v>0</v>
          </cell>
          <cell r="C105" t="str">
            <v>Taxol Section</v>
          </cell>
          <cell r="D105" t="str">
            <v>Capex-16</v>
          </cell>
          <cell r="E105" t="str">
            <v>Plant &amp; Machinery (Installation)</v>
          </cell>
        </row>
        <row r="106">
          <cell r="A106">
            <v>810039</v>
          </cell>
          <cell r="B106">
            <v>0</v>
          </cell>
          <cell r="C106" t="str">
            <v>Lemoneze</v>
          </cell>
          <cell r="D106" t="str">
            <v>Capex-31</v>
          </cell>
          <cell r="E106" t="str">
            <v>Plant &amp; Machinery (Installation)</v>
          </cell>
        </row>
        <row r="107">
          <cell r="A107">
            <v>810040</v>
          </cell>
          <cell r="B107">
            <v>0</v>
          </cell>
          <cell r="C107" t="str">
            <v>Godown near scrap yard</v>
          </cell>
          <cell r="D107" t="str">
            <v>Capex-17 &amp; 17A</v>
          </cell>
          <cell r="E107" t="str">
            <v>Building</v>
          </cell>
        </row>
        <row r="108">
          <cell r="A108">
            <v>810041</v>
          </cell>
          <cell r="B108">
            <v>0</v>
          </cell>
          <cell r="C108" t="str">
            <v>Lemoneze</v>
          </cell>
          <cell r="D108" t="str">
            <v>Capex-31</v>
          </cell>
          <cell r="E108" t="str">
            <v>Furniture &amp; Fixture</v>
          </cell>
        </row>
        <row r="109">
          <cell r="A109">
            <v>810042</v>
          </cell>
          <cell r="B109">
            <v>0</v>
          </cell>
          <cell r="C109" t="str">
            <v>Boundary wall</v>
          </cell>
          <cell r="D109" t="str">
            <v>(Capex - 06-03-04)</v>
          </cell>
          <cell r="E109" t="str">
            <v>Building</v>
          </cell>
        </row>
        <row r="110">
          <cell r="A110">
            <v>810043</v>
          </cell>
          <cell r="B110">
            <v>0</v>
          </cell>
          <cell r="C110" t="str">
            <v>Glucose</v>
          </cell>
          <cell r="D110" t="str">
            <v>Capex-44</v>
          </cell>
          <cell r="E110" t="str">
            <v>Tools &amp; Implements</v>
          </cell>
        </row>
        <row r="111">
          <cell r="A111">
            <v>810043</v>
          </cell>
          <cell r="B111">
            <v>0</v>
          </cell>
          <cell r="C111" t="str">
            <v>Hamola tablet</v>
          </cell>
          <cell r="D111" t="str">
            <v>Capex-44</v>
          </cell>
          <cell r="E111" t="str">
            <v>Tools &amp; Implements</v>
          </cell>
        </row>
        <row r="112">
          <cell r="A112">
            <v>810044</v>
          </cell>
          <cell r="B112">
            <v>0</v>
          </cell>
          <cell r="C112" t="str">
            <v>Godrej Compactor</v>
          </cell>
          <cell r="D112" t="str">
            <v>Capex-40</v>
          </cell>
          <cell r="E112" t="str">
            <v>Office Equipment</v>
          </cell>
        </row>
        <row r="113">
          <cell r="A113">
            <v>810045</v>
          </cell>
          <cell r="B113">
            <v>0</v>
          </cell>
          <cell r="C113" t="str">
            <v>Amla Hair Oil</v>
          </cell>
          <cell r="D113" t="str">
            <v>Capex-44</v>
          </cell>
          <cell r="E113" t="str">
            <v>Tools &amp; Implements</v>
          </cell>
        </row>
        <row r="114">
          <cell r="A114">
            <v>810045</v>
          </cell>
          <cell r="B114">
            <v>0</v>
          </cell>
          <cell r="C114" t="str">
            <v>Hamola tablet</v>
          </cell>
          <cell r="D114" t="str">
            <v>Capex-44</v>
          </cell>
          <cell r="E114" t="str">
            <v>Tools &amp; Implements</v>
          </cell>
        </row>
        <row r="115">
          <cell r="A115">
            <v>810046</v>
          </cell>
          <cell r="B115">
            <v>0</v>
          </cell>
          <cell r="C115" t="str">
            <v>Godrej Compactor</v>
          </cell>
          <cell r="D115" t="str">
            <v>Capex-40</v>
          </cell>
          <cell r="E115" t="str">
            <v>Office Equipment</v>
          </cell>
        </row>
        <row r="116">
          <cell r="A116">
            <v>810047</v>
          </cell>
          <cell r="B116">
            <v>0</v>
          </cell>
          <cell r="C116" t="str">
            <v>Rm Store</v>
          </cell>
          <cell r="D116" t="str">
            <v>Capex-48</v>
          </cell>
          <cell r="E116" t="str">
            <v>Tools &amp; Implements</v>
          </cell>
        </row>
        <row r="117">
          <cell r="A117">
            <v>810048</v>
          </cell>
          <cell r="B117">
            <v>0</v>
          </cell>
          <cell r="C117" t="str">
            <v>Lemoneze</v>
          </cell>
          <cell r="D117" t="str">
            <v>Capex-31</v>
          </cell>
          <cell r="E117" t="str">
            <v>Electrical Installation</v>
          </cell>
        </row>
        <row r="118">
          <cell r="A118">
            <v>810049</v>
          </cell>
          <cell r="B118">
            <v>0</v>
          </cell>
          <cell r="C118" t="str">
            <v>Fruit Juice Expansion</v>
          </cell>
          <cell r="D118" t="str">
            <v>Maintenance</v>
          </cell>
          <cell r="E118" t="str">
            <v>Plant &amp; Machinery (Installation)</v>
          </cell>
        </row>
        <row r="119">
          <cell r="A119">
            <v>810051</v>
          </cell>
          <cell r="B119">
            <v>0</v>
          </cell>
          <cell r="C119" t="str">
            <v>Litchi</v>
          </cell>
          <cell r="D119" t="str">
            <v>(Capex - 03(03-04)</v>
          </cell>
          <cell r="E119" t="str">
            <v>Electrical Installation</v>
          </cell>
        </row>
        <row r="120">
          <cell r="A120">
            <v>810053</v>
          </cell>
          <cell r="B120">
            <v>0</v>
          </cell>
          <cell r="C120" t="str">
            <v>Litchi</v>
          </cell>
          <cell r="D120" t="str">
            <v>(Capex - 03(03-04)</v>
          </cell>
          <cell r="E120" t="str">
            <v>Electrical Installation</v>
          </cell>
        </row>
        <row r="121">
          <cell r="A121">
            <v>810054</v>
          </cell>
          <cell r="B121">
            <v>0</v>
          </cell>
          <cell r="C121" t="str">
            <v>Litchi</v>
          </cell>
          <cell r="D121" t="str">
            <v>(Capex - 03(03-04)</v>
          </cell>
          <cell r="E121" t="str">
            <v>Electrical Installation</v>
          </cell>
        </row>
        <row r="122">
          <cell r="A122">
            <v>810056</v>
          </cell>
          <cell r="B122">
            <v>0</v>
          </cell>
          <cell r="C122" t="str">
            <v>Litchi</v>
          </cell>
          <cell r="D122" t="str">
            <v>(Capex - 03(03-04)</v>
          </cell>
          <cell r="E122" t="str">
            <v>Electrical Installation</v>
          </cell>
        </row>
        <row r="123">
          <cell r="A123">
            <v>810057</v>
          </cell>
          <cell r="B123">
            <v>0</v>
          </cell>
          <cell r="C123" t="str">
            <v>Litchi</v>
          </cell>
          <cell r="D123" t="str">
            <v>(Capex - 03(03-04)</v>
          </cell>
          <cell r="E123" t="str">
            <v>Electrical Installation</v>
          </cell>
        </row>
        <row r="124">
          <cell r="A124">
            <v>810058</v>
          </cell>
          <cell r="B124">
            <v>0</v>
          </cell>
          <cell r="C124" t="str">
            <v>Litchi</v>
          </cell>
          <cell r="D124" t="str">
            <v>(Capex - 03(03-04)</v>
          </cell>
          <cell r="E124" t="str">
            <v>Electrical Installation</v>
          </cell>
        </row>
        <row r="125">
          <cell r="A125">
            <v>810059</v>
          </cell>
          <cell r="B125">
            <v>0</v>
          </cell>
          <cell r="C125" t="str">
            <v>Litchi</v>
          </cell>
          <cell r="D125" t="str">
            <v>(Capex - 03(03-04)</v>
          </cell>
          <cell r="E125" t="str">
            <v>Electrical Installation</v>
          </cell>
        </row>
        <row r="126">
          <cell r="A126">
            <v>810060</v>
          </cell>
          <cell r="B126">
            <v>0</v>
          </cell>
          <cell r="C126" t="str">
            <v>Boundary Wall</v>
          </cell>
          <cell r="D126" t="str">
            <v>Capex-23</v>
          </cell>
          <cell r="E126" t="str">
            <v>Building</v>
          </cell>
        </row>
        <row r="127">
          <cell r="A127">
            <v>810061</v>
          </cell>
          <cell r="B127">
            <v>0</v>
          </cell>
          <cell r="C127" t="str">
            <v>Litchi</v>
          </cell>
          <cell r="D127" t="str">
            <v>(Capex - 03(03-04)</v>
          </cell>
          <cell r="E127" t="str">
            <v>Electrical Installation</v>
          </cell>
        </row>
        <row r="128">
          <cell r="A128">
            <v>810062</v>
          </cell>
          <cell r="B128">
            <v>0</v>
          </cell>
          <cell r="C128" t="str">
            <v>Litchi</v>
          </cell>
          <cell r="D128" t="str">
            <v>(Capex - 03(03-04)</v>
          </cell>
          <cell r="E128" t="str">
            <v xml:space="preserve">Plant &amp; Machinery </v>
          </cell>
        </row>
        <row r="129">
          <cell r="A129">
            <v>810063</v>
          </cell>
          <cell r="B129">
            <v>0</v>
          </cell>
          <cell r="C129" t="str">
            <v>Lemoneze</v>
          </cell>
          <cell r="D129" t="str">
            <v>Capex-31</v>
          </cell>
          <cell r="E129" t="str">
            <v>Building</v>
          </cell>
        </row>
        <row r="130">
          <cell r="A130">
            <v>810064</v>
          </cell>
          <cell r="B130">
            <v>0</v>
          </cell>
          <cell r="C130" t="str">
            <v>Litchi</v>
          </cell>
          <cell r="D130" t="str">
            <v>(Capex - 03(03-04)</v>
          </cell>
          <cell r="E130" t="str">
            <v>Plant &amp; Machinery (Installation)</v>
          </cell>
        </row>
        <row r="131">
          <cell r="A131">
            <v>810065</v>
          </cell>
          <cell r="B131">
            <v>0</v>
          </cell>
          <cell r="C131" t="str">
            <v>Godown near scrap yard</v>
          </cell>
          <cell r="D131" t="str">
            <v>Capex-17 &amp; 17A</v>
          </cell>
          <cell r="E131" t="str">
            <v>Building</v>
          </cell>
        </row>
        <row r="132">
          <cell r="A132">
            <v>810066</v>
          </cell>
          <cell r="B132">
            <v>0</v>
          </cell>
          <cell r="C132" t="str">
            <v>Fruit Juice Expansion</v>
          </cell>
          <cell r="D132" t="str">
            <v>Maintenance</v>
          </cell>
          <cell r="E132" t="str">
            <v>Plant &amp; Machinery (Installation)</v>
          </cell>
        </row>
        <row r="133">
          <cell r="A133">
            <v>810067</v>
          </cell>
          <cell r="B133">
            <v>0</v>
          </cell>
          <cell r="C133" t="str">
            <v>Litchi</v>
          </cell>
          <cell r="D133" t="str">
            <v>(Capex - 03(03-04)</v>
          </cell>
          <cell r="E133" t="str">
            <v>Electrical Installation</v>
          </cell>
        </row>
        <row r="134">
          <cell r="A134">
            <v>810068</v>
          </cell>
          <cell r="B134">
            <v>0</v>
          </cell>
          <cell r="C134" t="str">
            <v>Fruit Juice Section</v>
          </cell>
          <cell r="D134" t="str">
            <v>(Capex - 02-03-04)</v>
          </cell>
          <cell r="E134" t="str">
            <v xml:space="preserve">Plant &amp; Machinery </v>
          </cell>
        </row>
        <row r="135">
          <cell r="A135">
            <v>810069</v>
          </cell>
          <cell r="B135">
            <v>0</v>
          </cell>
          <cell r="C135" t="str">
            <v>Litchi</v>
          </cell>
          <cell r="D135" t="str">
            <v>(Capex - 03-03-04)</v>
          </cell>
          <cell r="E135" t="str">
            <v xml:space="preserve">Plant &amp; Machinery </v>
          </cell>
        </row>
        <row r="136">
          <cell r="A136">
            <v>810070</v>
          </cell>
          <cell r="B136">
            <v>0</v>
          </cell>
          <cell r="C136" t="str">
            <v>Litchi</v>
          </cell>
          <cell r="D136" t="str">
            <v>(Capex - 03(03-04)</v>
          </cell>
          <cell r="E136" t="str">
            <v>Electrical Installation</v>
          </cell>
        </row>
        <row r="137">
          <cell r="A137">
            <v>810071</v>
          </cell>
          <cell r="B137">
            <v>0</v>
          </cell>
          <cell r="C137" t="str">
            <v>Litchi</v>
          </cell>
          <cell r="D137" t="str">
            <v>(Capex - 03(03-04)</v>
          </cell>
          <cell r="E137" t="str">
            <v>Electrical Installation</v>
          </cell>
        </row>
        <row r="138">
          <cell r="A138">
            <v>810072</v>
          </cell>
          <cell r="B138">
            <v>0</v>
          </cell>
          <cell r="C138" t="str">
            <v>Baan Installation</v>
          </cell>
          <cell r="D138" t="str">
            <v>Capex-32</v>
          </cell>
          <cell r="E138" t="str">
            <v>Office Equipment</v>
          </cell>
        </row>
        <row r="139">
          <cell r="A139">
            <v>810074</v>
          </cell>
          <cell r="B139">
            <v>0</v>
          </cell>
          <cell r="C139" t="str">
            <v>Vatika Shampoo</v>
          </cell>
          <cell r="D139" t="str">
            <v>Maintenance</v>
          </cell>
          <cell r="E139" t="str">
            <v>Plant &amp; Machinery (Installation)</v>
          </cell>
        </row>
        <row r="140">
          <cell r="A140">
            <v>810075</v>
          </cell>
          <cell r="B140">
            <v>0</v>
          </cell>
          <cell r="C140" t="str">
            <v>Fruit Juice Expansion</v>
          </cell>
          <cell r="D140" t="str">
            <v>Maintenance</v>
          </cell>
          <cell r="E140" t="str">
            <v>Tools &amp; Implements</v>
          </cell>
        </row>
        <row r="141">
          <cell r="A141">
            <v>810076</v>
          </cell>
          <cell r="B141">
            <v>0</v>
          </cell>
          <cell r="C141" t="str">
            <v>Litchi</v>
          </cell>
          <cell r="D141" t="str">
            <v>(Capex - 03(03-04)</v>
          </cell>
          <cell r="E141" t="str">
            <v xml:space="preserve">Plant &amp; Machinery </v>
          </cell>
        </row>
        <row r="142">
          <cell r="A142">
            <v>810077</v>
          </cell>
          <cell r="B142">
            <v>0</v>
          </cell>
          <cell r="C142" t="str">
            <v>Godown near scrap yard</v>
          </cell>
          <cell r="D142" t="str">
            <v>Capex-17 &amp; 17A</v>
          </cell>
          <cell r="E142" t="str">
            <v>Building</v>
          </cell>
        </row>
        <row r="143">
          <cell r="A143">
            <v>810078</v>
          </cell>
          <cell r="B143">
            <v>0</v>
          </cell>
          <cell r="C143" t="str">
            <v>Fruit Juice Expansion</v>
          </cell>
          <cell r="D143" t="str">
            <v>Maintenance</v>
          </cell>
          <cell r="E143" t="str">
            <v>Building</v>
          </cell>
        </row>
        <row r="144">
          <cell r="A144">
            <v>810079</v>
          </cell>
          <cell r="B144">
            <v>0</v>
          </cell>
          <cell r="C144" t="str">
            <v>Fruit Juice Section</v>
          </cell>
          <cell r="D144" t="str">
            <v>(Capex - 02-03-04)</v>
          </cell>
          <cell r="E144" t="str">
            <v>Plant &amp; Machinery (Installation)</v>
          </cell>
        </row>
        <row r="145">
          <cell r="A145">
            <v>810080</v>
          </cell>
          <cell r="B145">
            <v>0</v>
          </cell>
          <cell r="C145" t="str">
            <v>Baan Installation</v>
          </cell>
          <cell r="D145" t="str">
            <v>Capex-32</v>
          </cell>
          <cell r="E145" t="str">
            <v>Office Equipment</v>
          </cell>
        </row>
        <row r="146">
          <cell r="A146">
            <v>810081</v>
          </cell>
          <cell r="B146">
            <v>0</v>
          </cell>
          <cell r="C146" t="str">
            <v>Lemoneze</v>
          </cell>
          <cell r="D146" t="str">
            <v>Capex-31</v>
          </cell>
          <cell r="E146" t="str">
            <v>Building</v>
          </cell>
        </row>
        <row r="147">
          <cell r="A147">
            <v>810082</v>
          </cell>
          <cell r="B147">
            <v>0</v>
          </cell>
          <cell r="C147" t="str">
            <v>Boundary Wall</v>
          </cell>
          <cell r="D147" t="str">
            <v>Capex-23</v>
          </cell>
          <cell r="E147" t="str">
            <v>Building</v>
          </cell>
        </row>
        <row r="148">
          <cell r="A148">
            <v>810083</v>
          </cell>
          <cell r="B148">
            <v>0</v>
          </cell>
          <cell r="C148" t="str">
            <v>Trainning Hall</v>
          </cell>
          <cell r="D148" t="str">
            <v>Capex-26</v>
          </cell>
          <cell r="E148" t="str">
            <v>Furniture &amp; fixture</v>
          </cell>
        </row>
        <row r="149">
          <cell r="A149">
            <v>810085</v>
          </cell>
          <cell r="B149">
            <v>0</v>
          </cell>
          <cell r="C149" t="str">
            <v>Gardenning</v>
          </cell>
          <cell r="D149" t="str">
            <v>No-Capex</v>
          </cell>
          <cell r="E149" t="str">
            <v>Tools &amp; Implements</v>
          </cell>
        </row>
        <row r="150">
          <cell r="A150">
            <v>810086</v>
          </cell>
          <cell r="B150">
            <v>0</v>
          </cell>
          <cell r="C150" t="str">
            <v xml:space="preserve">Vatika Hair Oil Container </v>
          </cell>
          <cell r="D150" t="str">
            <v>Capex-34</v>
          </cell>
          <cell r="E150" t="str">
            <v xml:space="preserve">Plant &amp; Machinery </v>
          </cell>
        </row>
        <row r="151">
          <cell r="A151">
            <v>810087</v>
          </cell>
          <cell r="B151">
            <v>0</v>
          </cell>
          <cell r="C151" t="str">
            <v xml:space="preserve">Vatika Hair Oil Container </v>
          </cell>
          <cell r="D151" t="str">
            <v>Capex-34</v>
          </cell>
          <cell r="E151" t="str">
            <v xml:space="preserve">Plant &amp; Machinery </v>
          </cell>
        </row>
        <row r="152">
          <cell r="A152">
            <v>810088</v>
          </cell>
          <cell r="B152">
            <v>0</v>
          </cell>
          <cell r="C152" t="str">
            <v xml:space="preserve">Vatika Hair Oil Container </v>
          </cell>
          <cell r="D152" t="str">
            <v>Capex-34</v>
          </cell>
          <cell r="E152" t="str">
            <v xml:space="preserve">Plant &amp; Machinery </v>
          </cell>
        </row>
        <row r="153">
          <cell r="A153">
            <v>810089</v>
          </cell>
          <cell r="B153">
            <v>0</v>
          </cell>
          <cell r="C153" t="str">
            <v xml:space="preserve">Vatika Hair Oil Container </v>
          </cell>
          <cell r="D153" t="str">
            <v>Capex-34</v>
          </cell>
          <cell r="E153" t="str">
            <v xml:space="preserve">Plant &amp; Machinery </v>
          </cell>
        </row>
        <row r="154">
          <cell r="A154">
            <v>810090</v>
          </cell>
          <cell r="B154">
            <v>0</v>
          </cell>
          <cell r="C154" t="str">
            <v xml:space="preserve">Vatika Hair Oil Container </v>
          </cell>
          <cell r="D154" t="str">
            <v>Capex-34</v>
          </cell>
          <cell r="E154" t="str">
            <v xml:space="preserve">Plant &amp; Machinery </v>
          </cell>
        </row>
        <row r="155">
          <cell r="A155">
            <v>810091</v>
          </cell>
          <cell r="B155">
            <v>0</v>
          </cell>
          <cell r="C155" t="str">
            <v xml:space="preserve">Vatika Hair Oil Container </v>
          </cell>
          <cell r="D155" t="str">
            <v>Capex-34</v>
          </cell>
          <cell r="E155" t="str">
            <v xml:space="preserve">Plant &amp; Machinery </v>
          </cell>
        </row>
        <row r="156">
          <cell r="A156">
            <v>810092</v>
          </cell>
          <cell r="B156">
            <v>0</v>
          </cell>
          <cell r="C156" t="str">
            <v>Lemoneze</v>
          </cell>
          <cell r="D156" t="str">
            <v>Capex-31</v>
          </cell>
          <cell r="E156" t="str">
            <v>Plant &amp; Machinery (Installation)</v>
          </cell>
        </row>
        <row r="157">
          <cell r="A157">
            <v>810093</v>
          </cell>
          <cell r="B157">
            <v>0</v>
          </cell>
          <cell r="C157" t="str">
            <v>Lemoneze</v>
          </cell>
          <cell r="D157" t="str">
            <v>Capex-31</v>
          </cell>
          <cell r="E157" t="str">
            <v>Plant &amp; Machinery (Installation)</v>
          </cell>
        </row>
        <row r="158">
          <cell r="A158">
            <v>810094</v>
          </cell>
          <cell r="B158">
            <v>0</v>
          </cell>
          <cell r="C158" t="str">
            <v>Lemoneze</v>
          </cell>
          <cell r="D158" t="str">
            <v>Capex-31</v>
          </cell>
          <cell r="E158" t="str">
            <v>Plant &amp; Machinery (Installation)</v>
          </cell>
        </row>
        <row r="159">
          <cell r="A159">
            <v>810096</v>
          </cell>
          <cell r="B159">
            <v>0</v>
          </cell>
          <cell r="C159" t="str">
            <v>Lemoneze</v>
          </cell>
          <cell r="D159" t="str">
            <v>Capex-31</v>
          </cell>
          <cell r="E159" t="str">
            <v>Tools &amp; Implements</v>
          </cell>
        </row>
        <row r="160">
          <cell r="A160">
            <v>810098</v>
          </cell>
          <cell r="B160">
            <v>0</v>
          </cell>
          <cell r="C160" t="str">
            <v>Lemoneze</v>
          </cell>
          <cell r="D160" t="str">
            <v>Capex-31</v>
          </cell>
          <cell r="E160" t="str">
            <v>Plant &amp; Machinery (Installation)</v>
          </cell>
        </row>
        <row r="161">
          <cell r="A161">
            <v>810099</v>
          </cell>
          <cell r="B161">
            <v>0</v>
          </cell>
          <cell r="C161" t="str">
            <v>Taxol Section</v>
          </cell>
          <cell r="D161" t="str">
            <v>Capex-16</v>
          </cell>
          <cell r="E161" t="str">
            <v>Plant &amp; Machinery (Installation)</v>
          </cell>
        </row>
        <row r="162">
          <cell r="A162">
            <v>810100</v>
          </cell>
          <cell r="B162">
            <v>0</v>
          </cell>
          <cell r="C162" t="str">
            <v>Litchi</v>
          </cell>
          <cell r="D162" t="str">
            <v>(Capex - 03-03-04)</v>
          </cell>
          <cell r="E162" t="str">
            <v>Plant &amp; Machinery (Installation)</v>
          </cell>
        </row>
        <row r="163">
          <cell r="A163">
            <v>810101</v>
          </cell>
          <cell r="B163">
            <v>0</v>
          </cell>
          <cell r="C163" t="str">
            <v>LDM Section</v>
          </cell>
          <cell r="D163" t="str">
            <v>Capex-29</v>
          </cell>
          <cell r="E163" t="str">
            <v>Plant &amp; Machinery (Installation)</v>
          </cell>
        </row>
        <row r="164">
          <cell r="A164">
            <v>810102</v>
          </cell>
          <cell r="B164">
            <v>0</v>
          </cell>
          <cell r="C164" t="str">
            <v>Thermocol Section</v>
          </cell>
          <cell r="D164" t="str">
            <v>(Capex - 01-03-04)</v>
          </cell>
          <cell r="E164" t="str">
            <v>Building</v>
          </cell>
        </row>
        <row r="165">
          <cell r="A165">
            <v>810103</v>
          </cell>
          <cell r="B165">
            <v>0</v>
          </cell>
          <cell r="C165" t="str">
            <v>Godown near scrap yard</v>
          </cell>
          <cell r="D165" t="str">
            <v>Capex-17 &amp; 17A</v>
          </cell>
          <cell r="E165" t="str">
            <v>Building</v>
          </cell>
        </row>
        <row r="166">
          <cell r="A166">
            <v>810104</v>
          </cell>
          <cell r="B166">
            <v>0</v>
          </cell>
          <cell r="C166" t="str">
            <v>Lemoneze</v>
          </cell>
          <cell r="D166" t="str">
            <v>Capex-31</v>
          </cell>
          <cell r="E166" t="str">
            <v>Plant &amp; Machinery (Installation)</v>
          </cell>
        </row>
        <row r="167">
          <cell r="A167">
            <v>810105</v>
          </cell>
          <cell r="B167">
            <v>0</v>
          </cell>
          <cell r="C167" t="str">
            <v>Godown near scrap yard</v>
          </cell>
          <cell r="D167" t="str">
            <v>Capex-17 &amp; 17A</v>
          </cell>
          <cell r="E167" t="str">
            <v>Building</v>
          </cell>
        </row>
        <row r="168">
          <cell r="A168">
            <v>810106</v>
          </cell>
          <cell r="B168">
            <v>0</v>
          </cell>
          <cell r="C168" t="str">
            <v>LDM Section</v>
          </cell>
          <cell r="D168" t="str">
            <v>Capex-29</v>
          </cell>
          <cell r="E168" t="str">
            <v>Plant &amp; Machinery (Installation)</v>
          </cell>
        </row>
        <row r="169">
          <cell r="A169">
            <v>810107</v>
          </cell>
          <cell r="B169">
            <v>0</v>
          </cell>
          <cell r="C169" t="str">
            <v>New Godown</v>
          </cell>
          <cell r="D169" t="str">
            <v>Capex-17 &amp; 17A</v>
          </cell>
          <cell r="E169" t="str">
            <v>Building</v>
          </cell>
        </row>
        <row r="170">
          <cell r="A170">
            <v>810108</v>
          </cell>
          <cell r="B170">
            <v>0</v>
          </cell>
          <cell r="C170" t="str">
            <v>LDM Section</v>
          </cell>
          <cell r="D170" t="str">
            <v>Capex-29</v>
          </cell>
          <cell r="E170" t="str">
            <v>Plant &amp; Machinery (Installation)</v>
          </cell>
        </row>
        <row r="171">
          <cell r="A171">
            <v>810109</v>
          </cell>
          <cell r="B171">
            <v>0</v>
          </cell>
          <cell r="C171" t="str">
            <v>Thermocol Section</v>
          </cell>
          <cell r="D171" t="str">
            <v>(Capex - 01-03-04)</v>
          </cell>
          <cell r="E171" t="str">
            <v>Building</v>
          </cell>
        </row>
        <row r="172">
          <cell r="A172">
            <v>810110</v>
          </cell>
          <cell r="B172">
            <v>0</v>
          </cell>
          <cell r="C172" t="str">
            <v>Lemoneze</v>
          </cell>
          <cell r="D172" t="str">
            <v>Capex-31</v>
          </cell>
          <cell r="E172" t="str">
            <v>Electrical Installation</v>
          </cell>
        </row>
        <row r="173">
          <cell r="A173">
            <v>810111</v>
          </cell>
          <cell r="B173">
            <v>0</v>
          </cell>
          <cell r="C173" t="str">
            <v>LDM Section</v>
          </cell>
          <cell r="D173" t="str">
            <v>Capex-29</v>
          </cell>
          <cell r="E173" t="str">
            <v>Plant &amp; Machinery (Installation)</v>
          </cell>
        </row>
        <row r="174">
          <cell r="A174">
            <v>810112</v>
          </cell>
          <cell r="B174">
            <v>0</v>
          </cell>
          <cell r="C174" t="str">
            <v>Trainning Hall</v>
          </cell>
          <cell r="D174" t="str">
            <v>Capex-26</v>
          </cell>
          <cell r="E174" t="str">
            <v>Building</v>
          </cell>
        </row>
        <row r="175">
          <cell r="A175">
            <v>810113</v>
          </cell>
          <cell r="B175">
            <v>0</v>
          </cell>
          <cell r="C175" t="str">
            <v>LDM Section</v>
          </cell>
          <cell r="D175" t="str">
            <v>Capex-29</v>
          </cell>
          <cell r="E175" t="str">
            <v>Plant &amp; Machinery (Installation)</v>
          </cell>
        </row>
        <row r="176">
          <cell r="A176">
            <v>810114</v>
          </cell>
          <cell r="B176">
            <v>0</v>
          </cell>
          <cell r="C176" t="str">
            <v>Trainning Hall</v>
          </cell>
          <cell r="D176" t="str">
            <v>Capex-26</v>
          </cell>
          <cell r="E176" t="str">
            <v>Electrical Installation</v>
          </cell>
        </row>
        <row r="177">
          <cell r="A177">
            <v>810115</v>
          </cell>
          <cell r="B177">
            <v>0</v>
          </cell>
          <cell r="C177" t="str">
            <v>Lemoneze</v>
          </cell>
          <cell r="D177" t="str">
            <v>Capex-31</v>
          </cell>
          <cell r="E177" t="str">
            <v xml:space="preserve">Plant &amp; Machinery </v>
          </cell>
        </row>
        <row r="178">
          <cell r="A178">
            <v>810116</v>
          </cell>
          <cell r="B178">
            <v>0</v>
          </cell>
          <cell r="C178" t="str">
            <v>Fruit Juice Section</v>
          </cell>
          <cell r="D178" t="str">
            <v>(Capex - 02-03-04)</v>
          </cell>
          <cell r="E178" t="str">
            <v>Plant &amp; Machinery (Installation)</v>
          </cell>
        </row>
        <row r="179">
          <cell r="A179">
            <v>810117</v>
          </cell>
          <cell r="B179">
            <v>0</v>
          </cell>
          <cell r="C179" t="str">
            <v>New Godown</v>
          </cell>
          <cell r="D179" t="str">
            <v>Capex-17 &amp; 17A</v>
          </cell>
          <cell r="E179" t="str">
            <v>Building</v>
          </cell>
        </row>
        <row r="180">
          <cell r="A180">
            <v>810118</v>
          </cell>
          <cell r="B180">
            <v>0</v>
          </cell>
          <cell r="C180" t="str">
            <v>Vatika Shampoo</v>
          </cell>
          <cell r="D180" t="str">
            <v>Capex-11</v>
          </cell>
          <cell r="E180" t="str">
            <v>Plant &amp; Machinery (Installation)</v>
          </cell>
        </row>
        <row r="181">
          <cell r="A181">
            <v>810119</v>
          </cell>
          <cell r="B181">
            <v>0</v>
          </cell>
          <cell r="C181" t="str">
            <v>New Godown</v>
          </cell>
          <cell r="D181" t="str">
            <v>Capex-17 &amp; 17A</v>
          </cell>
          <cell r="E181" t="str">
            <v>Building</v>
          </cell>
        </row>
        <row r="182">
          <cell r="A182">
            <v>810120</v>
          </cell>
          <cell r="B182">
            <v>0</v>
          </cell>
          <cell r="C182" t="str">
            <v>New Godown</v>
          </cell>
          <cell r="D182" t="str">
            <v>Capex-17 &amp; 17A</v>
          </cell>
          <cell r="E182" t="str">
            <v>Building</v>
          </cell>
        </row>
        <row r="183">
          <cell r="A183">
            <v>810121</v>
          </cell>
          <cell r="B183">
            <v>0</v>
          </cell>
          <cell r="C183" t="str">
            <v>LDM Section</v>
          </cell>
          <cell r="D183" t="str">
            <v>Capex-29</v>
          </cell>
          <cell r="E183" t="str">
            <v>Electrical Installation</v>
          </cell>
        </row>
        <row r="184">
          <cell r="A184">
            <v>810122</v>
          </cell>
          <cell r="B184">
            <v>0</v>
          </cell>
          <cell r="C184" t="str">
            <v>Litchi</v>
          </cell>
          <cell r="D184" t="str">
            <v>(Capex - 03-03-04)</v>
          </cell>
          <cell r="E184" t="str">
            <v>Building</v>
          </cell>
        </row>
        <row r="185">
          <cell r="A185">
            <v>810123</v>
          </cell>
          <cell r="B185">
            <v>0</v>
          </cell>
          <cell r="C185" t="str">
            <v>New Godown</v>
          </cell>
          <cell r="D185" t="str">
            <v>Capex-17 &amp; 17A</v>
          </cell>
          <cell r="E185" t="str">
            <v>Building</v>
          </cell>
        </row>
        <row r="186">
          <cell r="A186">
            <v>810124</v>
          </cell>
          <cell r="B186">
            <v>0</v>
          </cell>
          <cell r="C186" t="str">
            <v>Fruit Juice Section</v>
          </cell>
          <cell r="D186" t="str">
            <v>(Capex - 02-03-04)</v>
          </cell>
          <cell r="E186" t="str">
            <v>Building</v>
          </cell>
        </row>
        <row r="187">
          <cell r="A187">
            <v>810294</v>
          </cell>
          <cell r="B187">
            <v>0</v>
          </cell>
          <cell r="C187" t="str">
            <v>Kennel House</v>
          </cell>
          <cell r="D187" t="str">
            <v>(Capex - 18-03-04)</v>
          </cell>
          <cell r="E187" t="str">
            <v>Building</v>
          </cell>
        </row>
        <row r="188">
          <cell r="A188">
            <v>810125</v>
          </cell>
          <cell r="B188">
            <v>0</v>
          </cell>
          <cell r="C188" t="str">
            <v>Fruit Juice Section</v>
          </cell>
          <cell r="D188" t="str">
            <v>(Capex - 02-03-04)</v>
          </cell>
          <cell r="E188" t="str">
            <v>Electrical Installation</v>
          </cell>
        </row>
        <row r="189">
          <cell r="A189">
            <v>810126</v>
          </cell>
          <cell r="B189">
            <v>0</v>
          </cell>
          <cell r="C189" t="str">
            <v>LDM Section</v>
          </cell>
          <cell r="D189" t="str">
            <v>Capex-29</v>
          </cell>
          <cell r="E189" t="str">
            <v>Plant &amp; Machinery (Installation)</v>
          </cell>
        </row>
        <row r="190">
          <cell r="A190">
            <v>810127</v>
          </cell>
          <cell r="B190">
            <v>0</v>
          </cell>
          <cell r="C190" t="str">
            <v>Fruit Juice Section</v>
          </cell>
          <cell r="D190" t="str">
            <v>(Capex - 04-03-04)</v>
          </cell>
          <cell r="E190" t="str">
            <v xml:space="preserve">Plant &amp; Machinery </v>
          </cell>
        </row>
        <row r="191">
          <cell r="A191">
            <v>810128</v>
          </cell>
          <cell r="B191">
            <v>0</v>
          </cell>
          <cell r="C191" t="str">
            <v>Fruit Juice Section</v>
          </cell>
          <cell r="D191" t="str">
            <v>(Capex - 04-03-04)</v>
          </cell>
          <cell r="E191" t="str">
            <v xml:space="preserve">Plant &amp; Machinery </v>
          </cell>
        </row>
        <row r="192">
          <cell r="A192">
            <v>810129</v>
          </cell>
          <cell r="B192">
            <v>0</v>
          </cell>
          <cell r="C192" t="str">
            <v>Fruit Juice Section</v>
          </cell>
          <cell r="D192" t="str">
            <v>(Capex - 02-03-04)</v>
          </cell>
          <cell r="E192" t="str">
            <v>Electrical Installation</v>
          </cell>
        </row>
        <row r="193">
          <cell r="A193">
            <v>810130</v>
          </cell>
          <cell r="B193">
            <v>0</v>
          </cell>
          <cell r="C193" t="str">
            <v>Thermocol Section</v>
          </cell>
          <cell r="D193" t="str">
            <v>(Capex - 01-03-04)</v>
          </cell>
          <cell r="E193" t="str">
            <v>Building</v>
          </cell>
        </row>
        <row r="194">
          <cell r="A194">
            <v>810131</v>
          </cell>
          <cell r="B194">
            <v>0</v>
          </cell>
          <cell r="C194" t="str">
            <v>New Godown</v>
          </cell>
          <cell r="D194" t="str">
            <v>Capex-17 &amp; 17A</v>
          </cell>
          <cell r="E194" t="str">
            <v>Building</v>
          </cell>
        </row>
        <row r="195">
          <cell r="A195">
            <v>810132</v>
          </cell>
          <cell r="B195">
            <v>0</v>
          </cell>
          <cell r="C195" t="str">
            <v>Litchi</v>
          </cell>
          <cell r="D195" t="str">
            <v>(Capex - 03-03-04)</v>
          </cell>
          <cell r="E195" t="str">
            <v>Building</v>
          </cell>
        </row>
        <row r="196">
          <cell r="A196">
            <v>810133</v>
          </cell>
          <cell r="B196">
            <v>0</v>
          </cell>
          <cell r="C196" t="str">
            <v xml:space="preserve">Vatika Hair Oil Container </v>
          </cell>
          <cell r="D196" t="str">
            <v>Capex-34</v>
          </cell>
          <cell r="E196" t="str">
            <v xml:space="preserve">Plant &amp; Machinery </v>
          </cell>
        </row>
        <row r="197">
          <cell r="A197">
            <v>810134</v>
          </cell>
          <cell r="B197">
            <v>0</v>
          </cell>
          <cell r="C197" t="str">
            <v>New Godown</v>
          </cell>
          <cell r="D197" t="str">
            <v>Capex-17 &amp; 17A</v>
          </cell>
          <cell r="E197" t="str">
            <v>Building</v>
          </cell>
        </row>
        <row r="198">
          <cell r="A198">
            <v>810135</v>
          </cell>
          <cell r="B198">
            <v>0</v>
          </cell>
          <cell r="C198" t="str">
            <v>Fruit Juice Section</v>
          </cell>
          <cell r="D198" t="str">
            <v>Maintenance</v>
          </cell>
          <cell r="E198" t="str">
            <v>Plant &amp; Machinery (Installation)</v>
          </cell>
        </row>
        <row r="199">
          <cell r="A199">
            <v>810136</v>
          </cell>
          <cell r="B199">
            <v>0</v>
          </cell>
          <cell r="C199" t="str">
            <v>Fruit Juice Section</v>
          </cell>
          <cell r="D199" t="str">
            <v>Maintenance</v>
          </cell>
          <cell r="E199" t="str">
            <v xml:space="preserve">Wooden Work For 500 ML Machine </v>
          </cell>
        </row>
        <row r="200">
          <cell r="A200">
            <v>810137</v>
          </cell>
          <cell r="B200">
            <v>0</v>
          </cell>
          <cell r="C200" t="str">
            <v>Baan Installation</v>
          </cell>
          <cell r="D200" t="str">
            <v>Capex-32</v>
          </cell>
          <cell r="E200" t="str">
            <v>Office Equipment</v>
          </cell>
        </row>
        <row r="201">
          <cell r="A201">
            <v>810138</v>
          </cell>
          <cell r="B201">
            <v>0</v>
          </cell>
          <cell r="C201" t="str">
            <v>Baan Installation</v>
          </cell>
          <cell r="D201" t="str">
            <v>Capex-32</v>
          </cell>
          <cell r="E201" t="str">
            <v>Office Equipment</v>
          </cell>
        </row>
        <row r="202">
          <cell r="A202">
            <v>810139</v>
          </cell>
          <cell r="B202">
            <v>0</v>
          </cell>
          <cell r="C202" t="str">
            <v>Trainning Hall</v>
          </cell>
          <cell r="D202" t="str">
            <v>Capex-26</v>
          </cell>
          <cell r="E202" t="str">
            <v>Building</v>
          </cell>
        </row>
        <row r="203">
          <cell r="A203">
            <v>810140</v>
          </cell>
          <cell r="B203">
            <v>0</v>
          </cell>
          <cell r="C203" t="str">
            <v>LDM Section</v>
          </cell>
          <cell r="D203" t="str">
            <v>Capex-29</v>
          </cell>
          <cell r="E203" t="str">
            <v>Plant &amp; Machinery - all Repairing works</v>
          </cell>
        </row>
        <row r="204">
          <cell r="A204">
            <v>810141</v>
          </cell>
          <cell r="B204">
            <v>0</v>
          </cell>
          <cell r="C204" t="str">
            <v>Godown near Scrap Yard</v>
          </cell>
          <cell r="D204" t="str">
            <v>Capex-17 &amp; 17A</v>
          </cell>
          <cell r="E204" t="str">
            <v>Building</v>
          </cell>
        </row>
        <row r="205">
          <cell r="A205">
            <v>810142</v>
          </cell>
          <cell r="B205">
            <v>0</v>
          </cell>
          <cell r="C205" t="str">
            <v>Fruit Juice Section</v>
          </cell>
          <cell r="D205" t="str">
            <v>Maintenance</v>
          </cell>
          <cell r="E205" t="str">
            <v>Building</v>
          </cell>
        </row>
        <row r="206">
          <cell r="A206">
            <v>810143</v>
          </cell>
          <cell r="B206">
            <v>0</v>
          </cell>
          <cell r="C206" t="str">
            <v>Trainning Hall</v>
          </cell>
          <cell r="D206" t="str">
            <v>Capex-26</v>
          </cell>
          <cell r="E206" t="str">
            <v>Office Equipment</v>
          </cell>
        </row>
        <row r="207">
          <cell r="A207">
            <v>810144</v>
          </cell>
          <cell r="B207">
            <v>0</v>
          </cell>
          <cell r="C207" t="str">
            <v>Boundary Wall</v>
          </cell>
          <cell r="D207" t="str">
            <v>(Capex - 06-03-04)</v>
          </cell>
          <cell r="E207" t="str">
            <v>Building</v>
          </cell>
        </row>
        <row r="208">
          <cell r="A208">
            <v>810145</v>
          </cell>
          <cell r="B208">
            <v>0</v>
          </cell>
          <cell r="C208" t="str">
            <v>Boundary Wall</v>
          </cell>
          <cell r="D208" t="str">
            <v>(Capex - 06-03-04)</v>
          </cell>
          <cell r="E208" t="str">
            <v>Building</v>
          </cell>
        </row>
        <row r="209">
          <cell r="A209">
            <v>810146</v>
          </cell>
          <cell r="B209">
            <v>0</v>
          </cell>
          <cell r="C209" t="str">
            <v>Fruit Juice Section</v>
          </cell>
          <cell r="D209" t="str">
            <v>Maintenance</v>
          </cell>
          <cell r="E209" t="str">
            <v xml:space="preserve">Wooden Work For 500 ML Machine </v>
          </cell>
        </row>
        <row r="210">
          <cell r="A210">
            <v>810147</v>
          </cell>
          <cell r="B210">
            <v>0</v>
          </cell>
          <cell r="C210" t="str">
            <v>Taxol Section</v>
          </cell>
          <cell r="D210" t="str">
            <v>Maintenance</v>
          </cell>
          <cell r="E210" t="str">
            <v>Plant &amp; Machinery (Installation)</v>
          </cell>
        </row>
        <row r="211">
          <cell r="A211">
            <v>810148</v>
          </cell>
          <cell r="B211">
            <v>0</v>
          </cell>
          <cell r="C211" t="str">
            <v>Boundary Wall</v>
          </cell>
          <cell r="D211" t="str">
            <v>(Capex - 06-03-04)</v>
          </cell>
          <cell r="E211" t="str">
            <v>Building</v>
          </cell>
        </row>
        <row r="212">
          <cell r="A212">
            <v>810149</v>
          </cell>
          <cell r="B212">
            <v>0</v>
          </cell>
          <cell r="C212" t="str">
            <v>Fruit Juice Section</v>
          </cell>
          <cell r="D212" t="str">
            <v>Capex-22</v>
          </cell>
          <cell r="E212" t="str">
            <v>Building</v>
          </cell>
        </row>
        <row r="213">
          <cell r="A213">
            <v>810150</v>
          </cell>
          <cell r="B213">
            <v>0</v>
          </cell>
          <cell r="C213" t="str">
            <v>Scrap Yard</v>
          </cell>
          <cell r="D213" t="str">
            <v>Capex-24</v>
          </cell>
          <cell r="E213" t="str">
            <v>Building</v>
          </cell>
        </row>
        <row r="214">
          <cell r="A214">
            <v>810151</v>
          </cell>
          <cell r="B214">
            <v>0</v>
          </cell>
          <cell r="C214" t="str">
            <v>Godown near Scrap Yard</v>
          </cell>
          <cell r="D214" t="str">
            <v>Capex-17 &amp; 17A</v>
          </cell>
          <cell r="E214" t="str">
            <v>Building</v>
          </cell>
        </row>
        <row r="215">
          <cell r="A215">
            <v>810152</v>
          </cell>
          <cell r="B215">
            <v>0</v>
          </cell>
          <cell r="C215" t="str">
            <v>Lemoneze</v>
          </cell>
          <cell r="D215" t="str">
            <v>Capex-31</v>
          </cell>
          <cell r="E215" t="str">
            <v>Plant &amp; Machinery (Installation)</v>
          </cell>
        </row>
        <row r="216">
          <cell r="A216">
            <v>810153</v>
          </cell>
          <cell r="B216">
            <v>0</v>
          </cell>
          <cell r="C216" t="str">
            <v xml:space="preserve">Vatika Hair Oil Container </v>
          </cell>
          <cell r="D216" t="str">
            <v>Capex-34</v>
          </cell>
          <cell r="E216" t="str">
            <v>Plant &amp; Machinery</v>
          </cell>
        </row>
        <row r="217">
          <cell r="A217">
            <v>810154</v>
          </cell>
          <cell r="B217">
            <v>0</v>
          </cell>
          <cell r="C217" t="str">
            <v>Plastic Section</v>
          </cell>
          <cell r="D217" t="str">
            <v>Maintenance</v>
          </cell>
          <cell r="E217" t="str">
            <v>Plant &amp; Machinery (Installation)</v>
          </cell>
        </row>
        <row r="218">
          <cell r="A218">
            <v>810155</v>
          </cell>
          <cell r="B218">
            <v>0</v>
          </cell>
          <cell r="C218" t="str">
            <v>Taxol Section</v>
          </cell>
          <cell r="D218" t="str">
            <v>Maintenance</v>
          </cell>
          <cell r="E218" t="str">
            <v>Plant &amp; Machinery (Installation)</v>
          </cell>
        </row>
        <row r="219">
          <cell r="A219">
            <v>810157</v>
          </cell>
          <cell r="B219">
            <v>0</v>
          </cell>
          <cell r="C219" t="str">
            <v>Fruit Juice Section</v>
          </cell>
          <cell r="D219" t="str">
            <v>Maintenance</v>
          </cell>
          <cell r="E219" t="str">
            <v xml:space="preserve">Wooden Work For 500 ML Machine </v>
          </cell>
        </row>
        <row r="220">
          <cell r="A220">
            <v>810158</v>
          </cell>
          <cell r="B220">
            <v>0</v>
          </cell>
          <cell r="C220" t="str">
            <v>Litchi</v>
          </cell>
          <cell r="D220" t="str">
            <v>(Capex - 03-03-04)</v>
          </cell>
          <cell r="E220" t="str">
            <v>Plant &amp; Machinery (Installation)</v>
          </cell>
        </row>
        <row r="221">
          <cell r="A221">
            <v>810159</v>
          </cell>
          <cell r="B221">
            <v>0</v>
          </cell>
          <cell r="C221" t="str">
            <v>Godown Near Scrap Yard</v>
          </cell>
          <cell r="D221" t="str">
            <v>Capex-17 &amp; 17A</v>
          </cell>
          <cell r="E221" t="str">
            <v>Building</v>
          </cell>
        </row>
        <row r="222">
          <cell r="A222">
            <v>810160</v>
          </cell>
          <cell r="B222">
            <v>0</v>
          </cell>
          <cell r="C222" t="str">
            <v>Trainning Hall</v>
          </cell>
          <cell r="D222" t="str">
            <v>Capex-26</v>
          </cell>
          <cell r="E222" t="str">
            <v>Furniture &amp; Fixture</v>
          </cell>
        </row>
        <row r="223">
          <cell r="A223">
            <v>810162</v>
          </cell>
          <cell r="B223">
            <v>0</v>
          </cell>
          <cell r="C223" t="str">
            <v>Baan Installation</v>
          </cell>
          <cell r="D223" t="str">
            <v>Capex-32</v>
          </cell>
          <cell r="E223" t="str">
            <v>Office Equipment</v>
          </cell>
        </row>
        <row r="224">
          <cell r="A224">
            <v>810163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</row>
        <row r="225">
          <cell r="A225">
            <v>810164</v>
          </cell>
          <cell r="B225">
            <v>0</v>
          </cell>
          <cell r="C225" t="str">
            <v>Lemoneze</v>
          </cell>
          <cell r="D225" t="str">
            <v>Capex-31</v>
          </cell>
          <cell r="E225" t="str">
            <v>Building</v>
          </cell>
        </row>
        <row r="226">
          <cell r="A226">
            <v>810166</v>
          </cell>
          <cell r="B226">
            <v>0</v>
          </cell>
          <cell r="C226" t="str">
            <v>Litchi</v>
          </cell>
          <cell r="D226" t="str">
            <v>(Capex - 03-03-04)</v>
          </cell>
          <cell r="E226" t="str">
            <v>Plant &amp; Machinery (Installation)</v>
          </cell>
        </row>
        <row r="227">
          <cell r="A227">
            <v>810167</v>
          </cell>
          <cell r="B227">
            <v>0</v>
          </cell>
          <cell r="C227" t="str">
            <v>Fruit Juice Section</v>
          </cell>
          <cell r="D227" t="str">
            <v>(Capex - 04-03-04)</v>
          </cell>
          <cell r="E227" t="str">
            <v>Plant &amp; Machinery (Installation)</v>
          </cell>
        </row>
        <row r="228">
          <cell r="A228">
            <v>810168</v>
          </cell>
          <cell r="B228">
            <v>0</v>
          </cell>
          <cell r="C228" t="str">
            <v>Trainning Hall</v>
          </cell>
          <cell r="D228" t="str">
            <v>Capex-26</v>
          </cell>
          <cell r="E228" t="str">
            <v>Furniture &amp; Fixture</v>
          </cell>
        </row>
        <row r="229">
          <cell r="A229">
            <v>810169</v>
          </cell>
          <cell r="B229">
            <v>0</v>
          </cell>
          <cell r="C229" t="str">
            <v>Fruit Juice Section</v>
          </cell>
          <cell r="D229" t="str">
            <v>(Capex - 04-03-04)</v>
          </cell>
          <cell r="E229" t="str">
            <v>Plant &amp; Machinery (Installation)</v>
          </cell>
        </row>
        <row r="230">
          <cell r="A230">
            <v>810170</v>
          </cell>
          <cell r="B230">
            <v>0</v>
          </cell>
          <cell r="C230" t="str">
            <v>Fruit Juice Section</v>
          </cell>
          <cell r="D230" t="str">
            <v>No-Capex</v>
          </cell>
          <cell r="E230" t="str">
            <v>Plant &amp; Machinery</v>
          </cell>
        </row>
        <row r="231">
          <cell r="A231">
            <v>810171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</row>
        <row r="232">
          <cell r="A232">
            <v>810172</v>
          </cell>
          <cell r="B232">
            <v>0</v>
          </cell>
          <cell r="C232" t="str">
            <v>Fruit Juice Section</v>
          </cell>
          <cell r="D232" t="str">
            <v>(Capex - 04-03-04)</v>
          </cell>
          <cell r="E232" t="str">
            <v>Building</v>
          </cell>
        </row>
        <row r="233">
          <cell r="A233">
            <v>810173</v>
          </cell>
          <cell r="B233">
            <v>0</v>
          </cell>
          <cell r="C233" t="str">
            <v>Boundary Wall</v>
          </cell>
          <cell r="D233" t="str">
            <v>(Capex - 06-03-04)</v>
          </cell>
          <cell r="E233" t="str">
            <v>Building</v>
          </cell>
        </row>
        <row r="234">
          <cell r="A234">
            <v>810174</v>
          </cell>
          <cell r="B234">
            <v>0</v>
          </cell>
          <cell r="C234" t="str">
            <v>Boundary Wall</v>
          </cell>
          <cell r="D234" t="str">
            <v>(Capex - 06-03-04)</v>
          </cell>
          <cell r="E234" t="str">
            <v>Building</v>
          </cell>
        </row>
        <row r="235">
          <cell r="A235">
            <v>810175</v>
          </cell>
          <cell r="B235">
            <v>0</v>
          </cell>
          <cell r="C235" t="str">
            <v>Fruit Juice Section</v>
          </cell>
          <cell r="D235" t="str">
            <v>(Capex - 04-03-04)</v>
          </cell>
          <cell r="E235" t="str">
            <v>Building</v>
          </cell>
        </row>
        <row r="236">
          <cell r="A236">
            <v>810176</v>
          </cell>
          <cell r="B236">
            <v>0</v>
          </cell>
          <cell r="C236" t="str">
            <v>Litchi</v>
          </cell>
          <cell r="D236" t="str">
            <v>(Capex - 03-03-04)</v>
          </cell>
          <cell r="E236" t="str">
            <v>Building</v>
          </cell>
        </row>
        <row r="237">
          <cell r="A237">
            <v>810177</v>
          </cell>
          <cell r="B237">
            <v>0</v>
          </cell>
          <cell r="C237" t="str">
            <v>Litchi</v>
          </cell>
          <cell r="D237" t="str">
            <v>(Capex - 03-03-04)</v>
          </cell>
          <cell r="E237" t="str">
            <v>Building</v>
          </cell>
        </row>
        <row r="238">
          <cell r="A238">
            <v>810178</v>
          </cell>
          <cell r="B238">
            <v>0</v>
          </cell>
          <cell r="C238" t="str">
            <v>Litchi</v>
          </cell>
          <cell r="D238" t="str">
            <v>(Capex - 03-03-04)</v>
          </cell>
          <cell r="E238" t="str">
            <v>Plant &amp; Machinery (Installation)</v>
          </cell>
        </row>
        <row r="239">
          <cell r="A239">
            <v>810179</v>
          </cell>
          <cell r="B239">
            <v>0</v>
          </cell>
          <cell r="C239" t="str">
            <v>Fruit Juice Section</v>
          </cell>
          <cell r="D239" t="str">
            <v>(Capex - 04-03-04)</v>
          </cell>
          <cell r="E239" t="str">
            <v>Building</v>
          </cell>
        </row>
        <row r="240">
          <cell r="A240">
            <v>810180</v>
          </cell>
          <cell r="B240">
            <v>0</v>
          </cell>
          <cell r="C240" t="str">
            <v>Common Utility</v>
          </cell>
          <cell r="D240" t="str">
            <v>(Capex - 07-03-04)</v>
          </cell>
          <cell r="E240" t="str">
            <v>Plant &amp; Machinery</v>
          </cell>
        </row>
        <row r="241">
          <cell r="A241">
            <v>810181</v>
          </cell>
          <cell r="B241">
            <v>0</v>
          </cell>
          <cell r="C241" t="str">
            <v>Boundary Wall</v>
          </cell>
          <cell r="D241" t="str">
            <v>(Capex - 06-03-04)</v>
          </cell>
          <cell r="E241" t="str">
            <v>Building</v>
          </cell>
        </row>
        <row r="242">
          <cell r="A242">
            <v>810182</v>
          </cell>
          <cell r="B242">
            <v>0</v>
          </cell>
          <cell r="C242" t="str">
            <v xml:space="preserve">Video Camera Accessories       </v>
          </cell>
          <cell r="D242" t="str">
            <v>(Capex - 14-03-04)</v>
          </cell>
          <cell r="E242" t="str">
            <v>Office Equipment</v>
          </cell>
        </row>
        <row r="243">
          <cell r="A243">
            <v>810183</v>
          </cell>
          <cell r="B243">
            <v>0</v>
          </cell>
          <cell r="C243" t="str">
            <v xml:space="preserve">Video Camera Accessories       </v>
          </cell>
          <cell r="D243" t="str">
            <v>(Capex - 14-03-04)</v>
          </cell>
          <cell r="E243" t="str">
            <v>Office Equipment</v>
          </cell>
        </row>
        <row r="244">
          <cell r="A244">
            <v>810184</v>
          </cell>
          <cell r="B244">
            <v>0</v>
          </cell>
          <cell r="C244" t="str">
            <v>Fruit Juice Expansion</v>
          </cell>
          <cell r="D244" t="str">
            <v>(Capex - 04-03-04)</v>
          </cell>
          <cell r="E244" t="str">
            <v>Plant &amp; Machinery (Installation)</v>
          </cell>
        </row>
        <row r="245">
          <cell r="A245">
            <v>810185</v>
          </cell>
          <cell r="B245">
            <v>0</v>
          </cell>
          <cell r="C245" t="str">
            <v xml:space="preserve">Vatika Hair Oil Container </v>
          </cell>
          <cell r="D245" t="str">
            <v>(Capex - 13-03-04)</v>
          </cell>
          <cell r="E245" t="str">
            <v>Plant &amp; Machinery</v>
          </cell>
        </row>
        <row r="246">
          <cell r="A246">
            <v>810186</v>
          </cell>
          <cell r="B246">
            <v>0</v>
          </cell>
          <cell r="C246" t="str">
            <v>Fruit Juice Expansion</v>
          </cell>
          <cell r="D246" t="str">
            <v>(Capex - 15-03-04)</v>
          </cell>
          <cell r="E246" t="str">
            <v>Plant &amp; Machinery (Installation)</v>
          </cell>
        </row>
        <row r="247">
          <cell r="A247">
            <v>810187</v>
          </cell>
          <cell r="B247">
            <v>0</v>
          </cell>
          <cell r="C247" t="str">
            <v>Fruit Juice Expansion</v>
          </cell>
          <cell r="D247" t="str">
            <v>(Capex - 15-03-04)</v>
          </cell>
          <cell r="E247" t="str">
            <v>Plant &amp; Machinery</v>
          </cell>
        </row>
        <row r="248">
          <cell r="A248">
            <v>810188</v>
          </cell>
          <cell r="B248">
            <v>0</v>
          </cell>
          <cell r="C248" t="str">
            <v>Fruit Juice Expansion</v>
          </cell>
          <cell r="D248" t="str">
            <v>(Capex - 15-03-04)</v>
          </cell>
          <cell r="E248" t="str">
            <v>Plant &amp; Machinery</v>
          </cell>
        </row>
        <row r="249">
          <cell r="A249">
            <v>810189</v>
          </cell>
          <cell r="B249">
            <v>0</v>
          </cell>
          <cell r="C249" t="str">
            <v>Fruit Juice Expansion</v>
          </cell>
          <cell r="D249" t="str">
            <v>(Capex - 15-03-04)</v>
          </cell>
          <cell r="E249" t="str">
            <v>Plant &amp; Machinery (Installation)</v>
          </cell>
        </row>
        <row r="250">
          <cell r="A250">
            <v>810190</v>
          </cell>
          <cell r="B250">
            <v>0</v>
          </cell>
          <cell r="C250" t="str">
            <v>Fruit Juice Expansion</v>
          </cell>
          <cell r="D250" t="str">
            <v>(Capex - 15-03-04)</v>
          </cell>
          <cell r="E250" t="str">
            <v>Electrical Installation</v>
          </cell>
        </row>
        <row r="251">
          <cell r="A251">
            <v>810191</v>
          </cell>
          <cell r="B251">
            <v>0</v>
          </cell>
          <cell r="C251" t="str">
            <v>Fruit Juice Expansion</v>
          </cell>
          <cell r="D251" t="str">
            <v>(Capex - 15-03-04)</v>
          </cell>
          <cell r="E251" t="str">
            <v>Electrical Installation</v>
          </cell>
        </row>
        <row r="252">
          <cell r="A252">
            <v>810192</v>
          </cell>
          <cell r="B252">
            <v>0</v>
          </cell>
          <cell r="C252" t="str">
            <v>Fruit Juice Expansion</v>
          </cell>
          <cell r="D252" t="str">
            <v>(Capex - 15-03-04)</v>
          </cell>
          <cell r="E252" t="str">
            <v>Plant &amp; Machinery</v>
          </cell>
        </row>
        <row r="253">
          <cell r="A253">
            <v>810193</v>
          </cell>
          <cell r="B253">
            <v>0</v>
          </cell>
          <cell r="C253" t="str">
            <v>Fruit Juice Expansion</v>
          </cell>
          <cell r="D253" t="str">
            <v>(Capex - 15-03-04)</v>
          </cell>
          <cell r="E253" t="str">
            <v>Plant &amp; Machinery</v>
          </cell>
        </row>
        <row r="254">
          <cell r="A254">
            <v>810194</v>
          </cell>
          <cell r="B254">
            <v>0</v>
          </cell>
          <cell r="C254" t="str">
            <v>Fruit Juice Expansion</v>
          </cell>
          <cell r="D254" t="str">
            <v>(Capex - 15-03-04)</v>
          </cell>
          <cell r="E254" t="str">
            <v>Plant &amp; Machinery</v>
          </cell>
        </row>
        <row r="255">
          <cell r="A255">
            <v>810195</v>
          </cell>
          <cell r="B255">
            <v>0</v>
          </cell>
          <cell r="C255" t="str">
            <v>Fruit Juice Expansion</v>
          </cell>
          <cell r="D255" t="str">
            <v>(Capex - 15-03-04)</v>
          </cell>
          <cell r="E255" t="str">
            <v>Electrical Installation</v>
          </cell>
        </row>
        <row r="256">
          <cell r="A256">
            <v>810196</v>
          </cell>
          <cell r="B256">
            <v>0</v>
          </cell>
          <cell r="C256" t="str">
            <v>Fruit Juice Expansion</v>
          </cell>
          <cell r="D256" t="str">
            <v>(Capex - 15-03-04)</v>
          </cell>
          <cell r="E256" t="str">
            <v>Plant &amp; Machinery (Installation)</v>
          </cell>
        </row>
        <row r="257">
          <cell r="A257">
            <v>810197</v>
          </cell>
          <cell r="B257">
            <v>0</v>
          </cell>
          <cell r="C257" t="str">
            <v>Fruit Juice Expansion</v>
          </cell>
          <cell r="D257" t="str">
            <v>(Capex - 15-03-04)</v>
          </cell>
          <cell r="E257" t="str">
            <v>Plant &amp; Machinery (Installation)</v>
          </cell>
        </row>
        <row r="258">
          <cell r="A258">
            <v>810198</v>
          </cell>
          <cell r="B258">
            <v>0</v>
          </cell>
          <cell r="C258" t="str">
            <v>Fruit Juice Expansion</v>
          </cell>
          <cell r="D258" t="str">
            <v>(Capex - 15-03-04)</v>
          </cell>
          <cell r="E258" t="str">
            <v>Plant &amp; Machinery (Installation)</v>
          </cell>
        </row>
        <row r="259">
          <cell r="A259">
            <v>810199</v>
          </cell>
          <cell r="B259">
            <v>0</v>
          </cell>
          <cell r="C259" t="str">
            <v>Fruit Juice Expansion</v>
          </cell>
          <cell r="D259" t="str">
            <v>(Capex - 15-03-04)</v>
          </cell>
          <cell r="E259" t="str">
            <v>Plant &amp; Machinery (Installation)</v>
          </cell>
        </row>
        <row r="260">
          <cell r="A260">
            <v>810200</v>
          </cell>
          <cell r="B260">
            <v>0</v>
          </cell>
          <cell r="C260" t="str">
            <v>Fruit Juice Expansion</v>
          </cell>
          <cell r="D260" t="str">
            <v>(Capex - 15-03-04)</v>
          </cell>
          <cell r="E260" t="str">
            <v>Plant &amp; Machinery (Installation)</v>
          </cell>
        </row>
        <row r="261">
          <cell r="A261">
            <v>810201</v>
          </cell>
          <cell r="B261">
            <v>0</v>
          </cell>
          <cell r="C261" t="str">
            <v>Fruit Juice Expansion</v>
          </cell>
          <cell r="D261" t="str">
            <v>(Capex - 15-03-04)</v>
          </cell>
          <cell r="E261" t="str">
            <v>Plant &amp; Machinery (Installation)</v>
          </cell>
        </row>
        <row r="262">
          <cell r="A262">
            <v>810202</v>
          </cell>
          <cell r="B262">
            <v>0</v>
          </cell>
          <cell r="C262" t="str">
            <v>Fruit Juice Expansion</v>
          </cell>
          <cell r="D262" t="str">
            <v>(Capex - 15-03-04)</v>
          </cell>
          <cell r="E262" t="str">
            <v>Plant &amp; Machinery (Installation)</v>
          </cell>
        </row>
        <row r="263">
          <cell r="A263">
            <v>810203</v>
          </cell>
          <cell r="B263">
            <v>0</v>
          </cell>
          <cell r="C263" t="str">
            <v>Fruit Juice Expansion</v>
          </cell>
          <cell r="D263" t="str">
            <v>(Capex - 15-03-04)</v>
          </cell>
          <cell r="E263" t="str">
            <v>Plant &amp; Machinery (Installation)</v>
          </cell>
        </row>
        <row r="264">
          <cell r="A264">
            <v>810204</v>
          </cell>
          <cell r="B264">
            <v>0</v>
          </cell>
          <cell r="C264" t="str">
            <v>Fruit Juice Expansion</v>
          </cell>
          <cell r="D264" t="str">
            <v>(Capex - 15-03-04)</v>
          </cell>
          <cell r="E264" t="str">
            <v>Electrical Installation</v>
          </cell>
        </row>
        <row r="265">
          <cell r="A265">
            <v>810205</v>
          </cell>
          <cell r="B265">
            <v>0</v>
          </cell>
          <cell r="C265" t="str">
            <v>Fruit Juice Expansion</v>
          </cell>
          <cell r="D265" t="str">
            <v>(Capex - 15-03-04)</v>
          </cell>
          <cell r="E265" t="str">
            <v>Plant &amp; Machinery (Installation)</v>
          </cell>
        </row>
        <row r="266">
          <cell r="A266">
            <v>810206</v>
          </cell>
          <cell r="B266">
            <v>0</v>
          </cell>
          <cell r="C266" t="str">
            <v>Fruit Juice Expansion</v>
          </cell>
          <cell r="D266" t="str">
            <v>(Capex - 15-03-04)</v>
          </cell>
          <cell r="E266" t="str">
            <v>Plant &amp; Machinery (Installation)</v>
          </cell>
        </row>
        <row r="267">
          <cell r="A267">
            <v>810207</v>
          </cell>
          <cell r="B267">
            <v>0</v>
          </cell>
          <cell r="C267" t="str">
            <v xml:space="preserve">Kennel House </v>
          </cell>
          <cell r="D267" t="str">
            <v>(Capex - 18-03-04)</v>
          </cell>
          <cell r="E267" t="str">
            <v>Building</v>
          </cell>
        </row>
        <row r="268">
          <cell r="A268">
            <v>810208</v>
          </cell>
          <cell r="B268">
            <v>0</v>
          </cell>
          <cell r="C268" t="str">
            <v>Fruit Juice Expansion</v>
          </cell>
          <cell r="D268" t="str">
            <v>(Capex - 15-03-04)</v>
          </cell>
          <cell r="E268" t="str">
            <v>Plant &amp; Machinery (Installation)</v>
          </cell>
        </row>
        <row r="269">
          <cell r="A269">
            <v>810209</v>
          </cell>
          <cell r="B269">
            <v>0</v>
          </cell>
          <cell r="C269" t="str">
            <v>Fruit Juice Expansion</v>
          </cell>
          <cell r="D269" t="str">
            <v>(Capex - 15-03-04)</v>
          </cell>
          <cell r="E269" t="str">
            <v>Plant &amp; Machinery (Installation)</v>
          </cell>
        </row>
        <row r="270">
          <cell r="A270">
            <v>810210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</row>
        <row r="271">
          <cell r="A271">
            <v>810211</v>
          </cell>
          <cell r="B271">
            <v>0</v>
          </cell>
          <cell r="C271" t="str">
            <v>Fruit Juice Expansion</v>
          </cell>
          <cell r="D271" t="str">
            <v>(Capex - 15-03-04)</v>
          </cell>
          <cell r="E271" t="str">
            <v>Electrical Installation</v>
          </cell>
        </row>
        <row r="272">
          <cell r="A272">
            <v>810212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 (Installation)</v>
          </cell>
        </row>
        <row r="273">
          <cell r="A273">
            <v>810213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</v>
          </cell>
        </row>
        <row r="274">
          <cell r="A274">
            <v>810214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</row>
        <row r="275">
          <cell r="A275">
            <v>810215</v>
          </cell>
          <cell r="B275">
            <v>0</v>
          </cell>
          <cell r="C275" t="str">
            <v xml:space="preserve">Vatika Hair Oil Container </v>
          </cell>
          <cell r="D275" t="str">
            <v>(Capex - 13-03-04)</v>
          </cell>
          <cell r="E275" t="str">
            <v>Plant &amp; Machinery</v>
          </cell>
        </row>
        <row r="276">
          <cell r="A276">
            <v>810216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 (Installation)</v>
          </cell>
        </row>
        <row r="277">
          <cell r="A277">
            <v>810217</v>
          </cell>
          <cell r="B277">
            <v>0</v>
          </cell>
          <cell r="C277" t="str">
            <v xml:space="preserve">Kennel House </v>
          </cell>
          <cell r="D277" t="str">
            <v>(Capex - 18-03-04)</v>
          </cell>
          <cell r="E277" t="str">
            <v>Building</v>
          </cell>
        </row>
        <row r="278">
          <cell r="A278">
            <v>810218</v>
          </cell>
          <cell r="B278">
            <v>0</v>
          </cell>
          <cell r="C278" t="str">
            <v xml:space="preserve">Vatika Hair Oil Container </v>
          </cell>
          <cell r="D278" t="str">
            <v>(Capex - 13-03-04)</v>
          </cell>
          <cell r="E278" t="str">
            <v>Plant &amp; Machinery</v>
          </cell>
        </row>
        <row r="279">
          <cell r="A279">
            <v>810219</v>
          </cell>
          <cell r="B279">
            <v>0</v>
          </cell>
          <cell r="C279" t="str">
            <v xml:space="preserve">Kennel House </v>
          </cell>
          <cell r="D279" t="str">
            <v>(Capex - 18-03-04)</v>
          </cell>
          <cell r="E279" t="str">
            <v>Building</v>
          </cell>
        </row>
        <row r="280">
          <cell r="A280">
            <v>810220</v>
          </cell>
          <cell r="B280">
            <v>0</v>
          </cell>
          <cell r="C280" t="str">
            <v xml:space="preserve">Kennel House </v>
          </cell>
          <cell r="D280" t="str">
            <v>(Capex - 18-03-04)</v>
          </cell>
          <cell r="E280" t="str">
            <v>Building</v>
          </cell>
        </row>
        <row r="281">
          <cell r="A281">
            <v>810221</v>
          </cell>
          <cell r="B281">
            <v>0</v>
          </cell>
          <cell r="C281" t="str">
            <v xml:space="preserve">Kennel House </v>
          </cell>
          <cell r="D281" t="str">
            <v>(Capex - 18-03-04)</v>
          </cell>
          <cell r="E281" t="str">
            <v>Building</v>
          </cell>
        </row>
        <row r="282">
          <cell r="A282">
            <v>810222</v>
          </cell>
          <cell r="B282">
            <v>0</v>
          </cell>
          <cell r="C282" t="str">
            <v xml:space="preserve">Kennel House </v>
          </cell>
          <cell r="D282" t="str">
            <v>(Capex - 18-03-04)</v>
          </cell>
          <cell r="E282" t="str">
            <v>Building</v>
          </cell>
        </row>
        <row r="283">
          <cell r="A283">
            <v>810223</v>
          </cell>
          <cell r="B283">
            <v>0</v>
          </cell>
          <cell r="C283" t="str">
            <v>Litchi</v>
          </cell>
          <cell r="D283" t="str">
            <v>(Capex - 03-03-04)</v>
          </cell>
          <cell r="E283" t="str">
            <v>Plant &amp; Machinery (Installation)</v>
          </cell>
        </row>
        <row r="284">
          <cell r="A284">
            <v>810224</v>
          </cell>
          <cell r="B284">
            <v>0</v>
          </cell>
          <cell r="C284" t="str">
            <v>Litchi</v>
          </cell>
          <cell r="D284" t="str">
            <v>(Capex - 03-03-04)</v>
          </cell>
          <cell r="E284" t="str">
            <v>Plant &amp; Machinery (Installation)</v>
          </cell>
        </row>
        <row r="285">
          <cell r="A285">
            <v>810225</v>
          </cell>
          <cell r="B285">
            <v>0</v>
          </cell>
          <cell r="C285" t="str">
            <v>Litchi</v>
          </cell>
          <cell r="D285" t="str">
            <v>(Capex - 03-03-04)</v>
          </cell>
          <cell r="E285" t="str">
            <v>Plant &amp; Machinery (Installation)</v>
          </cell>
        </row>
        <row r="286">
          <cell r="A286">
            <v>810226</v>
          </cell>
          <cell r="B286">
            <v>0</v>
          </cell>
          <cell r="C286" t="str">
            <v>Litchi</v>
          </cell>
          <cell r="D286" t="str">
            <v>(Capex - 03-03-04)</v>
          </cell>
          <cell r="E286" t="str">
            <v>Plant &amp; Machinery (Installation)</v>
          </cell>
        </row>
        <row r="287">
          <cell r="A287">
            <v>810227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</row>
        <row r="288">
          <cell r="A288">
            <v>810228</v>
          </cell>
          <cell r="B288">
            <v>0</v>
          </cell>
          <cell r="C288" t="str">
            <v>Litchi</v>
          </cell>
          <cell r="D288" t="str">
            <v>(Capex - 03-03-04)</v>
          </cell>
          <cell r="E288" t="str">
            <v>Plant &amp; Machinery (Installation)</v>
          </cell>
        </row>
        <row r="289">
          <cell r="A289">
            <v>810229</v>
          </cell>
          <cell r="B289">
            <v>0</v>
          </cell>
          <cell r="C289" t="str">
            <v xml:space="preserve">Kennel House </v>
          </cell>
          <cell r="D289" t="str">
            <v>(Capex - 18-03-04)</v>
          </cell>
          <cell r="E289" t="str">
            <v>Building</v>
          </cell>
        </row>
        <row r="290">
          <cell r="A290">
            <v>810230</v>
          </cell>
          <cell r="B290">
            <v>0</v>
          </cell>
          <cell r="C290" t="str">
            <v xml:space="preserve">Kennel House </v>
          </cell>
          <cell r="D290" t="str">
            <v>(Capex - 18-03-04)</v>
          </cell>
          <cell r="E290" t="str">
            <v>Building</v>
          </cell>
        </row>
        <row r="291">
          <cell r="A291">
            <v>810231</v>
          </cell>
          <cell r="B291">
            <v>0</v>
          </cell>
          <cell r="C291" t="str">
            <v>Fruit Juice Expansion</v>
          </cell>
          <cell r="D291" t="str">
            <v>(Capex - 15-03-04)</v>
          </cell>
          <cell r="E291" t="str">
            <v>Plant &amp; Machinery (Installation)</v>
          </cell>
        </row>
        <row r="292">
          <cell r="A292">
            <v>810232</v>
          </cell>
          <cell r="B292">
            <v>0</v>
          </cell>
          <cell r="C292" t="str">
            <v xml:space="preserve">Kennel House </v>
          </cell>
          <cell r="D292" t="str">
            <v>(Capex - 18-03-04)</v>
          </cell>
          <cell r="E292" t="str">
            <v>Building</v>
          </cell>
        </row>
        <row r="293">
          <cell r="A293">
            <v>810233</v>
          </cell>
          <cell r="B293">
            <v>0</v>
          </cell>
          <cell r="C293" t="str">
            <v xml:space="preserve">Kennel House </v>
          </cell>
          <cell r="D293" t="str">
            <v>(Capex - 18-03-04)</v>
          </cell>
          <cell r="E293" t="str">
            <v>Building</v>
          </cell>
        </row>
        <row r="294">
          <cell r="A294">
            <v>810234</v>
          </cell>
          <cell r="B294">
            <v>0</v>
          </cell>
          <cell r="C294" t="str">
            <v xml:space="preserve">Kennel House </v>
          </cell>
          <cell r="D294" t="str">
            <v>(Capex - 18-03-04)</v>
          </cell>
          <cell r="E294" t="str">
            <v>Building</v>
          </cell>
        </row>
        <row r="295">
          <cell r="A295">
            <v>810235</v>
          </cell>
          <cell r="B295">
            <v>0</v>
          </cell>
          <cell r="C295" t="str">
            <v>Roads &amp; Bridges</v>
          </cell>
          <cell r="D295" t="str">
            <v>(Capex - 21-02-03)</v>
          </cell>
          <cell r="E295" t="str">
            <v>Building</v>
          </cell>
        </row>
        <row r="296">
          <cell r="A296">
            <v>810236</v>
          </cell>
          <cell r="B296">
            <v>0</v>
          </cell>
          <cell r="C296" t="str">
            <v>Lemoneze</v>
          </cell>
          <cell r="D296" t="str">
            <v>Capex-31</v>
          </cell>
          <cell r="E296" t="str">
            <v>Electrical Installation</v>
          </cell>
        </row>
        <row r="297">
          <cell r="A297">
            <v>810237</v>
          </cell>
          <cell r="B297">
            <v>0</v>
          </cell>
          <cell r="C297" t="str">
            <v>Boundary Wall</v>
          </cell>
          <cell r="D297" t="str">
            <v>(Capex - 11-03-04)</v>
          </cell>
          <cell r="E297" t="str">
            <v>Building</v>
          </cell>
        </row>
        <row r="298">
          <cell r="A298">
            <v>810238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Plant &amp; Machinery (Installation)</v>
          </cell>
        </row>
        <row r="299">
          <cell r="A299">
            <v>810239</v>
          </cell>
          <cell r="B299">
            <v>0</v>
          </cell>
          <cell r="C299" t="str">
            <v>Taxol Section</v>
          </cell>
          <cell r="D299" t="str">
            <v>(Capex - 22-03-04)</v>
          </cell>
          <cell r="E299" t="str">
            <v>Plant &amp; Machinery (Installation)</v>
          </cell>
        </row>
        <row r="300">
          <cell r="A300">
            <v>810240</v>
          </cell>
          <cell r="B300">
            <v>0</v>
          </cell>
          <cell r="C300" t="str">
            <v>Taxol Section</v>
          </cell>
          <cell r="D300" t="str">
            <v>(Capex - 22-03-04)</v>
          </cell>
          <cell r="E300" t="str">
            <v>Plant &amp; Machinery (Installation)</v>
          </cell>
        </row>
        <row r="301">
          <cell r="A301">
            <v>810241</v>
          </cell>
          <cell r="B301">
            <v>0</v>
          </cell>
          <cell r="C301" t="str">
            <v>Taxol Section</v>
          </cell>
          <cell r="D301" t="str">
            <v>(Capex - 22-03-04)</v>
          </cell>
          <cell r="E301" t="str">
            <v>Plant &amp; Machinery (Installation)</v>
          </cell>
        </row>
        <row r="302">
          <cell r="A302">
            <v>810242</v>
          </cell>
          <cell r="B302">
            <v>0</v>
          </cell>
          <cell r="C302" t="str">
            <v>Fruit Juice Expansion</v>
          </cell>
          <cell r="D302" t="str">
            <v>(Capex - 15-03-04)</v>
          </cell>
          <cell r="E302" t="str">
            <v>Plant &amp; Machinery (Installation)</v>
          </cell>
        </row>
        <row r="303">
          <cell r="A303">
            <v>810243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</row>
        <row r="304">
          <cell r="A304">
            <v>810244</v>
          </cell>
          <cell r="B304">
            <v>0</v>
          </cell>
          <cell r="C304" t="str">
            <v>Taxol Section</v>
          </cell>
          <cell r="D304" t="str">
            <v>(Capex - 22-03-04)</v>
          </cell>
          <cell r="E304" t="str">
            <v>Plant &amp; Machinery (Installation)</v>
          </cell>
        </row>
        <row r="305">
          <cell r="A305">
            <v>810245</v>
          </cell>
          <cell r="B305">
            <v>0</v>
          </cell>
          <cell r="C305" t="str">
            <v>Taxol Section</v>
          </cell>
          <cell r="D305" t="str">
            <v>(Capex - 22-03-04)</v>
          </cell>
          <cell r="E305" t="str">
            <v>Plant &amp; Machinery (Installation)</v>
          </cell>
        </row>
        <row r="306">
          <cell r="A306">
            <v>810246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</row>
        <row r="307">
          <cell r="A307">
            <v>810247</v>
          </cell>
          <cell r="B307">
            <v>0</v>
          </cell>
          <cell r="C307" t="str">
            <v>Taxol Section</v>
          </cell>
          <cell r="D307" t="str">
            <v>(Capex - 22-03-04)</v>
          </cell>
          <cell r="E307" t="str">
            <v>Plant &amp; Machinery (Installation)</v>
          </cell>
        </row>
        <row r="308">
          <cell r="A308">
            <v>810248</v>
          </cell>
          <cell r="B308">
            <v>0</v>
          </cell>
          <cell r="C308" t="str">
            <v>Taxol Section</v>
          </cell>
          <cell r="D308" t="str">
            <v>(Capex - 22-03-04)</v>
          </cell>
          <cell r="E308" t="str">
            <v>Plant &amp; Machinery (Installation)</v>
          </cell>
        </row>
        <row r="309">
          <cell r="A309">
            <v>810249</v>
          </cell>
          <cell r="B309">
            <v>0</v>
          </cell>
          <cell r="C309" t="str">
            <v>Fruit Juice Expansion</v>
          </cell>
          <cell r="D309" t="str">
            <v>(Capex - 15-03-04)</v>
          </cell>
          <cell r="E309" t="str">
            <v>Building</v>
          </cell>
        </row>
        <row r="310">
          <cell r="A310">
            <v>810250</v>
          </cell>
          <cell r="B310">
            <v>0</v>
          </cell>
          <cell r="C310" t="str">
            <v>Fruit Juice Expansion</v>
          </cell>
          <cell r="D310" t="str">
            <v>(Capex - 15-03-04)</v>
          </cell>
          <cell r="E310" t="str">
            <v>Plant &amp; Machinery (Installation)</v>
          </cell>
        </row>
        <row r="311">
          <cell r="A311">
            <v>810251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</row>
        <row r="312">
          <cell r="A312">
            <v>810252</v>
          </cell>
          <cell r="B312">
            <v>0</v>
          </cell>
          <cell r="C312" t="str">
            <v>Fruit Juice Expansion</v>
          </cell>
          <cell r="D312" t="str">
            <v>(Capex - 15-03-04)</v>
          </cell>
          <cell r="E312" t="str">
            <v>Plant &amp; Machinery (Installation)</v>
          </cell>
        </row>
        <row r="313">
          <cell r="A313">
            <v>810253</v>
          </cell>
          <cell r="B313">
            <v>0</v>
          </cell>
          <cell r="C313" t="str">
            <v>Fruit Juice Expansion</v>
          </cell>
          <cell r="D313" t="str">
            <v>(Capex - 15-03-04)</v>
          </cell>
          <cell r="E313" t="str">
            <v>Plant &amp; Machinery (Installation)</v>
          </cell>
        </row>
        <row r="314">
          <cell r="A314">
            <v>810254</v>
          </cell>
          <cell r="B314">
            <v>0</v>
          </cell>
          <cell r="C314" t="str">
            <v>Fruit Juice Expansion</v>
          </cell>
          <cell r="D314" t="str">
            <v>(Capex - 15-03-04)</v>
          </cell>
          <cell r="E314" t="str">
            <v>Plant &amp; Machinery (Installation)</v>
          </cell>
        </row>
        <row r="315">
          <cell r="A315">
            <v>810255</v>
          </cell>
          <cell r="B315">
            <v>0</v>
          </cell>
          <cell r="C315" t="str">
            <v>Taxol Section</v>
          </cell>
          <cell r="D315" t="str">
            <v>(Capex - 22-03-04)</v>
          </cell>
          <cell r="E315" t="str">
            <v>Electrical Installation</v>
          </cell>
        </row>
        <row r="316">
          <cell r="A316">
            <v>810256</v>
          </cell>
          <cell r="B316">
            <v>0</v>
          </cell>
          <cell r="C316" t="str">
            <v>Fruit Juice Expansion</v>
          </cell>
          <cell r="D316" t="str">
            <v>(Capex - 15-03-04)</v>
          </cell>
          <cell r="E316" t="str">
            <v>Building</v>
          </cell>
        </row>
        <row r="317">
          <cell r="A317">
            <v>810257</v>
          </cell>
          <cell r="B317">
            <v>0</v>
          </cell>
          <cell r="C317" t="str">
            <v>Taxol Section</v>
          </cell>
          <cell r="D317" t="str">
            <v>(Capex - 22-03-04)</v>
          </cell>
          <cell r="E317" t="str">
            <v>Electrical Installation</v>
          </cell>
        </row>
        <row r="318">
          <cell r="A318">
            <v>810258</v>
          </cell>
          <cell r="B318">
            <v>0</v>
          </cell>
          <cell r="C318" t="str">
            <v>Fruit Juice Expansion</v>
          </cell>
          <cell r="D318" t="str">
            <v>(Capex - 15-03-04)</v>
          </cell>
          <cell r="E318" t="str">
            <v>Plant &amp; Machinery (Installation)</v>
          </cell>
        </row>
        <row r="319">
          <cell r="A319">
            <v>810259</v>
          </cell>
          <cell r="B319">
            <v>0</v>
          </cell>
          <cell r="C319" t="str">
            <v>Taxol Section</v>
          </cell>
          <cell r="D319" t="str">
            <v>(Capex - 22-03-04)</v>
          </cell>
          <cell r="E319" t="str">
            <v>Plant &amp; Machinery (Installation)</v>
          </cell>
        </row>
        <row r="320">
          <cell r="A320">
            <v>810260</v>
          </cell>
          <cell r="B320">
            <v>0</v>
          </cell>
          <cell r="C320" t="str">
            <v>Taxol Section</v>
          </cell>
          <cell r="D320" t="str">
            <v>(Capex - 22-03-04)</v>
          </cell>
          <cell r="E320" t="str">
            <v>Plant &amp; Machinery (Installation)</v>
          </cell>
        </row>
        <row r="321">
          <cell r="A321">
            <v>810261</v>
          </cell>
          <cell r="B321">
            <v>0</v>
          </cell>
          <cell r="C321" t="str">
            <v>Taxol Section</v>
          </cell>
          <cell r="D321" t="str">
            <v>(Capex - 22-03-04)</v>
          </cell>
          <cell r="E321" t="str">
            <v>Plant &amp; Machinery</v>
          </cell>
        </row>
        <row r="322">
          <cell r="A322">
            <v>810262</v>
          </cell>
          <cell r="B322">
            <v>0</v>
          </cell>
          <cell r="C322" t="str">
            <v>Taxol Section</v>
          </cell>
          <cell r="D322" t="str">
            <v>(Capex - 22-03-04)</v>
          </cell>
          <cell r="E322" t="str">
            <v>Plant &amp; Machinery</v>
          </cell>
        </row>
        <row r="323">
          <cell r="A323">
            <v>810263</v>
          </cell>
          <cell r="B323">
            <v>0</v>
          </cell>
          <cell r="C323" t="str">
            <v>Fruit Juice Expansion</v>
          </cell>
          <cell r="D323" t="str">
            <v>(Capex - 15-03-04)</v>
          </cell>
          <cell r="E323" t="str">
            <v>Plant &amp; Machinery (Installation)</v>
          </cell>
        </row>
        <row r="324">
          <cell r="A324">
            <v>810264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</v>
          </cell>
        </row>
        <row r="325">
          <cell r="A325">
            <v>810265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</v>
          </cell>
        </row>
        <row r="326">
          <cell r="A326">
            <v>810047</v>
          </cell>
          <cell r="B326">
            <v>0</v>
          </cell>
          <cell r="C326" t="str">
            <v>Rm Store</v>
          </cell>
          <cell r="D326" t="str">
            <v>Capex-48</v>
          </cell>
          <cell r="E326" t="str">
            <v>Tools &amp; Implements</v>
          </cell>
        </row>
        <row r="327">
          <cell r="A327">
            <v>810266</v>
          </cell>
          <cell r="B327">
            <v>0</v>
          </cell>
          <cell r="C327" t="str">
            <v>Boundary Wall</v>
          </cell>
          <cell r="D327" t="str">
            <v>(Capex - 06-03-04)</v>
          </cell>
          <cell r="E327" t="str">
            <v>Building</v>
          </cell>
        </row>
        <row r="328">
          <cell r="A328">
            <v>810267</v>
          </cell>
          <cell r="B328">
            <v>0</v>
          </cell>
          <cell r="C328" t="str">
            <v xml:space="preserve">Video Camera Accessories       </v>
          </cell>
          <cell r="D328" t="str">
            <v>(Capex - 14-03-04)</v>
          </cell>
          <cell r="E328" t="str">
            <v>Office Equipment</v>
          </cell>
        </row>
        <row r="329">
          <cell r="A329">
            <v>810268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>Plant &amp; Machinery (Installation)</v>
          </cell>
        </row>
        <row r="330">
          <cell r="A330">
            <v>810269</v>
          </cell>
          <cell r="B330">
            <v>0</v>
          </cell>
          <cell r="C330" t="str">
            <v>Fruit Juice Expansion</v>
          </cell>
          <cell r="D330" t="str">
            <v>(Capex - 15-03-04)</v>
          </cell>
          <cell r="E330" t="str">
            <v>Plant &amp; Machinery (Installation)</v>
          </cell>
        </row>
        <row r="331">
          <cell r="A331">
            <v>810270</v>
          </cell>
          <cell r="B331">
            <v>0</v>
          </cell>
          <cell r="C331" t="str">
            <v>Fruit Juice Expansion</v>
          </cell>
          <cell r="D331" t="str">
            <v>(Capex - 15-03-04)</v>
          </cell>
          <cell r="E331" t="str">
            <v>Tools &amp; Implements</v>
          </cell>
        </row>
        <row r="332">
          <cell r="A332">
            <v>810271</v>
          </cell>
          <cell r="B332">
            <v>0</v>
          </cell>
          <cell r="C332" t="str">
            <v xml:space="preserve">Video Camera Accessories       </v>
          </cell>
          <cell r="D332" t="str">
            <v>(Capex - 14-03-04)</v>
          </cell>
          <cell r="E332" t="str">
            <v>Office Equipment</v>
          </cell>
        </row>
        <row r="333">
          <cell r="A333">
            <v>810272</v>
          </cell>
          <cell r="B333">
            <v>0</v>
          </cell>
          <cell r="C333" t="str">
            <v>Fruit Juice Expansion</v>
          </cell>
          <cell r="D333" t="str">
            <v>(Capex - 15-03-04)</v>
          </cell>
          <cell r="E333" t="str">
            <v>Plant &amp; Machinery (Installation)</v>
          </cell>
        </row>
        <row r="334">
          <cell r="A334">
            <v>810273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</row>
        <row r="335">
          <cell r="A335">
            <v>810274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</row>
        <row r="336">
          <cell r="A336">
            <v>810275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</row>
        <row r="337">
          <cell r="A337">
            <v>810276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Tools &amp; Implements</v>
          </cell>
        </row>
        <row r="338">
          <cell r="A338">
            <v>810277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</row>
        <row r="339">
          <cell r="A339">
            <v>810278</v>
          </cell>
          <cell r="B339">
            <v>0</v>
          </cell>
          <cell r="C339" t="str">
            <v>Fruit Juice Expansion</v>
          </cell>
          <cell r="D339" t="str">
            <v>(Capex - 15-03-04)</v>
          </cell>
          <cell r="E339" t="str">
            <v>Plant &amp; Machinery (Installation)</v>
          </cell>
        </row>
        <row r="340">
          <cell r="A340">
            <v>810279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Plant &amp; Machinery (Installation)</v>
          </cell>
        </row>
        <row r="341">
          <cell r="A341">
            <v>810281</v>
          </cell>
          <cell r="B341">
            <v>0</v>
          </cell>
          <cell r="C341" t="str">
            <v>Fruit Juice Expansion</v>
          </cell>
          <cell r="D341" t="str">
            <v>(Capex - 15-03-04)</v>
          </cell>
          <cell r="E341" t="str">
            <v>Tools &amp; Implements</v>
          </cell>
        </row>
        <row r="342">
          <cell r="A342">
            <v>810282</v>
          </cell>
          <cell r="B342">
            <v>0</v>
          </cell>
          <cell r="C342">
            <v>0</v>
          </cell>
          <cell r="D342" t="str">
            <v>Maintenance</v>
          </cell>
          <cell r="E342" t="str">
            <v xml:space="preserve">Maintenance </v>
          </cell>
        </row>
        <row r="343">
          <cell r="A343">
            <v>810283</v>
          </cell>
          <cell r="B343">
            <v>0</v>
          </cell>
          <cell r="C343" t="str">
            <v>Common Utility</v>
          </cell>
          <cell r="D343" t="str">
            <v>(Capex - 18-03-04)</v>
          </cell>
          <cell r="E343" t="str">
            <v>Electrical Installation</v>
          </cell>
        </row>
        <row r="344">
          <cell r="A344">
            <v>810284</v>
          </cell>
          <cell r="B344">
            <v>0</v>
          </cell>
          <cell r="C344" t="str">
            <v>Fruit Juice Expansion</v>
          </cell>
          <cell r="D344" t="str">
            <v>(Capex - 15-03-04)</v>
          </cell>
          <cell r="E344" t="str">
            <v>Tools &amp; Implements</v>
          </cell>
        </row>
        <row r="345">
          <cell r="A345">
            <v>810285</v>
          </cell>
          <cell r="B345">
            <v>0</v>
          </cell>
          <cell r="C345" t="str">
            <v>Fruit Juice Expansion</v>
          </cell>
          <cell r="D345" t="str">
            <v>(Capex - 15-03-04)</v>
          </cell>
          <cell r="E345" t="str">
            <v>Building</v>
          </cell>
        </row>
        <row r="346">
          <cell r="A346">
            <v>810286</v>
          </cell>
          <cell r="B346">
            <v>0</v>
          </cell>
          <cell r="C346" t="str">
            <v>Fruit Juice Expansion</v>
          </cell>
          <cell r="D346" t="str">
            <v>(Capex - 15-03-04)</v>
          </cell>
          <cell r="E346" t="str">
            <v>Building</v>
          </cell>
        </row>
        <row r="347">
          <cell r="A347">
            <v>810287</v>
          </cell>
          <cell r="B347">
            <v>0</v>
          </cell>
          <cell r="C347" t="str">
            <v>Common Utility</v>
          </cell>
          <cell r="D347" t="str">
            <v>(Capex - 18-03-04)</v>
          </cell>
          <cell r="E347" t="str">
            <v>Electrical Installation</v>
          </cell>
        </row>
        <row r="348">
          <cell r="A348">
            <v>810288</v>
          </cell>
          <cell r="B348">
            <v>0</v>
          </cell>
          <cell r="C348" t="str">
            <v>Euro Guard - SoniKapoor</v>
          </cell>
          <cell r="D348" t="str">
            <v>(Capex - 23-03-04)</v>
          </cell>
          <cell r="E348" t="str">
            <v>Furniture &amp; Fixture</v>
          </cell>
        </row>
        <row r="349">
          <cell r="A349">
            <v>810289</v>
          </cell>
          <cell r="B349">
            <v>0</v>
          </cell>
          <cell r="C349" t="str">
            <v>Sand</v>
          </cell>
          <cell r="D349" t="str">
            <v>Maintenance</v>
          </cell>
          <cell r="E349" t="str">
            <v xml:space="preserve">Maintenance </v>
          </cell>
        </row>
        <row r="350">
          <cell r="A350">
            <v>810290</v>
          </cell>
          <cell r="B350">
            <v>0</v>
          </cell>
          <cell r="C350" t="str">
            <v>LDM Section</v>
          </cell>
          <cell r="D350" t="str">
            <v>Maintenance Work</v>
          </cell>
          <cell r="E350" t="str">
            <v xml:space="preserve">Maintenance </v>
          </cell>
        </row>
        <row r="351">
          <cell r="A351">
            <v>810291</v>
          </cell>
          <cell r="B351">
            <v>0</v>
          </cell>
          <cell r="C351" t="str">
            <v>Mobile Phone-P.Shirali</v>
          </cell>
          <cell r="D351" t="str">
            <v>No-Capex</v>
          </cell>
          <cell r="E351" t="str">
            <v xml:space="preserve">Maintenance </v>
          </cell>
        </row>
        <row r="352">
          <cell r="A352">
            <v>810292</v>
          </cell>
          <cell r="B352">
            <v>0</v>
          </cell>
          <cell r="C352" t="str">
            <v>Boundary wall</v>
          </cell>
          <cell r="D352" t="str">
            <v>(Capex - 06-03-04)</v>
          </cell>
          <cell r="E352" t="str">
            <v>Building</v>
          </cell>
        </row>
        <row r="353">
          <cell r="A353">
            <v>810293</v>
          </cell>
          <cell r="B353">
            <v>0</v>
          </cell>
          <cell r="C353" t="str">
            <v>Fruit Juice Expansion</v>
          </cell>
          <cell r="D353" t="str">
            <v>(Capex - 15-03-04)</v>
          </cell>
          <cell r="E353" t="str">
            <v>Building</v>
          </cell>
        </row>
        <row r="354">
          <cell r="A354">
            <v>810294</v>
          </cell>
          <cell r="B354">
            <v>0</v>
          </cell>
          <cell r="C354" t="str">
            <v>Kennel House</v>
          </cell>
          <cell r="D354" t="str">
            <v>(Capex - 18-03-04)</v>
          </cell>
          <cell r="E354" t="str">
            <v>Building</v>
          </cell>
        </row>
        <row r="355">
          <cell r="A355">
            <v>810295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Plant &amp; Machinery (Installation)</v>
          </cell>
        </row>
        <row r="356">
          <cell r="A356">
            <v>810296</v>
          </cell>
          <cell r="B356">
            <v>0</v>
          </cell>
          <cell r="C356" t="str">
            <v>Taxol Section</v>
          </cell>
          <cell r="D356" t="str">
            <v>(Capex - 22-03-04)</v>
          </cell>
          <cell r="E356" t="str">
            <v>Plant &amp; Machinery (Installation)</v>
          </cell>
        </row>
        <row r="357">
          <cell r="A357">
            <v>810297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Building</v>
          </cell>
        </row>
        <row r="358">
          <cell r="A358">
            <v>810298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</row>
        <row r="359">
          <cell r="A359">
            <v>810299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</row>
        <row r="360">
          <cell r="A360">
            <v>810300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</row>
        <row r="361">
          <cell r="A361">
            <v>810301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Plant &amp; Machinery (Installation)</v>
          </cell>
        </row>
        <row r="362">
          <cell r="A362">
            <v>810302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</row>
        <row r="363">
          <cell r="A363">
            <v>810303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Building</v>
          </cell>
        </row>
        <row r="364">
          <cell r="A364">
            <v>810305</v>
          </cell>
          <cell r="B364">
            <v>0</v>
          </cell>
          <cell r="C364" t="str">
            <v>Furniture &amp; Fixture</v>
          </cell>
          <cell r="D364" t="str">
            <v>(Capex - 16-03-04)</v>
          </cell>
          <cell r="E364" t="str">
            <v>Furniture &amp; Fixture</v>
          </cell>
        </row>
        <row r="365">
          <cell r="A365">
            <v>810306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Plant &amp; Machinery (Installation)</v>
          </cell>
        </row>
        <row r="366">
          <cell r="A366">
            <v>810307</v>
          </cell>
          <cell r="B366">
            <v>0</v>
          </cell>
          <cell r="C366" t="str">
            <v>Vatika Hair Oil- Container</v>
          </cell>
          <cell r="D366" t="str">
            <v>(Capex - 13-03-04)</v>
          </cell>
          <cell r="E366" t="str">
            <v>Plant &amp; Machinery</v>
          </cell>
        </row>
        <row r="367">
          <cell r="A367">
            <v>810308</v>
          </cell>
          <cell r="B367">
            <v>0</v>
          </cell>
          <cell r="C367" t="str">
            <v>Fruit Juice Expansion</v>
          </cell>
          <cell r="D367" t="str">
            <v>(Capex - 15-03-04)</v>
          </cell>
          <cell r="E367" t="str">
            <v>Electrical Installation</v>
          </cell>
        </row>
        <row r="368">
          <cell r="A368">
            <v>810309</v>
          </cell>
          <cell r="B368">
            <v>0</v>
          </cell>
          <cell r="C368" t="str">
            <v>LDM Section</v>
          </cell>
          <cell r="D368" t="str">
            <v>(Capex - 02-04-05)</v>
          </cell>
          <cell r="E368" t="str">
            <v>Tools &amp; Implements</v>
          </cell>
        </row>
        <row r="369">
          <cell r="A369">
            <v>810309</v>
          </cell>
          <cell r="B369">
            <v>0</v>
          </cell>
          <cell r="C369" t="str">
            <v>Hajmola tablet</v>
          </cell>
          <cell r="D369" t="str">
            <v>(Capex - 02-04-05)</v>
          </cell>
          <cell r="E369" t="str">
            <v>Tools &amp; Implements</v>
          </cell>
        </row>
        <row r="370">
          <cell r="A370">
            <v>810312</v>
          </cell>
          <cell r="B370">
            <v>0</v>
          </cell>
          <cell r="C370" t="str">
            <v>Furniture &amp; Fixture</v>
          </cell>
          <cell r="D370" t="str">
            <v>No-Capex</v>
          </cell>
          <cell r="E370" t="str">
            <v xml:space="preserve">Maintenance </v>
          </cell>
        </row>
        <row r="371">
          <cell r="A371">
            <v>810313</v>
          </cell>
          <cell r="B371">
            <v>0</v>
          </cell>
          <cell r="C371" t="str">
            <v>Common Utility</v>
          </cell>
          <cell r="D371" t="str">
            <v>(Capex - 18-03-04)</v>
          </cell>
          <cell r="E371" t="str">
            <v>Plant &amp; Machinery (Installation)</v>
          </cell>
        </row>
        <row r="372">
          <cell r="A372">
            <v>810314</v>
          </cell>
          <cell r="B372">
            <v>0</v>
          </cell>
          <cell r="C372" t="str">
            <v>Fruit Juice Expansion</v>
          </cell>
          <cell r="D372" t="str">
            <v>(Capex - 15-03-04)</v>
          </cell>
          <cell r="E372" t="str">
            <v>Building</v>
          </cell>
        </row>
        <row r="373">
          <cell r="A373">
            <v>810315</v>
          </cell>
          <cell r="B373">
            <v>0</v>
          </cell>
          <cell r="C373" t="str">
            <v xml:space="preserve">Kennel House </v>
          </cell>
          <cell r="D373" t="str">
            <v>(Capex - 18-03-04)</v>
          </cell>
          <cell r="E373" t="str">
            <v>Building</v>
          </cell>
        </row>
        <row r="374">
          <cell r="A374">
            <v>810316</v>
          </cell>
          <cell r="B374">
            <v>0</v>
          </cell>
          <cell r="C374" t="str">
            <v>Fruit Juice Expansion</v>
          </cell>
          <cell r="D374" t="str">
            <v>(Capex - 15-03-04)</v>
          </cell>
          <cell r="E374" t="str">
            <v>Plant &amp; Machinery (Installation)</v>
          </cell>
        </row>
        <row r="375">
          <cell r="A375">
            <v>810317</v>
          </cell>
          <cell r="B375">
            <v>0</v>
          </cell>
          <cell r="C375" t="str">
            <v>Fruit Juice Expansion</v>
          </cell>
          <cell r="D375" t="str">
            <v>(Capex - 15-03-04)</v>
          </cell>
          <cell r="E375" t="str">
            <v>Electrical Installation</v>
          </cell>
        </row>
        <row r="376">
          <cell r="A376">
            <v>810318</v>
          </cell>
          <cell r="B376">
            <v>0</v>
          </cell>
          <cell r="C376" t="str">
            <v>Fruit Juice Expansion</v>
          </cell>
          <cell r="D376" t="str">
            <v>(Capex - 15-03-04)</v>
          </cell>
          <cell r="E376" t="str">
            <v>Plant &amp; Machinery (Installation)</v>
          </cell>
        </row>
        <row r="377">
          <cell r="A377">
            <v>710492</v>
          </cell>
          <cell r="B377">
            <v>0</v>
          </cell>
          <cell r="C377" t="str">
            <v>TV &amp; Micro Oven-A.Mehra</v>
          </cell>
          <cell r="D377" t="str">
            <v>No-Capex</v>
          </cell>
          <cell r="E377" t="str">
            <v>Furniture &amp; Fixture</v>
          </cell>
        </row>
        <row r="378">
          <cell r="A378">
            <v>810320</v>
          </cell>
          <cell r="B378">
            <v>0</v>
          </cell>
          <cell r="C378" t="str">
            <v>Tomato Ketchap</v>
          </cell>
          <cell r="D378" t="str">
            <v>(Capex - 01-04-05)</v>
          </cell>
          <cell r="E378" t="str">
            <v xml:space="preserve">Plant &amp; Machinery </v>
          </cell>
        </row>
        <row r="379">
          <cell r="A379">
            <v>810321</v>
          </cell>
          <cell r="B379">
            <v>0</v>
          </cell>
          <cell r="C379" t="str">
            <v>Filtration System</v>
          </cell>
          <cell r="D379" t="str">
            <v>(Capex - 05-04-05)</v>
          </cell>
          <cell r="E379" t="str">
            <v xml:space="preserve">Plant &amp; Machinery </v>
          </cell>
        </row>
        <row r="380">
          <cell r="A380">
            <v>810322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>Electrical Installation</v>
          </cell>
        </row>
        <row r="381">
          <cell r="A381">
            <v>810323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Electrical Installation</v>
          </cell>
        </row>
        <row r="382">
          <cell r="A382">
            <v>810324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</row>
        <row r="383">
          <cell r="A383">
            <v>810325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</row>
        <row r="384">
          <cell r="A384">
            <v>810326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Building</v>
          </cell>
        </row>
        <row r="385">
          <cell r="A385">
            <v>810327</v>
          </cell>
          <cell r="B385">
            <v>0</v>
          </cell>
          <cell r="C385" t="str">
            <v>Boundary Wall</v>
          </cell>
          <cell r="D385" t="str">
            <v>(Capex - 06-03-04)</v>
          </cell>
          <cell r="E385" t="str">
            <v>Building</v>
          </cell>
        </row>
        <row r="386">
          <cell r="A386">
            <v>810328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Building</v>
          </cell>
        </row>
        <row r="387">
          <cell r="A387">
            <v>810329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</row>
        <row r="388">
          <cell r="A388">
            <v>810330</v>
          </cell>
          <cell r="B388">
            <v>0</v>
          </cell>
          <cell r="C388" t="str">
            <v>Taxol Section</v>
          </cell>
          <cell r="D388" t="str">
            <v>(Capex - 22-03-04)</v>
          </cell>
          <cell r="E388" t="str">
            <v>Plant &amp; Machinery (Installation)</v>
          </cell>
        </row>
        <row r="389">
          <cell r="A389">
            <v>810331</v>
          </cell>
          <cell r="B389">
            <v>0</v>
          </cell>
          <cell r="C389" t="str">
            <v>Taxol Section</v>
          </cell>
          <cell r="D389" t="str">
            <v>(Capex - 22-03-04)</v>
          </cell>
          <cell r="E389" t="str">
            <v>Plant &amp; Machinery (Installation)</v>
          </cell>
        </row>
        <row r="390">
          <cell r="A390">
            <v>810332</v>
          </cell>
          <cell r="B390">
            <v>0</v>
          </cell>
          <cell r="C390" t="str">
            <v>Fruit Juice Expansion</v>
          </cell>
          <cell r="D390" t="str">
            <v>(Capex - 15-03-04)</v>
          </cell>
          <cell r="E390" t="str">
            <v>Plant &amp; Machinery (Installation)</v>
          </cell>
        </row>
        <row r="391">
          <cell r="A391">
            <v>810333</v>
          </cell>
          <cell r="B391">
            <v>0</v>
          </cell>
          <cell r="C391" t="str">
            <v>Taxol Section</v>
          </cell>
          <cell r="D391" t="str">
            <v>(Capex - 22-03-04)</v>
          </cell>
          <cell r="E391" t="str">
            <v>Plant &amp; Machinery (Installation)</v>
          </cell>
        </row>
        <row r="392">
          <cell r="A392">
            <v>810334</v>
          </cell>
          <cell r="B392">
            <v>0</v>
          </cell>
          <cell r="C392" t="str">
            <v>Fruit Juice Expansion</v>
          </cell>
          <cell r="D392" t="str">
            <v>(Capex - 15-03-04)</v>
          </cell>
          <cell r="E392" t="str">
            <v>Plant &amp; Machinery</v>
          </cell>
        </row>
        <row r="393">
          <cell r="A393">
            <v>810335</v>
          </cell>
          <cell r="B393">
            <v>0</v>
          </cell>
          <cell r="C393" t="str">
            <v>Fruit Juice Expansion</v>
          </cell>
          <cell r="D393" t="str">
            <v>(Capex - 15-03-04)</v>
          </cell>
          <cell r="E393" t="str">
            <v>Plant &amp; Machinery (Installation)</v>
          </cell>
        </row>
        <row r="394">
          <cell r="A394">
            <v>810336</v>
          </cell>
          <cell r="B394">
            <v>0</v>
          </cell>
          <cell r="C394" t="str">
            <v>Fruit Juice Expansion</v>
          </cell>
          <cell r="D394" t="str">
            <v>(Capex - 05-04-05)</v>
          </cell>
          <cell r="E394" t="str">
            <v>Plant &amp; Machinery (Installation)</v>
          </cell>
        </row>
        <row r="395">
          <cell r="A395">
            <v>810338</v>
          </cell>
          <cell r="B395">
            <v>0</v>
          </cell>
          <cell r="C395" t="str">
            <v>Taxol Section</v>
          </cell>
          <cell r="D395" t="str">
            <v>(Capex - 22-03-04)</v>
          </cell>
          <cell r="E395" t="str">
            <v xml:space="preserve">Plant &amp; Machinery </v>
          </cell>
        </row>
        <row r="396">
          <cell r="A396">
            <v>810339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</row>
        <row r="397">
          <cell r="A397">
            <v>810340</v>
          </cell>
          <cell r="B397">
            <v>0</v>
          </cell>
          <cell r="C397" t="str">
            <v>Taxol Section</v>
          </cell>
          <cell r="D397" t="str">
            <v>(Capex - 22-03-04)</v>
          </cell>
          <cell r="E397" t="str">
            <v>Plant &amp; Machinery (Installation)</v>
          </cell>
        </row>
        <row r="398">
          <cell r="A398">
            <v>810341</v>
          </cell>
          <cell r="B398">
            <v>0</v>
          </cell>
          <cell r="C398" t="str">
            <v>Taxol Section</v>
          </cell>
          <cell r="D398" t="str">
            <v>(Capex - 22-03-04)</v>
          </cell>
          <cell r="E398" t="str">
            <v>Plant &amp; Machinery (Installation)</v>
          </cell>
        </row>
        <row r="399">
          <cell r="A399">
            <v>810342</v>
          </cell>
          <cell r="B399">
            <v>0</v>
          </cell>
          <cell r="C399" t="str">
            <v>Taxol Section</v>
          </cell>
          <cell r="D399" t="str">
            <v>(Capex - 22-03-04)</v>
          </cell>
          <cell r="E399" t="str">
            <v>Plant &amp; Machinery (Installation)</v>
          </cell>
        </row>
        <row r="400">
          <cell r="A400">
            <v>810343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</row>
        <row r="401">
          <cell r="A401">
            <v>810344</v>
          </cell>
          <cell r="B401">
            <v>0</v>
          </cell>
          <cell r="C401" t="str">
            <v>Taxol Section</v>
          </cell>
          <cell r="D401" t="str">
            <v>(Capex - 22-03-04)</v>
          </cell>
          <cell r="E401" t="str">
            <v>Plant &amp; Machinery (Installation)</v>
          </cell>
        </row>
        <row r="402">
          <cell r="A402">
            <v>810345</v>
          </cell>
          <cell r="B402">
            <v>0</v>
          </cell>
          <cell r="C402" t="str">
            <v>Kennel House</v>
          </cell>
          <cell r="D402" t="str">
            <v>(Capex - 18-03-04)</v>
          </cell>
          <cell r="E402" t="str">
            <v>Building</v>
          </cell>
        </row>
        <row r="403">
          <cell r="A403">
            <v>810346</v>
          </cell>
          <cell r="B403">
            <v>0</v>
          </cell>
          <cell r="C403" t="str">
            <v>Taxol Section</v>
          </cell>
          <cell r="D403" t="str">
            <v>(Capex - 22-03-04)</v>
          </cell>
          <cell r="E403" t="str">
            <v xml:space="preserve">Plant &amp; Machinery </v>
          </cell>
        </row>
        <row r="404">
          <cell r="A404">
            <v>810347</v>
          </cell>
          <cell r="B404">
            <v>0</v>
          </cell>
          <cell r="C404" t="str">
            <v>Fruit Juice Expansion</v>
          </cell>
          <cell r="D404" t="str">
            <v>(Capex - 21-04-05)</v>
          </cell>
          <cell r="E404" t="str">
            <v xml:space="preserve">Plant &amp; Machinery </v>
          </cell>
        </row>
        <row r="405">
          <cell r="A405">
            <v>810348</v>
          </cell>
          <cell r="B405">
            <v>0</v>
          </cell>
          <cell r="C405" t="str">
            <v>Taxol Section</v>
          </cell>
          <cell r="D405" t="str">
            <v>(Capex - 22-03-04)</v>
          </cell>
          <cell r="E405" t="str">
            <v>Plant &amp; Machinery (Installation)</v>
          </cell>
        </row>
        <row r="406">
          <cell r="A406">
            <v>810350</v>
          </cell>
          <cell r="B406">
            <v>0</v>
          </cell>
          <cell r="C406" t="str">
            <v>Taxol Section</v>
          </cell>
          <cell r="D406" t="str">
            <v>(Capex - 22-03-04)</v>
          </cell>
          <cell r="E406" t="str">
            <v>Plant &amp; Machinery (Installation)</v>
          </cell>
        </row>
        <row r="407">
          <cell r="A407">
            <v>810351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Building</v>
          </cell>
        </row>
        <row r="408">
          <cell r="A408">
            <v>810352</v>
          </cell>
          <cell r="B408">
            <v>0</v>
          </cell>
          <cell r="C408" t="str">
            <v>Kennel House</v>
          </cell>
          <cell r="D408" t="str">
            <v>(Capex - 18-03-04)</v>
          </cell>
          <cell r="E408" t="str">
            <v>Building</v>
          </cell>
        </row>
        <row r="409">
          <cell r="A409">
            <v>810354</v>
          </cell>
          <cell r="B409">
            <v>0</v>
          </cell>
          <cell r="C409" t="str">
            <v>Fruit Juice Expansion</v>
          </cell>
          <cell r="D409" t="str">
            <v>(Capex - 13-04-05)</v>
          </cell>
          <cell r="E409" t="str">
            <v>Building</v>
          </cell>
        </row>
        <row r="410">
          <cell r="A410">
            <v>810355</v>
          </cell>
          <cell r="B410">
            <v>0</v>
          </cell>
          <cell r="C410" t="str">
            <v>Taxol Section</v>
          </cell>
          <cell r="D410" t="str">
            <v>(Capex - 22-03-04)</v>
          </cell>
          <cell r="E410" t="str">
            <v>Plant &amp; Machinery (Installation)</v>
          </cell>
        </row>
        <row r="411">
          <cell r="A411">
            <v>810356</v>
          </cell>
          <cell r="B411">
            <v>0</v>
          </cell>
          <cell r="C411" t="str">
            <v>Fruit Juice Expansion</v>
          </cell>
          <cell r="D411" t="str">
            <v>(Capex - 21-04-05)</v>
          </cell>
          <cell r="E411" t="str">
            <v>Plant &amp; Machinery (Installation)</v>
          </cell>
        </row>
        <row r="412">
          <cell r="A412">
            <v>810357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>Plant &amp; Machinery (Installation)</v>
          </cell>
        </row>
        <row r="413">
          <cell r="A413">
            <v>810358</v>
          </cell>
          <cell r="B413">
            <v>0</v>
          </cell>
          <cell r="C413" t="str">
            <v>Fruit Juice Expansion</v>
          </cell>
          <cell r="D413" t="str">
            <v>(Capex - 15-03-04)</v>
          </cell>
          <cell r="E413" t="str">
            <v>Plant &amp; Machinery (Installation)</v>
          </cell>
        </row>
        <row r="414">
          <cell r="A414">
            <v>810359</v>
          </cell>
          <cell r="B414">
            <v>0</v>
          </cell>
          <cell r="C414" t="str">
            <v>Photo Copy machine</v>
          </cell>
          <cell r="D414" t="str">
            <v>(Capex - 21-03-04)</v>
          </cell>
          <cell r="E414" t="str">
            <v>Office Equipment</v>
          </cell>
        </row>
        <row r="415">
          <cell r="A415">
            <v>810360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>Plant &amp; Machinery (Installation)</v>
          </cell>
        </row>
        <row r="416">
          <cell r="A416">
            <v>810363</v>
          </cell>
          <cell r="B416">
            <v>0</v>
          </cell>
          <cell r="C416" t="str">
            <v>Taxol Section</v>
          </cell>
          <cell r="D416" t="str">
            <v>(Capex - 22-03-04)</v>
          </cell>
          <cell r="E416" t="str">
            <v>Plant &amp; Machinery (Installation)</v>
          </cell>
        </row>
        <row r="417">
          <cell r="A417">
            <v>870062</v>
          </cell>
          <cell r="B417">
            <v>0</v>
          </cell>
          <cell r="C417" t="str">
            <v>Colour Printer-4600</v>
          </cell>
          <cell r="D417" t="str">
            <v>No-Capex</v>
          </cell>
          <cell r="E417" t="str">
            <v>Office Equipment</v>
          </cell>
        </row>
        <row r="418">
          <cell r="A418">
            <v>870064</v>
          </cell>
          <cell r="B418">
            <v>0</v>
          </cell>
          <cell r="C418" t="str">
            <v>Digital Camera</v>
          </cell>
          <cell r="D418" t="str">
            <v>No-Capex</v>
          </cell>
          <cell r="E418" t="str">
            <v>Office Equipment</v>
          </cell>
        </row>
        <row r="419">
          <cell r="A419">
            <v>870065</v>
          </cell>
          <cell r="B419">
            <v>0</v>
          </cell>
          <cell r="C419" t="str">
            <v>Vehicle - Badri Narayan</v>
          </cell>
          <cell r="D419" t="str">
            <v>No-Capex</v>
          </cell>
          <cell r="E419" t="str">
            <v>Vehicle</v>
          </cell>
        </row>
        <row r="420">
          <cell r="A420">
            <v>870072</v>
          </cell>
          <cell r="B420">
            <v>0</v>
          </cell>
          <cell r="C420" t="str">
            <v>Office Equipment</v>
          </cell>
          <cell r="D420" t="str">
            <v>No-Capex</v>
          </cell>
          <cell r="E420" t="str">
            <v>Office Equipment</v>
          </cell>
        </row>
        <row r="421">
          <cell r="A421">
            <v>870075</v>
          </cell>
          <cell r="B421">
            <v>0</v>
          </cell>
          <cell r="C421" t="str">
            <v>Mobile Phone-Kharmania</v>
          </cell>
          <cell r="D421" t="str">
            <v>No-Capex</v>
          </cell>
          <cell r="E421" t="str">
            <v>Office Equipment</v>
          </cell>
        </row>
        <row r="422">
          <cell r="A422">
            <v>870083</v>
          </cell>
          <cell r="B422">
            <v>0</v>
          </cell>
          <cell r="C422" t="str">
            <v>Cordless telephone-Reception</v>
          </cell>
          <cell r="D422" t="str">
            <v>No-Capex</v>
          </cell>
          <cell r="E422" t="str">
            <v>Office Equipment</v>
          </cell>
        </row>
        <row r="423">
          <cell r="A423">
            <v>870087</v>
          </cell>
          <cell r="B423">
            <v>0</v>
          </cell>
          <cell r="C423" t="str">
            <v>Fan-2 Pcs Deepak Kestwal</v>
          </cell>
          <cell r="D423" t="str">
            <v>No-Capex</v>
          </cell>
          <cell r="E423" t="str">
            <v>Furniture &amp; Fixture</v>
          </cell>
        </row>
        <row r="424">
          <cell r="A424">
            <v>870087</v>
          </cell>
          <cell r="B424">
            <v>0</v>
          </cell>
          <cell r="C424" t="str">
            <v>Fan-2 Pcs Swapan Barik</v>
          </cell>
          <cell r="D424" t="str">
            <v>No-Capex</v>
          </cell>
          <cell r="E424" t="str">
            <v>Furniture &amp; Fixture</v>
          </cell>
        </row>
        <row r="425">
          <cell r="A425">
            <v>870087</v>
          </cell>
          <cell r="B425">
            <v>0</v>
          </cell>
          <cell r="C425" t="str">
            <v>Fan-2 Pcs Alok Saxena</v>
          </cell>
          <cell r="D425" t="str">
            <v>No-Capex</v>
          </cell>
          <cell r="E425" t="str">
            <v>Furniture &amp; Fixture</v>
          </cell>
        </row>
        <row r="426">
          <cell r="A426">
            <v>870089</v>
          </cell>
          <cell r="B426">
            <v>0</v>
          </cell>
          <cell r="C426" t="str">
            <v>Digital Camera</v>
          </cell>
          <cell r="D426" t="str">
            <v>No-Capex</v>
          </cell>
          <cell r="E426" t="str">
            <v>Office Equipment</v>
          </cell>
        </row>
        <row r="427">
          <cell r="A427">
            <v>870092</v>
          </cell>
          <cell r="B427">
            <v>0</v>
          </cell>
          <cell r="C427" t="str">
            <v>Vehicle - G.Kashinath</v>
          </cell>
          <cell r="D427" t="str">
            <v>No-Capex</v>
          </cell>
          <cell r="E427" t="str">
            <v>Vehicle</v>
          </cell>
        </row>
        <row r="428">
          <cell r="A428">
            <v>870115</v>
          </cell>
          <cell r="B428">
            <v>0</v>
          </cell>
          <cell r="C428" t="str">
            <v>Telephone Set-A.Guin</v>
          </cell>
          <cell r="D428" t="str">
            <v>No-Capex</v>
          </cell>
          <cell r="E428" t="str">
            <v>Furniture &amp; Fixture</v>
          </cell>
        </row>
        <row r="429">
          <cell r="A429">
            <v>870139</v>
          </cell>
          <cell r="B429">
            <v>0</v>
          </cell>
          <cell r="C429" t="str">
            <v>Caller ID Phone-Gate - 1</v>
          </cell>
          <cell r="D429" t="str">
            <v>No-Capex</v>
          </cell>
          <cell r="E429" t="str">
            <v>Office Equipment</v>
          </cell>
        </row>
        <row r="430">
          <cell r="A430">
            <v>870143</v>
          </cell>
          <cell r="B430">
            <v>0</v>
          </cell>
          <cell r="C430" t="str">
            <v>3 Row Ridger - Apiculture Brj</v>
          </cell>
          <cell r="D430" t="str">
            <v>No-Capex</v>
          </cell>
          <cell r="E430" t="str">
            <v>Plant &amp; Machinery- Apiculture Brj</v>
          </cell>
        </row>
        <row r="431">
          <cell r="A431">
            <v>870143</v>
          </cell>
          <cell r="B431">
            <v>0</v>
          </cell>
          <cell r="C431" t="str">
            <v>Bearing &amp; Spool - Apiculture Brj</v>
          </cell>
          <cell r="D431" t="str">
            <v>No-Capex</v>
          </cell>
          <cell r="E431" t="str">
            <v>Plant &amp; Machinery- Apiculture Brj</v>
          </cell>
        </row>
        <row r="432">
          <cell r="A432">
            <v>870147</v>
          </cell>
          <cell r="B432">
            <v>0</v>
          </cell>
          <cell r="C432" t="str">
            <v>Tools &amp; Implements</v>
          </cell>
          <cell r="D432" t="str">
            <v>No-Capex</v>
          </cell>
          <cell r="E432" t="str">
            <v>Tools &amp; Implements</v>
          </cell>
        </row>
        <row r="433">
          <cell r="A433">
            <v>870149</v>
          </cell>
          <cell r="B433">
            <v>0</v>
          </cell>
          <cell r="C433" t="str">
            <v>Plant &amp; Machinery</v>
          </cell>
          <cell r="D433" t="str">
            <v>No-Capex</v>
          </cell>
          <cell r="E433" t="str">
            <v>Plant &amp; Machinery (Installation)</v>
          </cell>
        </row>
        <row r="434">
          <cell r="A434">
            <v>870159</v>
          </cell>
          <cell r="B434">
            <v>0</v>
          </cell>
          <cell r="C434" t="str">
            <v>Electrical</v>
          </cell>
          <cell r="D434" t="str">
            <v>No-Capex</v>
          </cell>
          <cell r="E434" t="str">
            <v>Electrical Installation</v>
          </cell>
        </row>
        <row r="435">
          <cell r="A435">
            <v>830701</v>
          </cell>
          <cell r="B435">
            <v>0</v>
          </cell>
          <cell r="C435" t="str">
            <v>Fabrication</v>
          </cell>
          <cell r="D435" t="str">
            <v>No-Capex</v>
          </cell>
          <cell r="E435" t="str">
            <v>Repair &amp; maintenance Plant &amp; Mach</v>
          </cell>
        </row>
        <row r="436">
          <cell r="A436">
            <v>830740</v>
          </cell>
          <cell r="B436">
            <v>0</v>
          </cell>
          <cell r="C436" t="str">
            <v>Kennel House</v>
          </cell>
          <cell r="D436" t="str">
            <v>(Capex - 06-04-05)</v>
          </cell>
          <cell r="E436" t="str">
            <v>Building</v>
          </cell>
        </row>
        <row r="437">
          <cell r="A437">
            <v>830744</v>
          </cell>
          <cell r="B437">
            <v>0</v>
          </cell>
          <cell r="C437" t="str">
            <v>LDM Section</v>
          </cell>
          <cell r="D437" t="str">
            <v>Maintenance Work</v>
          </cell>
          <cell r="E437" t="str">
            <v>Repair &amp; maintenance Others</v>
          </cell>
        </row>
        <row r="438">
          <cell r="A438">
            <v>830809</v>
          </cell>
          <cell r="B438">
            <v>0</v>
          </cell>
          <cell r="C438" t="str">
            <v>Spares For Tetrapack</v>
          </cell>
          <cell r="D438" t="str">
            <v>(Capex - 15-03-04)</v>
          </cell>
          <cell r="E438" t="str">
            <v>Plant &amp; Machinery (Installation)</v>
          </cell>
        </row>
        <row r="439">
          <cell r="A439">
            <v>830940</v>
          </cell>
          <cell r="B439">
            <v>0</v>
          </cell>
          <cell r="C439" t="str">
            <v>UPS For Domino &amp; Office</v>
          </cell>
          <cell r="D439" t="str">
            <v>No-Capex</v>
          </cell>
          <cell r="E439" t="str">
            <v>Office Equipment</v>
          </cell>
        </row>
        <row r="440">
          <cell r="A440">
            <v>850012</v>
          </cell>
          <cell r="B440">
            <v>0</v>
          </cell>
          <cell r="C440" t="str">
            <v xml:space="preserve">Kakani Nursery </v>
          </cell>
          <cell r="D440" t="str">
            <v>No-Capex</v>
          </cell>
          <cell r="E440" t="str">
            <v>Plant &amp; Machinery</v>
          </cell>
        </row>
        <row r="441">
          <cell r="A441">
            <v>870185</v>
          </cell>
          <cell r="B441">
            <v>0</v>
          </cell>
          <cell r="C441" t="str">
            <v>Mobile Phone-D.S.Adhikary</v>
          </cell>
          <cell r="D441" t="str">
            <v>No-Capex</v>
          </cell>
          <cell r="E441" t="str">
            <v>Office Equipment</v>
          </cell>
        </row>
        <row r="442">
          <cell r="A442">
            <v>870001</v>
          </cell>
          <cell r="B442">
            <v>0</v>
          </cell>
          <cell r="C442" t="str">
            <v>Cordless Phone-Manish</v>
          </cell>
          <cell r="D442" t="str">
            <v>No-Capex</v>
          </cell>
          <cell r="E442" t="str">
            <v>Furniture &amp; Fixture</v>
          </cell>
        </row>
        <row r="443">
          <cell r="A443">
            <v>870007</v>
          </cell>
          <cell r="B443">
            <v>0</v>
          </cell>
          <cell r="C443" t="str">
            <v>Ceiling Fan-3 Pcs</v>
          </cell>
          <cell r="D443" t="str">
            <v>No-Capex</v>
          </cell>
          <cell r="E443" t="str">
            <v>Furniture &amp; Fixture</v>
          </cell>
        </row>
        <row r="444">
          <cell r="A444">
            <v>870012</v>
          </cell>
          <cell r="B444">
            <v>0</v>
          </cell>
          <cell r="C444" t="str">
            <v>Refrigerator-Bibek Agarwal</v>
          </cell>
          <cell r="D444" t="str">
            <v>No-Capex</v>
          </cell>
          <cell r="E444" t="str">
            <v>Furniture &amp; Fixture</v>
          </cell>
        </row>
        <row r="445">
          <cell r="A445">
            <v>870013</v>
          </cell>
          <cell r="B445">
            <v>0</v>
          </cell>
          <cell r="C445" t="str">
            <v>Caller ID Phone</v>
          </cell>
          <cell r="D445" t="str">
            <v>No-Capex</v>
          </cell>
          <cell r="E445" t="str">
            <v>Office Equipment</v>
          </cell>
        </row>
        <row r="446">
          <cell r="A446">
            <v>870016</v>
          </cell>
          <cell r="B446">
            <v>0</v>
          </cell>
          <cell r="C446" t="str">
            <v>Laptop Computer-1 Pcs</v>
          </cell>
          <cell r="D446" t="str">
            <v>No-Capex</v>
          </cell>
          <cell r="E446" t="str">
            <v>Office Equipment</v>
          </cell>
        </row>
        <row r="447">
          <cell r="A447">
            <v>870028</v>
          </cell>
          <cell r="B447">
            <v>0</v>
          </cell>
          <cell r="C447" t="str">
            <v>Epson Printer-LQ2180</v>
          </cell>
          <cell r="D447" t="str">
            <v>No-Capex</v>
          </cell>
          <cell r="E447" t="str">
            <v>Office Equipment</v>
          </cell>
        </row>
        <row r="448">
          <cell r="A448">
            <v>870029</v>
          </cell>
          <cell r="B448">
            <v>0</v>
          </cell>
          <cell r="C448" t="str">
            <v>Laptop Computer-2Pcs</v>
          </cell>
          <cell r="D448" t="str">
            <v>No-Capex</v>
          </cell>
          <cell r="E448" t="str">
            <v>Office Equipment</v>
          </cell>
        </row>
        <row r="449">
          <cell r="A449">
            <v>870036</v>
          </cell>
          <cell r="B449">
            <v>0</v>
          </cell>
          <cell r="C449" t="str">
            <v>Caller ID Phone-B.Agarwal</v>
          </cell>
          <cell r="D449" t="str">
            <v>No-Capex</v>
          </cell>
          <cell r="E449" t="str">
            <v>Furniture &amp; Fixture</v>
          </cell>
        </row>
        <row r="450">
          <cell r="A450">
            <v>870037</v>
          </cell>
          <cell r="B450">
            <v>0</v>
          </cell>
          <cell r="C450" t="str">
            <v>Caller ID Phone-3 pcs-Office</v>
          </cell>
          <cell r="D450" t="str">
            <v>No-Capex</v>
          </cell>
          <cell r="E450" t="str">
            <v>Office Equipment</v>
          </cell>
        </row>
        <row r="451">
          <cell r="A451">
            <v>870043</v>
          </cell>
          <cell r="B451">
            <v>0</v>
          </cell>
          <cell r="C451" t="str">
            <v>Furniture &amp; Fixture</v>
          </cell>
          <cell r="D451" t="str">
            <v>No-Capex</v>
          </cell>
          <cell r="E451" t="str">
            <v>Furniture &amp; Fixture</v>
          </cell>
        </row>
        <row r="452">
          <cell r="A452">
            <v>870043</v>
          </cell>
          <cell r="B452">
            <v>0</v>
          </cell>
          <cell r="C452" t="str">
            <v>Furniture &amp; Fixture</v>
          </cell>
          <cell r="D452" t="str">
            <v>No-Capex</v>
          </cell>
          <cell r="E452" t="str">
            <v>Furniture &amp; Fixture</v>
          </cell>
        </row>
        <row r="453">
          <cell r="A453">
            <v>870047</v>
          </cell>
          <cell r="B453">
            <v>0</v>
          </cell>
          <cell r="C453" t="str">
            <v>Vehicle - P.Shirali</v>
          </cell>
          <cell r="D453" t="str">
            <v>No-Capex</v>
          </cell>
          <cell r="E453" t="str">
            <v>Vehicle</v>
          </cell>
        </row>
        <row r="454">
          <cell r="A454">
            <v>870052</v>
          </cell>
          <cell r="B454">
            <v>0</v>
          </cell>
          <cell r="C454" t="str">
            <v>Telephone Set-S.Mathur</v>
          </cell>
          <cell r="D454" t="str">
            <v>No-Capex</v>
          </cell>
          <cell r="E454" t="str">
            <v>Furniture &amp; Fixture</v>
          </cell>
        </row>
        <row r="455">
          <cell r="A455">
            <v>870062</v>
          </cell>
          <cell r="B455">
            <v>0</v>
          </cell>
          <cell r="C455" t="str">
            <v>Colour Printer-4600</v>
          </cell>
          <cell r="D455" t="str">
            <v>No-Capex</v>
          </cell>
          <cell r="E455" t="str">
            <v>Office Equipment</v>
          </cell>
        </row>
        <row r="456">
          <cell r="A456">
            <v>870064</v>
          </cell>
          <cell r="B456">
            <v>0</v>
          </cell>
          <cell r="C456" t="str">
            <v>Digital Camera</v>
          </cell>
          <cell r="D456" t="str">
            <v>No-Capex</v>
          </cell>
          <cell r="E456" t="str">
            <v>Office Equipment</v>
          </cell>
        </row>
        <row r="457">
          <cell r="A457">
            <v>870065</v>
          </cell>
          <cell r="B457">
            <v>0</v>
          </cell>
          <cell r="C457" t="str">
            <v>Vehicle - Badri Narayan</v>
          </cell>
          <cell r="D457" t="str">
            <v>No-Capex</v>
          </cell>
          <cell r="E457" t="str">
            <v>Vehicle</v>
          </cell>
        </row>
        <row r="458">
          <cell r="A458">
            <v>870072</v>
          </cell>
          <cell r="B458">
            <v>0</v>
          </cell>
          <cell r="C458" t="str">
            <v>Office Equipment</v>
          </cell>
          <cell r="D458" t="str">
            <v>No-Capex</v>
          </cell>
          <cell r="E458" t="str">
            <v>Office Equipment</v>
          </cell>
        </row>
        <row r="459">
          <cell r="A459">
            <v>870074</v>
          </cell>
          <cell r="B459">
            <v>0</v>
          </cell>
          <cell r="C459" t="str">
            <v>Sand</v>
          </cell>
          <cell r="D459" t="str">
            <v>Maintenance</v>
          </cell>
          <cell r="E459" t="str">
            <v>Repair &amp; Maintenance Building - Nursery</v>
          </cell>
        </row>
        <row r="460">
          <cell r="A460">
            <v>870074</v>
          </cell>
          <cell r="B460">
            <v>0</v>
          </cell>
          <cell r="C460" t="str">
            <v>Sand</v>
          </cell>
          <cell r="D460" t="str">
            <v>Maintenance</v>
          </cell>
          <cell r="E460" t="str">
            <v>Repair &amp; Maintenance Building - Nursery</v>
          </cell>
        </row>
        <row r="461">
          <cell r="A461">
            <v>870075</v>
          </cell>
          <cell r="B461">
            <v>0</v>
          </cell>
          <cell r="C461" t="str">
            <v>Mobile Phone-Kharmania</v>
          </cell>
          <cell r="D461" t="str">
            <v>No-Capex</v>
          </cell>
          <cell r="E461" t="str">
            <v>Office Equipment</v>
          </cell>
        </row>
        <row r="462">
          <cell r="A462">
            <v>870083</v>
          </cell>
          <cell r="B462">
            <v>0</v>
          </cell>
          <cell r="C462" t="str">
            <v>Cordless telephone-Reception</v>
          </cell>
          <cell r="D462" t="str">
            <v>No-Capex</v>
          </cell>
          <cell r="E462" t="str">
            <v>Office Equipment</v>
          </cell>
        </row>
        <row r="463">
          <cell r="A463">
            <v>870087</v>
          </cell>
          <cell r="B463">
            <v>0</v>
          </cell>
          <cell r="C463" t="str">
            <v>Fan-2 Pcs Deepak Kestwal</v>
          </cell>
          <cell r="D463" t="str">
            <v>No-Capex</v>
          </cell>
          <cell r="E463" t="str">
            <v>Furniture &amp; Fixture</v>
          </cell>
        </row>
        <row r="464">
          <cell r="A464">
            <v>870087</v>
          </cell>
          <cell r="B464">
            <v>0</v>
          </cell>
          <cell r="C464" t="str">
            <v>Fan-2 Pcs Swapan Barik</v>
          </cell>
          <cell r="D464" t="str">
            <v>No-Capex</v>
          </cell>
          <cell r="E464" t="str">
            <v>Furniture &amp; Fixture</v>
          </cell>
        </row>
        <row r="465">
          <cell r="A465">
            <v>870087</v>
          </cell>
          <cell r="B465">
            <v>0</v>
          </cell>
          <cell r="C465" t="str">
            <v>Fan-2 Pcs Alok Saxena</v>
          </cell>
          <cell r="D465" t="str">
            <v>No-Capex</v>
          </cell>
          <cell r="E465" t="str">
            <v>Furniture &amp; Fixture</v>
          </cell>
        </row>
        <row r="466">
          <cell r="A466">
            <v>870089</v>
          </cell>
          <cell r="B466">
            <v>0</v>
          </cell>
          <cell r="C466" t="str">
            <v>Digital Camera</v>
          </cell>
          <cell r="D466" t="str">
            <v>No-Capex</v>
          </cell>
          <cell r="E466" t="str">
            <v>Office Equipment</v>
          </cell>
        </row>
        <row r="467">
          <cell r="A467">
            <v>870092</v>
          </cell>
          <cell r="B467">
            <v>0</v>
          </cell>
          <cell r="C467" t="str">
            <v>Vehicle - G.Kashinath</v>
          </cell>
          <cell r="D467" t="str">
            <v>No-Capex</v>
          </cell>
          <cell r="E467" t="str">
            <v>Vehicle</v>
          </cell>
        </row>
        <row r="468">
          <cell r="A468">
            <v>870095</v>
          </cell>
          <cell r="B468">
            <v>0</v>
          </cell>
          <cell r="C468" t="str">
            <v>Vehicle</v>
          </cell>
          <cell r="D468" t="str">
            <v>(Capex - 05-03-04)</v>
          </cell>
          <cell r="E468" t="str">
            <v>Vehicle - Nissan Sunny- SPM</v>
          </cell>
        </row>
        <row r="469">
          <cell r="A469">
            <v>870097</v>
          </cell>
          <cell r="B469">
            <v>0</v>
          </cell>
          <cell r="C469" t="str">
            <v>Printer-3300-Laser Jet</v>
          </cell>
          <cell r="D469" t="str">
            <v>Capex-42</v>
          </cell>
          <cell r="E469" t="str">
            <v>Office Equipment</v>
          </cell>
        </row>
        <row r="470">
          <cell r="A470">
            <v>870102</v>
          </cell>
          <cell r="B470">
            <v>0</v>
          </cell>
          <cell r="C470" t="str">
            <v>Sand</v>
          </cell>
          <cell r="D470" t="str">
            <v>Maintenance</v>
          </cell>
          <cell r="E470" t="str">
            <v>Repair &amp; Maintenance Building - Nursery</v>
          </cell>
        </row>
        <row r="471">
          <cell r="A471">
            <v>870115</v>
          </cell>
          <cell r="B471">
            <v>0</v>
          </cell>
          <cell r="C471" t="str">
            <v>Telephone Set-A.Guin</v>
          </cell>
          <cell r="D471" t="str">
            <v>No-Capex</v>
          </cell>
          <cell r="E471" t="str">
            <v>Furniture &amp; Fixture</v>
          </cell>
        </row>
        <row r="472">
          <cell r="A472">
            <v>870130</v>
          </cell>
          <cell r="B472">
            <v>0</v>
          </cell>
          <cell r="C472" t="str">
            <v>Sand</v>
          </cell>
          <cell r="D472" t="str">
            <v>Maintenance</v>
          </cell>
          <cell r="E472" t="str">
            <v>Repair &amp; Maintenance Building - Nursery</v>
          </cell>
        </row>
        <row r="473">
          <cell r="A473">
            <v>870130</v>
          </cell>
          <cell r="B473">
            <v>0</v>
          </cell>
          <cell r="C473" t="str">
            <v>Sand</v>
          </cell>
          <cell r="D473" t="str">
            <v>Maintenance</v>
          </cell>
          <cell r="E473" t="str">
            <v>Repair &amp; Maintenance Building - Nursery</v>
          </cell>
        </row>
        <row r="474">
          <cell r="A474">
            <v>870139</v>
          </cell>
          <cell r="B474">
            <v>0</v>
          </cell>
          <cell r="C474" t="str">
            <v>Caller ID Phone-Gate - 1</v>
          </cell>
          <cell r="D474" t="str">
            <v>No-Capex</v>
          </cell>
          <cell r="E474" t="str">
            <v>Office Equipment</v>
          </cell>
        </row>
        <row r="475">
          <cell r="A475">
            <v>870143</v>
          </cell>
          <cell r="B475">
            <v>0</v>
          </cell>
          <cell r="C475" t="str">
            <v>3 Row Ridger - Apiculture Brj</v>
          </cell>
          <cell r="D475" t="str">
            <v>No-Capex</v>
          </cell>
          <cell r="E475" t="str">
            <v>Plant &amp; Machinery- Apiculture Brj</v>
          </cell>
        </row>
        <row r="476">
          <cell r="A476">
            <v>870143</v>
          </cell>
          <cell r="B476">
            <v>0</v>
          </cell>
          <cell r="C476" t="str">
            <v>Bearing &amp; Spool - Apiculture Brj</v>
          </cell>
          <cell r="D476" t="str">
            <v>No-Capex</v>
          </cell>
          <cell r="E476" t="str">
            <v>Plant &amp; Machinery- Apiculture Brj</v>
          </cell>
        </row>
        <row r="477">
          <cell r="A477">
            <v>870147</v>
          </cell>
          <cell r="B477">
            <v>0</v>
          </cell>
          <cell r="C477" t="str">
            <v>Tools &amp; Implements</v>
          </cell>
          <cell r="D477" t="str">
            <v>No-Capex</v>
          </cell>
          <cell r="E477" t="str">
            <v>Tools &amp; Implements</v>
          </cell>
        </row>
        <row r="478">
          <cell r="A478">
            <v>870149</v>
          </cell>
          <cell r="B478">
            <v>0</v>
          </cell>
          <cell r="C478" t="str">
            <v>Plant &amp; Machinery</v>
          </cell>
          <cell r="D478" t="str">
            <v>No-Capex</v>
          </cell>
          <cell r="E478" t="str">
            <v>Plant &amp; Machinery (Installation)</v>
          </cell>
        </row>
        <row r="479">
          <cell r="A479">
            <v>870153</v>
          </cell>
          <cell r="B479">
            <v>0</v>
          </cell>
          <cell r="C479" t="str">
            <v>Sand</v>
          </cell>
          <cell r="D479" t="str">
            <v>Maintenance</v>
          </cell>
          <cell r="E479" t="str">
            <v>Repair &amp; Maintenance Building - Nursery</v>
          </cell>
        </row>
        <row r="480">
          <cell r="A480">
            <v>870159</v>
          </cell>
          <cell r="B480">
            <v>0</v>
          </cell>
          <cell r="C480" t="str">
            <v>Electrical</v>
          </cell>
          <cell r="D480" t="str">
            <v>No-Capex</v>
          </cell>
          <cell r="E480" t="str">
            <v>Electrical Installation</v>
          </cell>
        </row>
        <row r="481">
          <cell r="A481">
            <v>870170</v>
          </cell>
          <cell r="B481">
            <v>0</v>
          </cell>
          <cell r="C481" t="str">
            <v>Mobile Phone-J.B.Sriwastav</v>
          </cell>
          <cell r="D481" t="str">
            <v>No-Capex</v>
          </cell>
          <cell r="E481" t="str">
            <v>Office Equipment</v>
          </cell>
        </row>
        <row r="482">
          <cell r="A482">
            <v>870183</v>
          </cell>
          <cell r="B482">
            <v>0</v>
          </cell>
          <cell r="C482" t="str">
            <v>Office Equipment</v>
          </cell>
          <cell r="D482" t="str">
            <v>No-Capex</v>
          </cell>
          <cell r="E482" t="str">
            <v>Office Equipment</v>
          </cell>
        </row>
        <row r="483">
          <cell r="A483">
            <v>870183</v>
          </cell>
          <cell r="B483">
            <v>0</v>
          </cell>
          <cell r="C483" t="str">
            <v>Office Equipment</v>
          </cell>
          <cell r="D483" t="str">
            <v>No-Capex</v>
          </cell>
          <cell r="E483" t="str">
            <v>Office Equipment</v>
          </cell>
        </row>
        <row r="484">
          <cell r="A484">
            <v>870183</v>
          </cell>
          <cell r="B484">
            <v>0</v>
          </cell>
          <cell r="C484" t="str">
            <v>Office Equipment</v>
          </cell>
          <cell r="D484" t="str">
            <v>No-Capex</v>
          </cell>
          <cell r="E484" t="str">
            <v>Office Equipment</v>
          </cell>
        </row>
        <row r="485">
          <cell r="A485">
            <v>870183</v>
          </cell>
          <cell r="B485">
            <v>0</v>
          </cell>
          <cell r="C485" t="str">
            <v>Office Equipment</v>
          </cell>
          <cell r="D485" t="str">
            <v>No-Capex</v>
          </cell>
          <cell r="E485" t="str">
            <v>Office Equipment</v>
          </cell>
        </row>
        <row r="486">
          <cell r="A486">
            <v>870185</v>
          </cell>
          <cell r="B486">
            <v>0</v>
          </cell>
          <cell r="C486" t="str">
            <v>Mobile Phone-S.Lahiri</v>
          </cell>
          <cell r="D486" t="str">
            <v>No-Capex</v>
          </cell>
          <cell r="E486" t="str">
            <v>Office Equipment</v>
          </cell>
        </row>
        <row r="487">
          <cell r="A487">
            <v>870185</v>
          </cell>
          <cell r="B487">
            <v>0</v>
          </cell>
          <cell r="C487" t="str">
            <v>Mobile Phone-D.S.Adhikary</v>
          </cell>
          <cell r="D487" t="str">
            <v>No-Capex</v>
          </cell>
          <cell r="E487" t="str">
            <v>Office Equipment</v>
          </cell>
        </row>
        <row r="488">
          <cell r="A488">
            <v>870187</v>
          </cell>
          <cell r="B488">
            <v>0</v>
          </cell>
          <cell r="C488" t="str">
            <v>Mobile Phone-Bibek Agar</v>
          </cell>
          <cell r="D488" t="str">
            <v>No-Capex</v>
          </cell>
          <cell r="E488" t="str">
            <v>Office Equipment</v>
          </cell>
        </row>
        <row r="489">
          <cell r="A489">
            <v>870187</v>
          </cell>
          <cell r="B489">
            <v>0</v>
          </cell>
          <cell r="C489" t="str">
            <v>Mobile Phone-Manish</v>
          </cell>
          <cell r="D489" t="str">
            <v>No-Capex</v>
          </cell>
          <cell r="E489" t="str">
            <v>Office Equipment</v>
          </cell>
        </row>
        <row r="490">
          <cell r="A490">
            <v>870187</v>
          </cell>
          <cell r="B490">
            <v>0</v>
          </cell>
          <cell r="C490" t="str">
            <v>Mobile Phone-Kharmania</v>
          </cell>
          <cell r="D490" t="str">
            <v>No-Capex</v>
          </cell>
          <cell r="E490" t="str">
            <v>Office Equipment</v>
          </cell>
        </row>
        <row r="491">
          <cell r="A491">
            <v>870190</v>
          </cell>
          <cell r="B491">
            <v>0</v>
          </cell>
          <cell r="C491" t="str">
            <v>Vehicle</v>
          </cell>
          <cell r="D491" t="str">
            <v>No-Capex</v>
          </cell>
          <cell r="E491" t="str">
            <v>Vehicle - Tarun Tuteja</v>
          </cell>
        </row>
        <row r="492">
          <cell r="A492">
            <v>870192</v>
          </cell>
          <cell r="B492">
            <v>0</v>
          </cell>
          <cell r="C492" t="str">
            <v>Mobile Phone-DKB</v>
          </cell>
          <cell r="D492" t="str">
            <v>No-Capex</v>
          </cell>
          <cell r="E492" t="str">
            <v>Office Equipment</v>
          </cell>
        </row>
        <row r="493">
          <cell r="A493">
            <v>870192</v>
          </cell>
          <cell r="B493">
            <v>0</v>
          </cell>
          <cell r="C493" t="str">
            <v>Mobile Phone-I.A.Saxena</v>
          </cell>
          <cell r="D493" t="str">
            <v>No-Capex</v>
          </cell>
          <cell r="E493" t="str">
            <v>Office Equipment</v>
          </cell>
        </row>
        <row r="494">
          <cell r="A494">
            <v>870192</v>
          </cell>
          <cell r="B494">
            <v>0</v>
          </cell>
          <cell r="C494" t="str">
            <v>Mobile Phone-S.K.Trp(Pdn)</v>
          </cell>
          <cell r="D494" t="str">
            <v>No-Capex</v>
          </cell>
          <cell r="E494" t="str">
            <v>Office Equipment</v>
          </cell>
        </row>
        <row r="495">
          <cell r="A495">
            <v>870196</v>
          </cell>
          <cell r="B495">
            <v>0</v>
          </cell>
          <cell r="C495" t="str">
            <v>Mobile Phone-Soni Kapoor</v>
          </cell>
          <cell r="D495" t="str">
            <v>No-Capex</v>
          </cell>
          <cell r="E495" t="str">
            <v>Office Equipment</v>
          </cell>
        </row>
        <row r="496">
          <cell r="A496">
            <v>870203</v>
          </cell>
          <cell r="B496">
            <v>0</v>
          </cell>
          <cell r="C496" t="str">
            <v>Mobile Phone-Ketan Vyas</v>
          </cell>
          <cell r="D496" t="str">
            <v>No-Capex</v>
          </cell>
          <cell r="E496" t="str">
            <v>Office Equipment</v>
          </cell>
        </row>
        <row r="497">
          <cell r="A497">
            <v>870206</v>
          </cell>
          <cell r="B497">
            <v>0</v>
          </cell>
          <cell r="C497" t="str">
            <v>Hardware</v>
          </cell>
          <cell r="D497" t="str">
            <v>No-Capex</v>
          </cell>
          <cell r="E497" t="str">
            <v>Repair &amp; maintenance Others</v>
          </cell>
        </row>
        <row r="498">
          <cell r="A498">
            <v>870211</v>
          </cell>
          <cell r="B498">
            <v>0</v>
          </cell>
          <cell r="C498" t="str">
            <v>KTM Office - Marketing</v>
          </cell>
          <cell r="D498" t="str">
            <v>No-Capex</v>
          </cell>
          <cell r="E498" t="str">
            <v>Office Equipment</v>
          </cell>
        </row>
        <row r="499">
          <cell r="A499">
            <v>870214</v>
          </cell>
          <cell r="B499">
            <v>0</v>
          </cell>
          <cell r="C499" t="str">
            <v>Mobile Phone -Kennel Super</v>
          </cell>
          <cell r="D499" t="str">
            <v>No-Capex</v>
          </cell>
          <cell r="E499" t="str">
            <v>Office Equipment</v>
          </cell>
        </row>
        <row r="500">
          <cell r="A500">
            <v>870214</v>
          </cell>
          <cell r="B500">
            <v>0</v>
          </cell>
          <cell r="C500" t="str">
            <v>Mobile Phone -Reception</v>
          </cell>
          <cell r="D500" t="str">
            <v>No-Capex</v>
          </cell>
          <cell r="E500" t="str">
            <v>Office Equipment</v>
          </cell>
        </row>
        <row r="501">
          <cell r="A501">
            <v>870214</v>
          </cell>
          <cell r="B501">
            <v>0</v>
          </cell>
          <cell r="C501" t="str">
            <v>Mobile Phone -Anuj Singh</v>
          </cell>
          <cell r="D501" t="str">
            <v>No-Capex</v>
          </cell>
          <cell r="E501" t="str">
            <v>Office Equipment</v>
          </cell>
        </row>
        <row r="502">
          <cell r="A502">
            <v>870214</v>
          </cell>
          <cell r="B502">
            <v>0</v>
          </cell>
          <cell r="C502" t="str">
            <v xml:space="preserve">Mobile Phone -Anupam </v>
          </cell>
          <cell r="D502" t="str">
            <v>No-Capex</v>
          </cell>
          <cell r="E502" t="str">
            <v>Office Equipment</v>
          </cell>
        </row>
        <row r="503">
          <cell r="A503">
            <v>870214</v>
          </cell>
          <cell r="B503">
            <v>0</v>
          </cell>
          <cell r="C503" t="str">
            <v>Mobile Phone -Purchase</v>
          </cell>
          <cell r="D503" t="str">
            <v>No-Capex</v>
          </cell>
          <cell r="E503" t="str">
            <v>Office Equipment</v>
          </cell>
        </row>
        <row r="504">
          <cell r="A504">
            <v>870214</v>
          </cell>
          <cell r="B504">
            <v>0</v>
          </cell>
          <cell r="C504" t="str">
            <v xml:space="preserve">Mobile Phone -Group 4 </v>
          </cell>
          <cell r="D504" t="str">
            <v>No-Capex</v>
          </cell>
          <cell r="E504" t="str">
            <v>Office Equipment</v>
          </cell>
        </row>
        <row r="505">
          <cell r="A505">
            <v>870217</v>
          </cell>
          <cell r="B505">
            <v>0</v>
          </cell>
          <cell r="C505" t="str">
            <v>Mobile Phone RM PM</v>
          </cell>
          <cell r="D505" t="str">
            <v>No-Capex</v>
          </cell>
          <cell r="E505" t="str">
            <v>Office Equipment</v>
          </cell>
        </row>
        <row r="506">
          <cell r="A506">
            <v>870233</v>
          </cell>
          <cell r="B506">
            <v>0</v>
          </cell>
          <cell r="C506" t="str">
            <v>Color TV-Soni Kapoor</v>
          </cell>
          <cell r="D506" t="str">
            <v>No-Capex</v>
          </cell>
          <cell r="E506" t="str">
            <v>Furniture &amp; Fixture</v>
          </cell>
        </row>
        <row r="507">
          <cell r="A507">
            <v>870234</v>
          </cell>
          <cell r="B507">
            <v>0</v>
          </cell>
          <cell r="C507" t="str">
            <v>Voltage Stabilizer-S.Kapoor</v>
          </cell>
          <cell r="D507" t="str">
            <v>Capex-18-(04-05)</v>
          </cell>
          <cell r="E507" t="str">
            <v>Furniture &amp; Fixture</v>
          </cell>
        </row>
        <row r="508">
          <cell r="A508">
            <v>870237</v>
          </cell>
          <cell r="B508">
            <v>0</v>
          </cell>
          <cell r="C508" t="str">
            <v>Celing Fan-Soni Kapoor</v>
          </cell>
          <cell r="D508" t="str">
            <v>Capex-18-(04-05)</v>
          </cell>
          <cell r="E508" t="str">
            <v>Furniture &amp; Fixture</v>
          </cell>
        </row>
        <row r="509">
          <cell r="A509">
            <v>870238</v>
          </cell>
          <cell r="B509">
            <v>0</v>
          </cell>
          <cell r="C509" t="str">
            <v>Cordless Telephone-B.Agarwal</v>
          </cell>
          <cell r="D509" t="str">
            <v>No-Capex</v>
          </cell>
          <cell r="E509" t="str">
            <v>Office Equipment</v>
          </cell>
        </row>
        <row r="510">
          <cell r="A510">
            <v>870239</v>
          </cell>
          <cell r="B510">
            <v>0</v>
          </cell>
          <cell r="C510" t="str">
            <v>Cordless Telephone-K.Vyas</v>
          </cell>
          <cell r="D510" t="str">
            <v>Capex-18-(04-05)</v>
          </cell>
          <cell r="E510" t="str">
            <v>Furniture &amp; Fixture</v>
          </cell>
        </row>
        <row r="511">
          <cell r="A511">
            <v>870243</v>
          </cell>
          <cell r="B511">
            <v>0</v>
          </cell>
          <cell r="C511" t="str">
            <v>Ceiling Fan-Bibek Agarwal</v>
          </cell>
          <cell r="D511" t="str">
            <v>No-Capex</v>
          </cell>
          <cell r="E511" t="str">
            <v>Furniture &amp; Fixture</v>
          </cell>
        </row>
        <row r="525">
          <cell r="A525" t="str">
            <v>710318-</v>
          </cell>
          <cell r="B525">
            <v>0</v>
          </cell>
          <cell r="C525" t="str">
            <v>TV for Upendra Pradhan</v>
          </cell>
          <cell r="D525" t="str">
            <v>No-Capex</v>
          </cell>
          <cell r="E525" t="str">
            <v>Furniture &amp; Fixture</v>
          </cell>
        </row>
        <row r="529">
          <cell r="A529" t="str">
            <v>870233-</v>
          </cell>
          <cell r="B529">
            <v>0</v>
          </cell>
          <cell r="C529" t="str">
            <v>Color TV-Ketan Vyas</v>
          </cell>
          <cell r="D529" t="str">
            <v>No-Capex</v>
          </cell>
          <cell r="E529" t="str">
            <v>Furniture &amp; Fixture</v>
          </cell>
        </row>
        <row r="530">
          <cell r="A530" t="str">
            <v>870233--</v>
          </cell>
          <cell r="B530">
            <v>0</v>
          </cell>
          <cell r="C530" t="str">
            <v>Color TV-Bibek Agarwal</v>
          </cell>
          <cell r="D530" t="str">
            <v>No-Capex</v>
          </cell>
          <cell r="E530" t="str">
            <v>Furniture &amp; Fixture</v>
          </cell>
        </row>
        <row r="531">
          <cell r="A531" t="str">
            <v>870233---</v>
          </cell>
          <cell r="B531">
            <v>0</v>
          </cell>
          <cell r="C531" t="str">
            <v>Refrigerator - Soni Kapoor</v>
          </cell>
          <cell r="D531" t="str">
            <v>No-Capex</v>
          </cell>
          <cell r="E531" t="str">
            <v>Furniture &amp; Fixture</v>
          </cell>
        </row>
        <row r="532">
          <cell r="A532" t="str">
            <v>870233----</v>
          </cell>
          <cell r="B532">
            <v>0</v>
          </cell>
          <cell r="C532" t="str">
            <v>Refrigerator - Ketan Vyas</v>
          </cell>
          <cell r="D532" t="str">
            <v>No-Capex</v>
          </cell>
          <cell r="E532" t="str">
            <v>Furniture &amp; Fixture</v>
          </cell>
        </row>
        <row r="533">
          <cell r="A533" t="str">
            <v>870238-</v>
          </cell>
          <cell r="B533">
            <v>0</v>
          </cell>
          <cell r="C533" t="str">
            <v>Cordless Telephone-S.Kapoor</v>
          </cell>
          <cell r="D533" t="str">
            <v>No-Capex</v>
          </cell>
          <cell r="E533" t="str">
            <v>Office Equipment</v>
          </cell>
        </row>
        <row r="534">
          <cell r="A534" t="str">
            <v>Fact</v>
          </cell>
          <cell r="B534">
            <v>0</v>
          </cell>
          <cell r="C534">
            <v>0</v>
          </cell>
          <cell r="D534" t="str">
            <v>Capex-02-03</v>
          </cell>
        </row>
        <row r="535">
          <cell r="A535" t="str">
            <v>Nursery</v>
          </cell>
          <cell r="B535">
            <v>0</v>
          </cell>
          <cell r="C535" t="str">
            <v>Building</v>
          </cell>
          <cell r="D535" t="str">
            <v>Nur/001(03-04)</v>
          </cell>
          <cell r="E535" t="str">
            <v>Building</v>
          </cell>
        </row>
        <row r="536">
          <cell r="A536" t="str">
            <v xml:space="preserve">Rising </v>
          </cell>
          <cell r="B536">
            <v>0</v>
          </cell>
          <cell r="C536" t="str">
            <v>Housing Complex</v>
          </cell>
          <cell r="D536" t="str">
            <v>Housing Complex</v>
          </cell>
          <cell r="E536" t="str">
            <v>Building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O.Detail"/>
      <sheetName val="Dep Work- Nepal-India"/>
      <sheetName val="April-June"/>
      <sheetName val="June-Allocation"/>
      <sheetName val="June"/>
      <sheetName val="May-Allocation"/>
      <sheetName val="May"/>
      <sheetName val="April CAPEXWISE"/>
      <sheetName val="April Allocation"/>
      <sheetName val="April"/>
      <sheetName val="baanxls (2)"/>
      <sheetName val="baanxls"/>
      <sheetName val="Calculation Of Income "/>
      <sheetName val="Balance Sheet"/>
      <sheetName val="Sheet1"/>
    </sheetNames>
    <sheetDataSet>
      <sheetData sheetId="0" refreshError="1">
        <row r="6">
          <cell r="A6">
            <v>810001</v>
          </cell>
          <cell r="B6">
            <v>0</v>
          </cell>
          <cell r="C6" t="str">
            <v>Thermocol Section</v>
          </cell>
          <cell r="D6" t="str">
            <v>(Capex - 01-03-04)</v>
          </cell>
          <cell r="E6" t="str">
            <v>Building</v>
          </cell>
        </row>
        <row r="7">
          <cell r="A7">
            <v>810028</v>
          </cell>
          <cell r="B7">
            <v>0</v>
          </cell>
          <cell r="C7" t="str">
            <v>Thermocol Section</v>
          </cell>
          <cell r="D7" t="str">
            <v>(Capex - 01-03-04)</v>
          </cell>
          <cell r="E7" t="str">
            <v>Building</v>
          </cell>
        </row>
        <row r="8">
          <cell r="A8">
            <v>710040</v>
          </cell>
          <cell r="B8">
            <v>0</v>
          </cell>
          <cell r="C8" t="str">
            <v>Mobile Phone-P.Shirali</v>
          </cell>
          <cell r="D8" t="str">
            <v>No-Capex</v>
          </cell>
          <cell r="E8" t="str">
            <v>Office Equipment</v>
          </cell>
        </row>
        <row r="9">
          <cell r="A9">
            <v>810102</v>
          </cell>
          <cell r="B9">
            <v>0</v>
          </cell>
          <cell r="C9" t="str">
            <v>Thermocol Section</v>
          </cell>
          <cell r="D9" t="str">
            <v>(Capex - 01-03-04)</v>
          </cell>
          <cell r="E9" t="str">
            <v>Building</v>
          </cell>
        </row>
        <row r="10">
          <cell r="A10">
            <v>810109</v>
          </cell>
          <cell r="B10">
            <v>0</v>
          </cell>
          <cell r="C10" t="str">
            <v>Thermocol Section</v>
          </cell>
          <cell r="D10" t="str">
            <v>(Capex - 01-03-04)</v>
          </cell>
          <cell r="E10" t="str">
            <v>Building</v>
          </cell>
        </row>
        <row r="11">
          <cell r="A11">
            <v>810130</v>
          </cell>
          <cell r="B11">
            <v>0</v>
          </cell>
          <cell r="C11" t="str">
            <v>Thermocol Section</v>
          </cell>
          <cell r="D11" t="str">
            <v>(Capex - 01-03-04)</v>
          </cell>
          <cell r="E11" t="str">
            <v>Building</v>
          </cell>
        </row>
        <row r="12">
          <cell r="A12">
            <v>810320</v>
          </cell>
          <cell r="B12">
            <v>0</v>
          </cell>
          <cell r="C12" t="str">
            <v>Tomato Ketchap</v>
          </cell>
          <cell r="D12" t="str">
            <v>(Capex - 01-04-05)</v>
          </cell>
          <cell r="E12" t="str">
            <v xml:space="preserve">Plant &amp; Machinery </v>
          </cell>
        </row>
        <row r="13">
          <cell r="A13">
            <v>810037</v>
          </cell>
          <cell r="B13">
            <v>0</v>
          </cell>
          <cell r="C13" t="str">
            <v>Fruit Juice Section</v>
          </cell>
          <cell r="D13" t="str">
            <v>(Capex - 02-03-04)</v>
          </cell>
          <cell r="E13" t="str">
            <v>Building</v>
          </cell>
        </row>
        <row r="14">
          <cell r="A14">
            <v>810068</v>
          </cell>
          <cell r="B14">
            <v>0</v>
          </cell>
          <cell r="C14" t="str">
            <v>Fruit Juice Section</v>
          </cell>
          <cell r="D14" t="str">
            <v>(Capex - 02-03-04)</v>
          </cell>
          <cell r="E14" t="str">
            <v xml:space="preserve">Plant &amp; Machinery </v>
          </cell>
        </row>
        <row r="15">
          <cell r="A15">
            <v>710192</v>
          </cell>
          <cell r="B15">
            <v>0</v>
          </cell>
          <cell r="C15" t="str">
            <v>Furniture-P.Sirali</v>
          </cell>
          <cell r="D15" t="str">
            <v>No-Capex</v>
          </cell>
          <cell r="E15" t="str">
            <v>Furniture &amp; Fixture</v>
          </cell>
        </row>
        <row r="16">
          <cell r="A16">
            <v>710193</v>
          </cell>
          <cell r="B16">
            <v>0</v>
          </cell>
          <cell r="C16" t="str">
            <v>Refrigerator-P.Sirali</v>
          </cell>
          <cell r="D16" t="str">
            <v>No-Capex</v>
          </cell>
          <cell r="E16" t="str">
            <v>Furniture &amp; Fixture</v>
          </cell>
        </row>
        <row r="17">
          <cell r="A17">
            <v>710193</v>
          </cell>
          <cell r="B17">
            <v>0</v>
          </cell>
          <cell r="C17" t="str">
            <v>Fan-P.Sirali</v>
          </cell>
          <cell r="D17" t="str">
            <v>No-Capex</v>
          </cell>
          <cell r="E17" t="str">
            <v>Furniture &amp; Fixture</v>
          </cell>
        </row>
        <row r="18">
          <cell r="A18">
            <v>710193</v>
          </cell>
          <cell r="B18">
            <v>0</v>
          </cell>
          <cell r="C18" t="str">
            <v>Television-P.Sirali</v>
          </cell>
          <cell r="D18" t="str">
            <v>No-Capex</v>
          </cell>
          <cell r="E18" t="str">
            <v>Furniture &amp; Fixture</v>
          </cell>
        </row>
        <row r="19">
          <cell r="A19">
            <v>810129</v>
          </cell>
          <cell r="B19">
            <v>0</v>
          </cell>
          <cell r="C19" t="str">
            <v>Fruit Juice Section</v>
          </cell>
          <cell r="D19" t="str">
            <v>(Capex - 02-03-04)</v>
          </cell>
          <cell r="E19" t="str">
            <v>Electrical Installation</v>
          </cell>
        </row>
        <row r="20">
          <cell r="A20">
            <v>810309</v>
          </cell>
          <cell r="B20">
            <v>0</v>
          </cell>
          <cell r="C20" t="str">
            <v>LDM Section</v>
          </cell>
          <cell r="D20" t="str">
            <v>(Capex - 02-04-05)</v>
          </cell>
          <cell r="E20" t="str">
            <v>Tools &amp; Implements</v>
          </cell>
        </row>
        <row r="21">
          <cell r="A21">
            <v>710251</v>
          </cell>
          <cell r="B21">
            <v>0</v>
          </cell>
          <cell r="C21" t="str">
            <v>Refrigerator- G Kashinath</v>
          </cell>
          <cell r="D21" t="str">
            <v>No-Capex</v>
          </cell>
          <cell r="E21" t="str">
            <v>Furniture &amp; Fixture</v>
          </cell>
        </row>
        <row r="22">
          <cell r="A22">
            <v>710251</v>
          </cell>
          <cell r="B22">
            <v>0</v>
          </cell>
          <cell r="C22" t="str">
            <v>Television - G.Kashinath</v>
          </cell>
          <cell r="D22" t="str">
            <v>No-Capex</v>
          </cell>
          <cell r="E22" t="str">
            <v>Furniture &amp; Fixture</v>
          </cell>
        </row>
        <row r="23">
          <cell r="A23">
            <v>710251</v>
          </cell>
          <cell r="B23">
            <v>0</v>
          </cell>
          <cell r="C23" t="str">
            <v>Music System-G.kashinath</v>
          </cell>
          <cell r="D23" t="str">
            <v>No-Capex</v>
          </cell>
          <cell r="E23" t="str">
            <v>Furniture &amp; Fixture</v>
          </cell>
        </row>
        <row r="24">
          <cell r="A24">
            <v>710251</v>
          </cell>
          <cell r="B24">
            <v>0</v>
          </cell>
          <cell r="C24" t="str">
            <v>Micro Oven-G.Kashinath</v>
          </cell>
          <cell r="D24" t="str">
            <v>No-Capex</v>
          </cell>
          <cell r="E24" t="str">
            <v>Furniture &amp; Fixture</v>
          </cell>
        </row>
        <row r="25">
          <cell r="A25">
            <v>710258</v>
          </cell>
          <cell r="B25">
            <v>0</v>
          </cell>
          <cell r="C25" t="str">
            <v>Telephone Set-Ktm</v>
          </cell>
          <cell r="D25" t="str">
            <v>No-Capex</v>
          </cell>
          <cell r="E25" t="str">
            <v>Office Equipment</v>
          </cell>
        </row>
        <row r="26">
          <cell r="A26">
            <v>810053</v>
          </cell>
          <cell r="B26">
            <v>0</v>
          </cell>
          <cell r="C26" t="str">
            <v>Litchi</v>
          </cell>
          <cell r="D26" t="str">
            <v>(Capex - 03(03-04)</v>
          </cell>
          <cell r="E26" t="str">
            <v>Electrical Installation</v>
          </cell>
        </row>
        <row r="27">
          <cell r="A27">
            <v>710311</v>
          </cell>
          <cell r="B27">
            <v>0</v>
          </cell>
          <cell r="C27" t="str">
            <v>Mobile Set- H.B.Shrestha</v>
          </cell>
          <cell r="D27" t="str">
            <v>No-Capex</v>
          </cell>
          <cell r="E27" t="str">
            <v>Office Equipment</v>
          </cell>
        </row>
        <row r="28">
          <cell r="A28">
            <v>710311</v>
          </cell>
          <cell r="B28">
            <v>0</v>
          </cell>
          <cell r="C28" t="str">
            <v>Mobile Set- S.K.Jha-Banepa</v>
          </cell>
          <cell r="D28" t="str">
            <v>No-Capex</v>
          </cell>
          <cell r="E28" t="str">
            <v>Office Equipment</v>
          </cell>
        </row>
        <row r="29">
          <cell r="A29">
            <v>710318</v>
          </cell>
          <cell r="B29">
            <v>0</v>
          </cell>
          <cell r="C29" t="str">
            <v>Office Equipment</v>
          </cell>
          <cell r="D29" t="str">
            <v>No-Capex</v>
          </cell>
          <cell r="E29" t="str">
            <v>Office Equipment</v>
          </cell>
        </row>
        <row r="30">
          <cell r="A30">
            <v>810058</v>
          </cell>
          <cell r="B30">
            <v>0</v>
          </cell>
          <cell r="C30" t="str">
            <v>Litchi</v>
          </cell>
          <cell r="D30" t="str">
            <v>(Capex - 03(03-04)</v>
          </cell>
          <cell r="E30" t="str">
            <v>Electrical Installation</v>
          </cell>
        </row>
        <row r="31">
          <cell r="A31">
            <v>710325</v>
          </cell>
          <cell r="B31">
            <v>0</v>
          </cell>
          <cell r="C31" t="str">
            <v>Mobile - G.Kashinath</v>
          </cell>
          <cell r="D31" t="str">
            <v>No-Capex</v>
          </cell>
          <cell r="E31" t="str">
            <v>Office Equipment</v>
          </cell>
        </row>
        <row r="32">
          <cell r="A32">
            <v>710349</v>
          </cell>
          <cell r="B32">
            <v>0</v>
          </cell>
          <cell r="C32" t="str">
            <v>Mobile - S.K.Dudhoria</v>
          </cell>
          <cell r="D32" t="str">
            <v>No-Capex</v>
          </cell>
          <cell r="E32" t="str">
            <v>Office Equipment</v>
          </cell>
        </row>
        <row r="33">
          <cell r="A33">
            <v>710351</v>
          </cell>
          <cell r="B33">
            <v>0</v>
          </cell>
          <cell r="C33" t="str">
            <v>Mobile - T.K.Gupta</v>
          </cell>
          <cell r="D33" t="str">
            <v>No-Capex</v>
          </cell>
          <cell r="E33" t="str">
            <v>Office Equipment</v>
          </cell>
        </row>
        <row r="34">
          <cell r="A34">
            <v>710353</v>
          </cell>
          <cell r="B34">
            <v>0</v>
          </cell>
          <cell r="C34" t="str">
            <v>Mobile - R.N.Yadav</v>
          </cell>
          <cell r="D34" t="str">
            <v>No-Capex</v>
          </cell>
          <cell r="E34" t="str">
            <v>Office Equipment</v>
          </cell>
        </row>
        <row r="35">
          <cell r="A35">
            <v>710386</v>
          </cell>
          <cell r="B35">
            <v>0</v>
          </cell>
          <cell r="C35" t="str">
            <v>Telephone-S.Roy</v>
          </cell>
          <cell r="D35" t="str">
            <v>No-Capex</v>
          </cell>
          <cell r="E35" t="str">
            <v>Office Equipment</v>
          </cell>
        </row>
        <row r="36">
          <cell r="A36">
            <v>710418</v>
          </cell>
          <cell r="B36">
            <v>0</v>
          </cell>
          <cell r="C36" t="str">
            <v>Furniture &amp; Fixture</v>
          </cell>
          <cell r="D36" t="str">
            <v>No-Capex</v>
          </cell>
          <cell r="E36" t="str">
            <v>Furniture &amp; Fixture</v>
          </cell>
        </row>
        <row r="37">
          <cell r="A37">
            <v>710474</v>
          </cell>
          <cell r="B37">
            <v>0</v>
          </cell>
          <cell r="C37" t="str">
            <v>Mobile-Badri Narayan</v>
          </cell>
          <cell r="D37" t="str">
            <v>No-Capex</v>
          </cell>
          <cell r="E37" t="str">
            <v>Office Equipment</v>
          </cell>
        </row>
        <row r="38">
          <cell r="A38">
            <v>710491</v>
          </cell>
          <cell r="B38">
            <v>0</v>
          </cell>
          <cell r="C38" t="str">
            <v>Double Bed-A.Mehra</v>
          </cell>
          <cell r="D38" t="str">
            <v>No-Capex</v>
          </cell>
          <cell r="E38" t="str">
            <v>Furniture &amp; Fixture</v>
          </cell>
        </row>
        <row r="39">
          <cell r="A39">
            <v>710491</v>
          </cell>
          <cell r="B39">
            <v>0</v>
          </cell>
          <cell r="C39" t="str">
            <v>Sofa Set-A.Mehra</v>
          </cell>
          <cell r="D39" t="str">
            <v>No-Capex</v>
          </cell>
          <cell r="E39" t="str">
            <v>Furniture &amp; Fixture</v>
          </cell>
        </row>
        <row r="40">
          <cell r="A40">
            <v>710491</v>
          </cell>
          <cell r="B40">
            <v>0</v>
          </cell>
          <cell r="C40" t="str">
            <v>Dinning Chair-A.Mehra</v>
          </cell>
          <cell r="D40" t="str">
            <v>No-Capex</v>
          </cell>
          <cell r="E40" t="str">
            <v>Furniture &amp; Fixture</v>
          </cell>
        </row>
        <row r="41">
          <cell r="A41">
            <v>710491</v>
          </cell>
          <cell r="B41">
            <v>0</v>
          </cell>
          <cell r="C41" t="str">
            <v>Centre Table-A.Mehra</v>
          </cell>
          <cell r="D41" t="str">
            <v>No-Capex</v>
          </cell>
          <cell r="E41" t="str">
            <v>Furniture &amp; Fixture</v>
          </cell>
        </row>
        <row r="42">
          <cell r="A42">
            <v>710491</v>
          </cell>
          <cell r="B42">
            <v>0</v>
          </cell>
          <cell r="C42" t="str">
            <v>Corner Table- A.Mehra</v>
          </cell>
          <cell r="D42" t="str">
            <v>No-Capex</v>
          </cell>
          <cell r="E42" t="str">
            <v>Furniture &amp; Fixture</v>
          </cell>
        </row>
        <row r="43">
          <cell r="A43">
            <v>710492</v>
          </cell>
          <cell r="B43">
            <v>0</v>
          </cell>
          <cell r="C43" t="str">
            <v>TV &amp; Micro Oven-A.Mehra</v>
          </cell>
          <cell r="D43" t="str">
            <v>No-Capex</v>
          </cell>
          <cell r="E43" t="str">
            <v>Furniture &amp; Fixture</v>
          </cell>
        </row>
        <row r="44">
          <cell r="A44">
            <v>710496</v>
          </cell>
          <cell r="B44">
            <v>0</v>
          </cell>
          <cell r="C44" t="str">
            <v>Matress-A.Mehra</v>
          </cell>
          <cell r="D44" t="str">
            <v>No-Capex</v>
          </cell>
          <cell r="E44" t="str">
            <v>Furniture &amp; Fixture</v>
          </cell>
        </row>
        <row r="45">
          <cell r="A45">
            <v>710529</v>
          </cell>
          <cell r="B45">
            <v>0</v>
          </cell>
          <cell r="C45" t="str">
            <v>Furniture (Tarun Tuteja)</v>
          </cell>
          <cell r="D45" t="str">
            <v>No-Capex</v>
          </cell>
          <cell r="E45" t="str">
            <v>Furniture &amp; Fixture</v>
          </cell>
        </row>
        <row r="46">
          <cell r="A46">
            <v>710530</v>
          </cell>
          <cell r="B46">
            <v>0</v>
          </cell>
          <cell r="C46" t="str">
            <v>Television - Tarun Tuteja</v>
          </cell>
          <cell r="D46" t="str">
            <v>No-Capex</v>
          </cell>
          <cell r="E46" t="str">
            <v>Furniture &amp; Fixture</v>
          </cell>
        </row>
        <row r="47">
          <cell r="A47">
            <v>710530</v>
          </cell>
          <cell r="B47">
            <v>0</v>
          </cell>
          <cell r="C47" t="str">
            <v>Refrigerator-Tarun Tuteja</v>
          </cell>
          <cell r="D47" t="str">
            <v>No-Capex</v>
          </cell>
          <cell r="E47" t="str">
            <v>Furniture &amp; Fixture</v>
          </cell>
        </row>
        <row r="48">
          <cell r="A48">
            <v>710530</v>
          </cell>
          <cell r="B48">
            <v>0</v>
          </cell>
          <cell r="C48" t="str">
            <v>Kitchen items-Tarun Tuteja</v>
          </cell>
          <cell r="D48" t="str">
            <v>No-Capex</v>
          </cell>
          <cell r="E48" t="str">
            <v>Furniture &amp; Fixture</v>
          </cell>
        </row>
        <row r="49">
          <cell r="A49">
            <v>710547</v>
          </cell>
          <cell r="B49">
            <v>0</v>
          </cell>
          <cell r="C49" t="str">
            <v>Steel Almirah</v>
          </cell>
          <cell r="D49" t="str">
            <v>No-Capex</v>
          </cell>
          <cell r="E49" t="str">
            <v>Furniture &amp; Fixture</v>
          </cell>
        </row>
        <row r="50">
          <cell r="A50">
            <v>710548</v>
          </cell>
          <cell r="B50">
            <v>0</v>
          </cell>
          <cell r="C50" t="str">
            <v>Furniture (Tarun Tuteja)</v>
          </cell>
          <cell r="D50" t="str">
            <v>No-Capex</v>
          </cell>
          <cell r="E50" t="str">
            <v>Furniture &amp; Fixture</v>
          </cell>
        </row>
        <row r="51">
          <cell r="A51">
            <v>810226</v>
          </cell>
          <cell r="B51">
            <v>0</v>
          </cell>
          <cell r="C51" t="str">
            <v>Litchi</v>
          </cell>
          <cell r="D51" t="str">
            <v>(Capex - 03-03-04)</v>
          </cell>
          <cell r="E51" t="str">
            <v>Plant &amp; Machinery (Installation)</v>
          </cell>
        </row>
        <row r="52">
          <cell r="A52">
            <v>710612</v>
          </cell>
          <cell r="B52">
            <v>0</v>
          </cell>
          <cell r="C52" t="str">
            <v>Mobile Phone-A.Mehra</v>
          </cell>
          <cell r="D52" t="str">
            <v>No-Capex</v>
          </cell>
          <cell r="E52" t="str">
            <v>Office Equipment</v>
          </cell>
        </row>
        <row r="53">
          <cell r="A53">
            <v>810127</v>
          </cell>
          <cell r="B53">
            <v>0</v>
          </cell>
          <cell r="C53" t="str">
            <v>Fruit Juice Section</v>
          </cell>
          <cell r="D53" t="str">
            <v>(Capex - 04-03-04)</v>
          </cell>
          <cell r="E53" t="str">
            <v xml:space="preserve">Plant &amp; Machinery </v>
          </cell>
        </row>
        <row r="54">
          <cell r="A54">
            <v>710678</v>
          </cell>
          <cell r="B54">
            <v>0</v>
          </cell>
          <cell r="C54" t="str">
            <v>Satelite Phone</v>
          </cell>
          <cell r="D54" t="str">
            <v>No-Capex</v>
          </cell>
          <cell r="E54" t="str">
            <v>Office Equipment</v>
          </cell>
        </row>
        <row r="55">
          <cell r="A55">
            <v>710770</v>
          </cell>
          <cell r="B55">
            <v>0</v>
          </cell>
          <cell r="C55" t="str">
            <v>KTM Office - Marketing</v>
          </cell>
          <cell r="D55" t="str">
            <v>No-Capex</v>
          </cell>
          <cell r="E55" t="str">
            <v>Office Equipment</v>
          </cell>
        </row>
        <row r="56">
          <cell r="A56">
            <v>810169</v>
          </cell>
          <cell r="B56">
            <v>0</v>
          </cell>
          <cell r="C56" t="str">
            <v>Fruit Juice Section</v>
          </cell>
          <cell r="D56" t="str">
            <v>(Capex - 04-03-04)</v>
          </cell>
          <cell r="E56" t="str">
            <v>Plant &amp; Machinery (Installation)</v>
          </cell>
        </row>
        <row r="57">
          <cell r="A57">
            <v>710787</v>
          </cell>
          <cell r="B57">
            <v>0</v>
          </cell>
          <cell r="C57" t="str">
            <v>Furniture &amp; Fixture</v>
          </cell>
          <cell r="D57" t="str">
            <v>No-Capex</v>
          </cell>
          <cell r="E57" t="str">
            <v>Furniture &amp; Fixture</v>
          </cell>
        </row>
        <row r="58">
          <cell r="A58">
            <v>710790</v>
          </cell>
          <cell r="B58">
            <v>0</v>
          </cell>
          <cell r="C58" t="str">
            <v>Refrigerator for Badrinarayan</v>
          </cell>
          <cell r="D58" t="str">
            <v>No-Capex</v>
          </cell>
          <cell r="E58" t="str">
            <v>Furniture &amp; Fixture</v>
          </cell>
        </row>
        <row r="59">
          <cell r="A59">
            <v>710803</v>
          </cell>
          <cell r="B59">
            <v>0</v>
          </cell>
          <cell r="C59" t="str">
            <v>Fax Machine- R.S.rana</v>
          </cell>
          <cell r="D59" t="str">
            <v>No-Capex</v>
          </cell>
          <cell r="E59" t="str">
            <v>Office Equipment</v>
          </cell>
        </row>
        <row r="60">
          <cell r="A60">
            <v>710819</v>
          </cell>
          <cell r="B60">
            <v>0</v>
          </cell>
          <cell r="C60" t="str">
            <v>Matress for Bed</v>
          </cell>
          <cell r="D60" t="str">
            <v>No-Capex</v>
          </cell>
          <cell r="E60" t="str">
            <v>Furniture &amp; Fixture</v>
          </cell>
        </row>
        <row r="61">
          <cell r="A61">
            <v>710837</v>
          </cell>
          <cell r="B61">
            <v>0</v>
          </cell>
          <cell r="C61" t="str">
            <v>Curtain Cloth</v>
          </cell>
          <cell r="D61" t="str">
            <v>No-Capex</v>
          </cell>
          <cell r="E61" t="str">
            <v>Furniture &amp; Fixture</v>
          </cell>
        </row>
        <row r="62">
          <cell r="A62">
            <v>710838</v>
          </cell>
          <cell r="B62">
            <v>0</v>
          </cell>
          <cell r="C62" t="str">
            <v>Matress for Bed</v>
          </cell>
          <cell r="D62" t="str">
            <v>No-Capex</v>
          </cell>
          <cell r="E62" t="str">
            <v>Furniture &amp; Fixture</v>
          </cell>
        </row>
        <row r="63">
          <cell r="A63">
            <v>710843</v>
          </cell>
          <cell r="B63">
            <v>0</v>
          </cell>
          <cell r="C63" t="str">
            <v>File Cabinet Marketing</v>
          </cell>
          <cell r="D63" t="str">
            <v>No-Capex</v>
          </cell>
          <cell r="E63" t="str">
            <v>Furniture &amp; Fixture</v>
          </cell>
        </row>
        <row r="64">
          <cell r="A64">
            <v>710861</v>
          </cell>
          <cell r="B64">
            <v>0</v>
          </cell>
          <cell r="C64" t="str">
            <v>Dinner &amp; Curlury Set-S.kapoor</v>
          </cell>
          <cell r="D64" t="str">
            <v>No-Capex</v>
          </cell>
          <cell r="E64" t="str">
            <v>Furniture &amp; Fixture</v>
          </cell>
        </row>
        <row r="65">
          <cell r="A65">
            <v>710862</v>
          </cell>
          <cell r="B65">
            <v>0</v>
          </cell>
          <cell r="C65" t="str">
            <v>Glass for Soni Kapoor</v>
          </cell>
          <cell r="D65" t="str">
            <v>No-Capex</v>
          </cell>
          <cell r="E65" t="str">
            <v>Consumable Item</v>
          </cell>
        </row>
        <row r="66">
          <cell r="A66">
            <v>810145</v>
          </cell>
          <cell r="B66">
            <v>0</v>
          </cell>
          <cell r="C66" t="str">
            <v>Boundary Wall</v>
          </cell>
          <cell r="D66" t="str">
            <v>(Capex - 06-03-04)</v>
          </cell>
          <cell r="E66" t="str">
            <v>Building</v>
          </cell>
        </row>
        <row r="67">
          <cell r="A67">
            <v>710881</v>
          </cell>
          <cell r="B67">
            <v>0</v>
          </cell>
          <cell r="C67" t="str">
            <v>Gas Regulator</v>
          </cell>
          <cell r="D67" t="str">
            <v>No-Capex</v>
          </cell>
          <cell r="E67" t="str">
            <v>Consumable Item</v>
          </cell>
        </row>
        <row r="68">
          <cell r="A68">
            <v>810171</v>
          </cell>
          <cell r="B68">
            <v>0</v>
          </cell>
          <cell r="C68" t="str">
            <v>Boundary Wall</v>
          </cell>
          <cell r="D68" t="str">
            <v>(Capex - 06-03-04)</v>
          </cell>
          <cell r="E68" t="str">
            <v>Building</v>
          </cell>
        </row>
        <row r="69">
          <cell r="A69">
            <v>810173</v>
          </cell>
          <cell r="B69">
            <v>0</v>
          </cell>
          <cell r="C69" t="str">
            <v>Boundary Wall</v>
          </cell>
          <cell r="D69" t="str">
            <v>(Capex - 06-03-04)</v>
          </cell>
          <cell r="E69" t="str">
            <v>Building</v>
          </cell>
        </row>
        <row r="70">
          <cell r="A70">
            <v>810174</v>
          </cell>
          <cell r="B70">
            <v>0</v>
          </cell>
          <cell r="C70" t="str">
            <v>Boundary Wall</v>
          </cell>
          <cell r="D70" t="str">
            <v>(Capex - 06-03-04)</v>
          </cell>
          <cell r="E70" t="str">
            <v>Building</v>
          </cell>
        </row>
        <row r="71">
          <cell r="A71">
            <v>810001</v>
          </cell>
          <cell r="B71">
            <v>0</v>
          </cell>
          <cell r="C71" t="str">
            <v>Thermocol Section</v>
          </cell>
          <cell r="D71" t="str">
            <v>(Capex - 01-03-04)</v>
          </cell>
          <cell r="E71" t="str">
            <v>Building</v>
          </cell>
        </row>
        <row r="72">
          <cell r="A72">
            <v>810002</v>
          </cell>
          <cell r="B72">
            <v>0</v>
          </cell>
          <cell r="C72" t="str">
            <v>Quality Lab</v>
          </cell>
          <cell r="D72" t="str">
            <v>Capex-15</v>
          </cell>
          <cell r="E72" t="str">
            <v>Lab. Equipment</v>
          </cell>
        </row>
        <row r="73">
          <cell r="A73">
            <v>810003</v>
          </cell>
          <cell r="B73">
            <v>0</v>
          </cell>
          <cell r="C73" t="str">
            <v>LDM Section</v>
          </cell>
          <cell r="D73" t="str">
            <v>Capex-14</v>
          </cell>
          <cell r="E73" t="str">
            <v xml:space="preserve">Plant &amp; Machinery </v>
          </cell>
        </row>
        <row r="74">
          <cell r="A74">
            <v>810004</v>
          </cell>
          <cell r="B74">
            <v>0</v>
          </cell>
          <cell r="C74" t="str">
            <v>Quality Lab</v>
          </cell>
          <cell r="D74" t="str">
            <v>Capex-15</v>
          </cell>
          <cell r="E74" t="str">
            <v>Lab. Equipment</v>
          </cell>
        </row>
        <row r="75">
          <cell r="A75">
            <v>810006</v>
          </cell>
          <cell r="B75">
            <v>0</v>
          </cell>
          <cell r="C75" t="str">
            <v>Kennel House</v>
          </cell>
          <cell r="D75" t="str">
            <v>Not required</v>
          </cell>
          <cell r="E75" t="str">
            <v>Building</v>
          </cell>
        </row>
        <row r="76">
          <cell r="A76">
            <v>810008</v>
          </cell>
          <cell r="B76">
            <v>0</v>
          </cell>
          <cell r="C76" t="str">
            <v>LDM Section</v>
          </cell>
          <cell r="D76" t="str">
            <v>Capex-29</v>
          </cell>
          <cell r="E76" t="str">
            <v xml:space="preserve">Plant &amp; Machinery </v>
          </cell>
        </row>
        <row r="77">
          <cell r="A77">
            <v>810009</v>
          </cell>
          <cell r="B77">
            <v>0</v>
          </cell>
          <cell r="C77" t="str">
            <v>Godown near scrap yard</v>
          </cell>
          <cell r="D77" t="str">
            <v>Capex-17 &amp; 17A</v>
          </cell>
          <cell r="E77" t="str">
            <v>Building</v>
          </cell>
        </row>
        <row r="78">
          <cell r="A78">
            <v>810010</v>
          </cell>
          <cell r="B78">
            <v>0</v>
          </cell>
          <cell r="C78" t="str">
            <v>LDM Section</v>
          </cell>
          <cell r="D78" t="str">
            <v>Capex-29</v>
          </cell>
          <cell r="E78" t="str">
            <v xml:space="preserve">Plant &amp; Machinery </v>
          </cell>
        </row>
        <row r="79">
          <cell r="A79">
            <v>810011</v>
          </cell>
          <cell r="B79">
            <v>0</v>
          </cell>
          <cell r="C79" t="str">
            <v>Litchi</v>
          </cell>
          <cell r="D79" t="str">
            <v>(Capex - 03(03-04)</v>
          </cell>
          <cell r="E79" t="str">
            <v xml:space="preserve">Plant &amp; Machinery </v>
          </cell>
        </row>
        <row r="80">
          <cell r="A80">
            <v>810012</v>
          </cell>
          <cell r="B80">
            <v>0</v>
          </cell>
          <cell r="C80" t="str">
            <v>Scrap Yard</v>
          </cell>
          <cell r="D80" t="str">
            <v>Capex-24</v>
          </cell>
          <cell r="E80" t="str">
            <v>Building</v>
          </cell>
        </row>
        <row r="81">
          <cell r="A81">
            <v>810013</v>
          </cell>
          <cell r="B81">
            <v>0</v>
          </cell>
          <cell r="C81" t="str">
            <v>Lemoneze</v>
          </cell>
          <cell r="D81" t="str">
            <v>Capex-31</v>
          </cell>
          <cell r="E81" t="str">
            <v>Building</v>
          </cell>
        </row>
        <row r="82">
          <cell r="A82">
            <v>810015</v>
          </cell>
          <cell r="B82">
            <v>0</v>
          </cell>
          <cell r="C82" t="str">
            <v>Lemoneze</v>
          </cell>
          <cell r="D82" t="str">
            <v>Capex-31</v>
          </cell>
          <cell r="E82" t="str">
            <v>Building</v>
          </cell>
        </row>
        <row r="83">
          <cell r="A83">
            <v>810016</v>
          </cell>
          <cell r="B83">
            <v>0</v>
          </cell>
          <cell r="C83" t="str">
            <v>Godown near scrap yard</v>
          </cell>
          <cell r="D83" t="str">
            <v>Capex-17 &amp; 17A</v>
          </cell>
          <cell r="E83" t="str">
            <v>Building</v>
          </cell>
        </row>
        <row r="84">
          <cell r="A84">
            <v>810017</v>
          </cell>
          <cell r="B84">
            <v>0</v>
          </cell>
          <cell r="C84" t="str">
            <v>Glucose</v>
          </cell>
          <cell r="D84" t="str">
            <v>Maintenance</v>
          </cell>
          <cell r="E84" t="str">
            <v>Building</v>
          </cell>
        </row>
        <row r="85">
          <cell r="A85">
            <v>810018</v>
          </cell>
          <cell r="B85">
            <v>0</v>
          </cell>
          <cell r="C85" t="str">
            <v>Trainning Hall</v>
          </cell>
          <cell r="D85" t="str">
            <v>Capex-26</v>
          </cell>
          <cell r="E85" t="str">
            <v>Building</v>
          </cell>
        </row>
        <row r="86">
          <cell r="A86">
            <v>810019</v>
          </cell>
          <cell r="B86">
            <v>0</v>
          </cell>
          <cell r="C86" t="str">
            <v>Trainning Hall</v>
          </cell>
          <cell r="D86" t="str">
            <v>Capex-26</v>
          </cell>
          <cell r="E86" t="str">
            <v>Building</v>
          </cell>
        </row>
        <row r="87">
          <cell r="A87">
            <v>810020</v>
          </cell>
          <cell r="B87">
            <v>0</v>
          </cell>
          <cell r="C87" t="str">
            <v>Trainning Hall</v>
          </cell>
          <cell r="D87" t="str">
            <v>Capex-26</v>
          </cell>
          <cell r="E87" t="str">
            <v>Building</v>
          </cell>
        </row>
        <row r="88">
          <cell r="A88">
            <v>810021</v>
          </cell>
          <cell r="B88">
            <v>0</v>
          </cell>
          <cell r="C88" t="str">
            <v>Baan Installation</v>
          </cell>
          <cell r="D88" t="str">
            <v>Capex-32</v>
          </cell>
          <cell r="E88" t="str">
            <v>Office Equipment</v>
          </cell>
        </row>
        <row r="89">
          <cell r="A89">
            <v>810022</v>
          </cell>
          <cell r="B89">
            <v>0</v>
          </cell>
          <cell r="C89" t="str">
            <v>Accounts Office</v>
          </cell>
          <cell r="D89" t="str">
            <v>Capex-19</v>
          </cell>
          <cell r="E89" t="str">
            <v>Building</v>
          </cell>
        </row>
        <row r="90">
          <cell r="A90">
            <v>810023</v>
          </cell>
          <cell r="B90">
            <v>0</v>
          </cell>
          <cell r="C90" t="str">
            <v>Lemoneze</v>
          </cell>
          <cell r="D90" t="str">
            <v>Capex-31</v>
          </cell>
          <cell r="E90" t="str">
            <v>Plant &amp; Machinery (Installation)</v>
          </cell>
        </row>
        <row r="91">
          <cell r="A91">
            <v>810024</v>
          </cell>
          <cell r="B91">
            <v>0</v>
          </cell>
          <cell r="C91" t="str">
            <v>Taxol Section</v>
          </cell>
          <cell r="D91" t="str">
            <v>Capex-25</v>
          </cell>
          <cell r="E91" t="str">
            <v>Plant &amp; Machinery (Installation)</v>
          </cell>
        </row>
        <row r="92">
          <cell r="A92">
            <v>810025</v>
          </cell>
          <cell r="B92">
            <v>0</v>
          </cell>
          <cell r="C92" t="str">
            <v>Godown near scrap yard</v>
          </cell>
          <cell r="D92" t="str">
            <v>Capex-17 &amp; 17A</v>
          </cell>
          <cell r="E92" t="str">
            <v>Building</v>
          </cell>
        </row>
        <row r="93">
          <cell r="A93">
            <v>810026</v>
          </cell>
          <cell r="B93">
            <v>0</v>
          </cell>
          <cell r="C93" t="str">
            <v>Litchi</v>
          </cell>
          <cell r="D93" t="str">
            <v>(Capex - 03(03-04)</v>
          </cell>
          <cell r="E93" t="str">
            <v>Building</v>
          </cell>
        </row>
        <row r="94">
          <cell r="A94">
            <v>810027</v>
          </cell>
          <cell r="B94">
            <v>0</v>
          </cell>
          <cell r="C94" t="str">
            <v>Godown near scrap yard</v>
          </cell>
          <cell r="D94" t="str">
            <v>Capex-17 &amp; 17A</v>
          </cell>
          <cell r="E94" t="str">
            <v>Building</v>
          </cell>
        </row>
        <row r="95">
          <cell r="A95">
            <v>810028</v>
          </cell>
          <cell r="B95">
            <v>0</v>
          </cell>
          <cell r="C95" t="str">
            <v>Thermocol Section</v>
          </cell>
          <cell r="D95" t="str">
            <v>(Capex - 01-03-04)</v>
          </cell>
          <cell r="E95" t="str">
            <v>Building</v>
          </cell>
        </row>
        <row r="96">
          <cell r="A96">
            <v>810029</v>
          </cell>
          <cell r="B96">
            <v>0</v>
          </cell>
          <cell r="C96" t="str">
            <v>Fruit Juice Section</v>
          </cell>
          <cell r="D96" t="str">
            <v>Capex-22</v>
          </cell>
          <cell r="E96" t="str">
            <v>Building</v>
          </cell>
        </row>
        <row r="97">
          <cell r="A97">
            <v>810030</v>
          </cell>
          <cell r="B97">
            <v>0</v>
          </cell>
          <cell r="C97" t="str">
            <v>Thermocol Section</v>
          </cell>
          <cell r="D97" t="str">
            <v>(Capex - 01-03-04)</v>
          </cell>
          <cell r="E97" t="str">
            <v>Building</v>
          </cell>
        </row>
        <row r="98">
          <cell r="A98">
            <v>810031</v>
          </cell>
          <cell r="B98">
            <v>0</v>
          </cell>
          <cell r="C98" t="str">
            <v>Fruit Juice Expansion</v>
          </cell>
          <cell r="D98" t="str">
            <v>Prem</v>
          </cell>
          <cell r="E98" t="str">
            <v>Plant &amp; Machinery (Installation)</v>
          </cell>
        </row>
        <row r="99">
          <cell r="A99">
            <v>810032</v>
          </cell>
          <cell r="B99">
            <v>0</v>
          </cell>
          <cell r="C99" t="str">
            <v>Lemoneze</v>
          </cell>
          <cell r="D99" t="str">
            <v>Capex-31</v>
          </cell>
          <cell r="E99" t="str">
            <v>Plant &amp; Machinery (Installation)</v>
          </cell>
        </row>
        <row r="100">
          <cell r="A100">
            <v>810033</v>
          </cell>
          <cell r="B100">
            <v>0</v>
          </cell>
          <cell r="C100" t="str">
            <v>Litchi</v>
          </cell>
          <cell r="D100" t="str">
            <v>(Capex - 03(03-04)</v>
          </cell>
          <cell r="E100" t="str">
            <v>Tools &amp; Implements</v>
          </cell>
        </row>
        <row r="101">
          <cell r="A101">
            <v>810034</v>
          </cell>
          <cell r="B101">
            <v>0</v>
          </cell>
          <cell r="C101" t="str">
            <v>Godown near scrap yard</v>
          </cell>
          <cell r="D101" t="str">
            <v>Capex-17 &amp; 17A</v>
          </cell>
          <cell r="E101" t="str">
            <v>Building</v>
          </cell>
        </row>
        <row r="102">
          <cell r="A102">
            <v>810035</v>
          </cell>
          <cell r="B102">
            <v>0</v>
          </cell>
          <cell r="C102" t="str">
            <v>Fruit Juice Expansion</v>
          </cell>
          <cell r="D102" t="str">
            <v>Maintenance</v>
          </cell>
          <cell r="E102" t="str">
            <v>Building</v>
          </cell>
        </row>
        <row r="103">
          <cell r="A103">
            <v>810036</v>
          </cell>
          <cell r="B103">
            <v>0</v>
          </cell>
          <cell r="C103" t="str">
            <v>Fruit Juice Section</v>
          </cell>
          <cell r="D103" t="str">
            <v>Maintenance</v>
          </cell>
          <cell r="E103" t="str">
            <v>Building</v>
          </cell>
        </row>
        <row r="104">
          <cell r="A104">
            <v>810037</v>
          </cell>
          <cell r="B104">
            <v>0</v>
          </cell>
          <cell r="C104" t="str">
            <v>Fruit Juice Section</v>
          </cell>
          <cell r="D104" t="str">
            <v>(Capex - 02-03-04)</v>
          </cell>
          <cell r="E104" t="str">
            <v>Building</v>
          </cell>
        </row>
        <row r="105">
          <cell r="A105">
            <v>810038</v>
          </cell>
          <cell r="B105">
            <v>0</v>
          </cell>
          <cell r="C105" t="str">
            <v>Taxol Section</v>
          </cell>
          <cell r="D105" t="str">
            <v>Capex-16</v>
          </cell>
          <cell r="E105" t="str">
            <v>Plant &amp; Machinery (Installation)</v>
          </cell>
        </row>
        <row r="106">
          <cell r="A106">
            <v>810039</v>
          </cell>
          <cell r="B106">
            <v>0</v>
          </cell>
          <cell r="C106" t="str">
            <v>Lemoneze</v>
          </cell>
          <cell r="D106" t="str">
            <v>Capex-31</v>
          </cell>
          <cell r="E106" t="str">
            <v>Plant &amp; Machinery (Installation)</v>
          </cell>
        </row>
        <row r="107">
          <cell r="A107">
            <v>810040</v>
          </cell>
          <cell r="B107">
            <v>0</v>
          </cell>
          <cell r="C107" t="str">
            <v>Godown near scrap yard</v>
          </cell>
          <cell r="D107" t="str">
            <v>Capex-17 &amp; 17A</v>
          </cell>
          <cell r="E107" t="str">
            <v>Building</v>
          </cell>
        </row>
        <row r="108">
          <cell r="A108">
            <v>810041</v>
          </cell>
          <cell r="B108">
            <v>0</v>
          </cell>
          <cell r="C108" t="str">
            <v>Lemoneze</v>
          </cell>
          <cell r="D108" t="str">
            <v>Capex-31</v>
          </cell>
          <cell r="E108" t="str">
            <v>Furniture &amp; Fixture</v>
          </cell>
        </row>
        <row r="109">
          <cell r="A109">
            <v>810042</v>
          </cell>
          <cell r="B109">
            <v>0</v>
          </cell>
          <cell r="C109" t="str">
            <v>Boundary wall</v>
          </cell>
          <cell r="D109" t="str">
            <v>(Capex - 06-03-04)</v>
          </cell>
          <cell r="E109" t="str">
            <v>Building</v>
          </cell>
        </row>
        <row r="110">
          <cell r="A110">
            <v>810043</v>
          </cell>
          <cell r="B110">
            <v>0</v>
          </cell>
          <cell r="C110" t="str">
            <v>Glucose</v>
          </cell>
          <cell r="D110" t="str">
            <v>Capex-44</v>
          </cell>
          <cell r="E110" t="str">
            <v>Tools &amp; Implements</v>
          </cell>
        </row>
        <row r="111">
          <cell r="A111">
            <v>810043</v>
          </cell>
          <cell r="B111">
            <v>0</v>
          </cell>
          <cell r="C111" t="str">
            <v>Hamola tablet</v>
          </cell>
          <cell r="D111" t="str">
            <v>Capex-44</v>
          </cell>
          <cell r="E111" t="str">
            <v>Tools &amp; Implements</v>
          </cell>
        </row>
        <row r="112">
          <cell r="A112">
            <v>810044</v>
          </cell>
          <cell r="B112">
            <v>0</v>
          </cell>
          <cell r="C112" t="str">
            <v>Godrej Compactor</v>
          </cell>
          <cell r="D112" t="str">
            <v>Capex-40</v>
          </cell>
          <cell r="E112" t="str">
            <v>Office Equipment</v>
          </cell>
        </row>
        <row r="113">
          <cell r="A113">
            <v>810045</v>
          </cell>
          <cell r="B113">
            <v>0</v>
          </cell>
          <cell r="C113" t="str">
            <v>Amla Hair Oil</v>
          </cell>
          <cell r="D113" t="str">
            <v>Capex-44</v>
          </cell>
          <cell r="E113" t="str">
            <v>Tools &amp; Implements</v>
          </cell>
        </row>
        <row r="114">
          <cell r="A114">
            <v>810045</v>
          </cell>
          <cell r="B114">
            <v>0</v>
          </cell>
          <cell r="C114" t="str">
            <v>Hamola tablet</v>
          </cell>
          <cell r="D114" t="str">
            <v>Capex-44</v>
          </cell>
          <cell r="E114" t="str">
            <v>Tools &amp; Implements</v>
          </cell>
        </row>
        <row r="115">
          <cell r="A115">
            <v>810046</v>
          </cell>
          <cell r="B115">
            <v>0</v>
          </cell>
          <cell r="C115" t="str">
            <v>Godrej Compactor</v>
          </cell>
          <cell r="D115" t="str">
            <v>Capex-40</v>
          </cell>
          <cell r="E115" t="str">
            <v>Office Equipment</v>
          </cell>
        </row>
        <row r="116">
          <cell r="A116">
            <v>810047</v>
          </cell>
          <cell r="B116">
            <v>0</v>
          </cell>
          <cell r="C116" t="str">
            <v>Rm Store</v>
          </cell>
          <cell r="D116" t="str">
            <v>Capex-48</v>
          </cell>
          <cell r="E116" t="str">
            <v>Tools &amp; Implements</v>
          </cell>
        </row>
        <row r="117">
          <cell r="A117">
            <v>810048</v>
          </cell>
          <cell r="B117">
            <v>0</v>
          </cell>
          <cell r="C117" t="str">
            <v>Lemoneze</v>
          </cell>
          <cell r="D117" t="str">
            <v>Capex-31</v>
          </cell>
          <cell r="E117" t="str">
            <v>Electrical Installation</v>
          </cell>
        </row>
        <row r="118">
          <cell r="A118">
            <v>810049</v>
          </cell>
          <cell r="B118">
            <v>0</v>
          </cell>
          <cell r="C118" t="str">
            <v>Fruit Juice Expansion</v>
          </cell>
          <cell r="D118" t="str">
            <v>Maintenance</v>
          </cell>
          <cell r="E118" t="str">
            <v>Plant &amp; Machinery (Installation)</v>
          </cell>
        </row>
        <row r="119">
          <cell r="A119">
            <v>810051</v>
          </cell>
          <cell r="B119">
            <v>0</v>
          </cell>
          <cell r="C119" t="str">
            <v>Litchi</v>
          </cell>
          <cell r="D119" t="str">
            <v>(Capex - 03(03-04)</v>
          </cell>
          <cell r="E119" t="str">
            <v>Electrical Installation</v>
          </cell>
        </row>
        <row r="120">
          <cell r="A120">
            <v>810053</v>
          </cell>
          <cell r="B120">
            <v>0</v>
          </cell>
          <cell r="C120" t="str">
            <v>Litchi</v>
          </cell>
          <cell r="D120" t="str">
            <v>(Capex - 03(03-04)</v>
          </cell>
          <cell r="E120" t="str">
            <v>Electrical Installation</v>
          </cell>
        </row>
        <row r="121">
          <cell r="A121">
            <v>810054</v>
          </cell>
          <cell r="B121">
            <v>0</v>
          </cell>
          <cell r="C121" t="str">
            <v>Litchi</v>
          </cell>
          <cell r="D121" t="str">
            <v>(Capex - 03(03-04)</v>
          </cell>
          <cell r="E121" t="str">
            <v>Electrical Installation</v>
          </cell>
        </row>
        <row r="122">
          <cell r="A122">
            <v>810056</v>
          </cell>
          <cell r="B122">
            <v>0</v>
          </cell>
          <cell r="C122" t="str">
            <v>Litchi</v>
          </cell>
          <cell r="D122" t="str">
            <v>(Capex - 03(03-04)</v>
          </cell>
          <cell r="E122" t="str">
            <v>Electrical Installation</v>
          </cell>
        </row>
        <row r="123">
          <cell r="A123">
            <v>810057</v>
          </cell>
          <cell r="B123">
            <v>0</v>
          </cell>
          <cell r="C123" t="str">
            <v>Litchi</v>
          </cell>
          <cell r="D123" t="str">
            <v>(Capex - 03(03-04)</v>
          </cell>
          <cell r="E123" t="str">
            <v>Electrical Installation</v>
          </cell>
        </row>
        <row r="124">
          <cell r="A124">
            <v>810058</v>
          </cell>
          <cell r="B124">
            <v>0</v>
          </cell>
          <cell r="C124" t="str">
            <v>Litchi</v>
          </cell>
          <cell r="D124" t="str">
            <v>(Capex - 03(03-04)</v>
          </cell>
          <cell r="E124" t="str">
            <v>Electrical Installation</v>
          </cell>
        </row>
        <row r="125">
          <cell r="A125">
            <v>810059</v>
          </cell>
          <cell r="B125">
            <v>0</v>
          </cell>
          <cell r="C125" t="str">
            <v>Litchi</v>
          </cell>
          <cell r="D125" t="str">
            <v>(Capex - 03(03-04)</v>
          </cell>
          <cell r="E125" t="str">
            <v>Electrical Installation</v>
          </cell>
        </row>
        <row r="126">
          <cell r="A126">
            <v>810060</v>
          </cell>
          <cell r="B126">
            <v>0</v>
          </cell>
          <cell r="C126" t="str">
            <v>Boundary Wall</v>
          </cell>
          <cell r="D126" t="str">
            <v>Capex-23</v>
          </cell>
          <cell r="E126" t="str">
            <v>Building</v>
          </cell>
        </row>
        <row r="127">
          <cell r="A127">
            <v>810061</v>
          </cell>
          <cell r="B127">
            <v>0</v>
          </cell>
          <cell r="C127" t="str">
            <v>Litchi</v>
          </cell>
          <cell r="D127" t="str">
            <v>(Capex - 03(03-04)</v>
          </cell>
          <cell r="E127" t="str">
            <v>Electrical Installation</v>
          </cell>
        </row>
        <row r="128">
          <cell r="A128">
            <v>810062</v>
          </cell>
          <cell r="B128">
            <v>0</v>
          </cell>
          <cell r="C128" t="str">
            <v>Litchi</v>
          </cell>
          <cell r="D128" t="str">
            <v>(Capex - 03(03-04)</v>
          </cell>
          <cell r="E128" t="str">
            <v xml:space="preserve">Plant &amp; Machinery </v>
          </cell>
        </row>
        <row r="129">
          <cell r="A129">
            <v>810063</v>
          </cell>
          <cell r="B129">
            <v>0</v>
          </cell>
          <cell r="C129" t="str">
            <v>Lemoneze</v>
          </cell>
          <cell r="D129" t="str">
            <v>Capex-31</v>
          </cell>
          <cell r="E129" t="str">
            <v>Building</v>
          </cell>
        </row>
        <row r="130">
          <cell r="A130">
            <v>810064</v>
          </cell>
          <cell r="B130">
            <v>0</v>
          </cell>
          <cell r="C130" t="str">
            <v>Litchi</v>
          </cell>
          <cell r="D130" t="str">
            <v>(Capex - 03(03-04)</v>
          </cell>
          <cell r="E130" t="str">
            <v>Plant &amp; Machinery (Installation)</v>
          </cell>
        </row>
        <row r="131">
          <cell r="A131">
            <v>810065</v>
          </cell>
          <cell r="B131">
            <v>0</v>
          </cell>
          <cell r="C131" t="str">
            <v>Godown near scrap yard</v>
          </cell>
          <cell r="D131" t="str">
            <v>Capex-17 &amp; 17A</v>
          </cell>
          <cell r="E131" t="str">
            <v>Building</v>
          </cell>
        </row>
        <row r="132">
          <cell r="A132">
            <v>810066</v>
          </cell>
          <cell r="B132">
            <v>0</v>
          </cell>
          <cell r="C132" t="str">
            <v>Fruit Juice Expansion</v>
          </cell>
          <cell r="D132" t="str">
            <v>Maintenance</v>
          </cell>
          <cell r="E132" t="str">
            <v>Plant &amp; Machinery (Installation)</v>
          </cell>
        </row>
        <row r="133">
          <cell r="A133">
            <v>810067</v>
          </cell>
          <cell r="B133">
            <v>0</v>
          </cell>
          <cell r="C133" t="str">
            <v>Litchi</v>
          </cell>
          <cell r="D133" t="str">
            <v>(Capex - 03(03-04)</v>
          </cell>
          <cell r="E133" t="str">
            <v>Electrical Installation</v>
          </cell>
        </row>
        <row r="134">
          <cell r="A134">
            <v>810068</v>
          </cell>
          <cell r="B134">
            <v>0</v>
          </cell>
          <cell r="C134" t="str">
            <v>Fruit Juice Section</v>
          </cell>
          <cell r="D134" t="str">
            <v>(Capex - 02-03-04)</v>
          </cell>
          <cell r="E134" t="str">
            <v xml:space="preserve">Plant &amp; Machinery </v>
          </cell>
        </row>
        <row r="135">
          <cell r="A135">
            <v>810069</v>
          </cell>
          <cell r="B135">
            <v>0</v>
          </cell>
          <cell r="C135" t="str">
            <v>Litchi</v>
          </cell>
          <cell r="D135" t="str">
            <v>(Capex - 03-03-04)</v>
          </cell>
          <cell r="E135" t="str">
            <v xml:space="preserve">Plant &amp; Machinery </v>
          </cell>
        </row>
        <row r="136">
          <cell r="A136">
            <v>810070</v>
          </cell>
          <cell r="B136">
            <v>0</v>
          </cell>
          <cell r="C136" t="str">
            <v>Litchi</v>
          </cell>
          <cell r="D136" t="str">
            <v>(Capex - 03(03-04)</v>
          </cell>
          <cell r="E136" t="str">
            <v>Electrical Installation</v>
          </cell>
        </row>
        <row r="137">
          <cell r="A137">
            <v>810071</v>
          </cell>
          <cell r="B137">
            <v>0</v>
          </cell>
          <cell r="C137" t="str">
            <v>Litchi</v>
          </cell>
          <cell r="D137" t="str">
            <v>(Capex - 03(03-04)</v>
          </cell>
          <cell r="E137" t="str">
            <v>Electrical Installation</v>
          </cell>
        </row>
        <row r="138">
          <cell r="A138">
            <v>810072</v>
          </cell>
          <cell r="B138">
            <v>0</v>
          </cell>
          <cell r="C138" t="str">
            <v>Baan Installation</v>
          </cell>
          <cell r="D138" t="str">
            <v>Capex-32</v>
          </cell>
          <cell r="E138" t="str">
            <v>Office Equipment</v>
          </cell>
        </row>
        <row r="139">
          <cell r="A139">
            <v>810074</v>
          </cell>
          <cell r="B139">
            <v>0</v>
          </cell>
          <cell r="C139" t="str">
            <v>Vatika Shampoo</v>
          </cell>
          <cell r="D139" t="str">
            <v>Maintenance</v>
          </cell>
          <cell r="E139" t="str">
            <v>Plant &amp; Machinery (Installation)</v>
          </cell>
        </row>
        <row r="140">
          <cell r="A140">
            <v>810075</v>
          </cell>
          <cell r="B140">
            <v>0</v>
          </cell>
          <cell r="C140" t="str">
            <v>Fruit Juice Expansion</v>
          </cell>
          <cell r="D140" t="str">
            <v>Maintenance</v>
          </cell>
          <cell r="E140" t="str">
            <v>Tools &amp; Implements</v>
          </cell>
        </row>
        <row r="141">
          <cell r="A141">
            <v>810076</v>
          </cell>
          <cell r="B141">
            <v>0</v>
          </cell>
          <cell r="C141" t="str">
            <v>Litchi</v>
          </cell>
          <cell r="D141" t="str">
            <v>(Capex - 03(03-04)</v>
          </cell>
          <cell r="E141" t="str">
            <v xml:space="preserve">Plant &amp; Machinery </v>
          </cell>
        </row>
        <row r="142">
          <cell r="A142">
            <v>810077</v>
          </cell>
          <cell r="B142">
            <v>0</v>
          </cell>
          <cell r="C142" t="str">
            <v>Godown near scrap yard</v>
          </cell>
          <cell r="D142" t="str">
            <v>Capex-17 &amp; 17A</v>
          </cell>
          <cell r="E142" t="str">
            <v>Building</v>
          </cell>
        </row>
        <row r="143">
          <cell r="A143">
            <v>810078</v>
          </cell>
          <cell r="B143">
            <v>0</v>
          </cell>
          <cell r="C143" t="str">
            <v>Fruit Juice Expansion</v>
          </cell>
          <cell r="D143" t="str">
            <v>Maintenance</v>
          </cell>
          <cell r="E143" t="str">
            <v>Building</v>
          </cell>
        </row>
        <row r="144">
          <cell r="A144">
            <v>810079</v>
          </cell>
          <cell r="B144">
            <v>0</v>
          </cell>
          <cell r="C144" t="str">
            <v>Fruit Juice Section</v>
          </cell>
          <cell r="D144" t="str">
            <v>(Capex - 02-03-04)</v>
          </cell>
          <cell r="E144" t="str">
            <v>Plant &amp; Machinery (Installation)</v>
          </cell>
        </row>
        <row r="145">
          <cell r="A145">
            <v>810080</v>
          </cell>
          <cell r="B145">
            <v>0</v>
          </cell>
          <cell r="C145" t="str">
            <v>Baan Installation</v>
          </cell>
          <cell r="D145" t="str">
            <v>Capex-32</v>
          </cell>
          <cell r="E145" t="str">
            <v>Office Equipment</v>
          </cell>
        </row>
        <row r="146">
          <cell r="A146">
            <v>810081</v>
          </cell>
          <cell r="B146">
            <v>0</v>
          </cell>
          <cell r="C146" t="str">
            <v>Lemoneze</v>
          </cell>
          <cell r="D146" t="str">
            <v>Capex-31</v>
          </cell>
          <cell r="E146" t="str">
            <v>Building</v>
          </cell>
        </row>
        <row r="147">
          <cell r="A147">
            <v>810082</v>
          </cell>
          <cell r="B147">
            <v>0</v>
          </cell>
          <cell r="C147" t="str">
            <v>Boundary Wall</v>
          </cell>
          <cell r="D147" t="str">
            <v>Capex-23</v>
          </cell>
          <cell r="E147" t="str">
            <v>Building</v>
          </cell>
        </row>
        <row r="148">
          <cell r="A148">
            <v>810083</v>
          </cell>
          <cell r="B148">
            <v>0</v>
          </cell>
          <cell r="C148" t="str">
            <v>Trainning Hall</v>
          </cell>
          <cell r="D148" t="str">
            <v>Capex-26</v>
          </cell>
          <cell r="E148" t="str">
            <v>Furniture &amp; fixture</v>
          </cell>
        </row>
        <row r="149">
          <cell r="A149">
            <v>810085</v>
          </cell>
          <cell r="B149">
            <v>0</v>
          </cell>
          <cell r="C149" t="str">
            <v>Gardenning</v>
          </cell>
          <cell r="D149" t="str">
            <v>No-Capex</v>
          </cell>
          <cell r="E149" t="str">
            <v>Tools &amp; Implements</v>
          </cell>
        </row>
        <row r="150">
          <cell r="A150">
            <v>810086</v>
          </cell>
          <cell r="B150">
            <v>0</v>
          </cell>
          <cell r="C150" t="str">
            <v xml:space="preserve">Vatika Hair Oil Container </v>
          </cell>
          <cell r="D150" t="str">
            <v>Capex-34</v>
          </cell>
          <cell r="E150" t="str">
            <v xml:space="preserve">Plant &amp; Machinery </v>
          </cell>
        </row>
        <row r="151">
          <cell r="A151">
            <v>810087</v>
          </cell>
          <cell r="B151">
            <v>0</v>
          </cell>
          <cell r="C151" t="str">
            <v xml:space="preserve">Vatika Hair Oil Container </v>
          </cell>
          <cell r="D151" t="str">
            <v>Capex-34</v>
          </cell>
          <cell r="E151" t="str">
            <v xml:space="preserve">Plant &amp; Machinery </v>
          </cell>
        </row>
        <row r="152">
          <cell r="A152">
            <v>810088</v>
          </cell>
          <cell r="B152">
            <v>0</v>
          </cell>
          <cell r="C152" t="str">
            <v xml:space="preserve">Vatika Hair Oil Container </v>
          </cell>
          <cell r="D152" t="str">
            <v>Capex-34</v>
          </cell>
          <cell r="E152" t="str">
            <v xml:space="preserve">Plant &amp; Machinery </v>
          </cell>
        </row>
        <row r="153">
          <cell r="A153">
            <v>810089</v>
          </cell>
          <cell r="B153">
            <v>0</v>
          </cell>
          <cell r="C153" t="str">
            <v xml:space="preserve">Vatika Hair Oil Container </v>
          </cell>
          <cell r="D153" t="str">
            <v>Capex-34</v>
          </cell>
          <cell r="E153" t="str">
            <v xml:space="preserve">Plant &amp; Machinery </v>
          </cell>
        </row>
        <row r="154">
          <cell r="A154">
            <v>810090</v>
          </cell>
          <cell r="B154">
            <v>0</v>
          </cell>
          <cell r="C154" t="str">
            <v xml:space="preserve">Vatika Hair Oil Container </v>
          </cell>
          <cell r="D154" t="str">
            <v>Capex-34</v>
          </cell>
          <cell r="E154" t="str">
            <v xml:space="preserve">Plant &amp; Machinery </v>
          </cell>
        </row>
        <row r="155">
          <cell r="A155">
            <v>810091</v>
          </cell>
          <cell r="B155">
            <v>0</v>
          </cell>
          <cell r="C155" t="str">
            <v xml:space="preserve">Vatika Hair Oil Container </v>
          </cell>
          <cell r="D155" t="str">
            <v>Capex-34</v>
          </cell>
          <cell r="E155" t="str">
            <v xml:space="preserve">Plant &amp; Machinery </v>
          </cell>
        </row>
        <row r="156">
          <cell r="A156">
            <v>810092</v>
          </cell>
          <cell r="B156">
            <v>0</v>
          </cell>
          <cell r="C156" t="str">
            <v>Lemoneze</v>
          </cell>
          <cell r="D156" t="str">
            <v>Capex-31</v>
          </cell>
          <cell r="E156" t="str">
            <v>Plant &amp; Machinery (Installation)</v>
          </cell>
        </row>
        <row r="157">
          <cell r="A157">
            <v>810093</v>
          </cell>
          <cell r="B157">
            <v>0</v>
          </cell>
          <cell r="C157" t="str">
            <v>Lemoneze</v>
          </cell>
          <cell r="D157" t="str">
            <v>Capex-31</v>
          </cell>
          <cell r="E157" t="str">
            <v>Plant &amp; Machinery (Installation)</v>
          </cell>
        </row>
        <row r="158">
          <cell r="A158">
            <v>810094</v>
          </cell>
          <cell r="B158">
            <v>0</v>
          </cell>
          <cell r="C158" t="str">
            <v>Lemoneze</v>
          </cell>
          <cell r="D158" t="str">
            <v>Capex-31</v>
          </cell>
          <cell r="E158" t="str">
            <v>Plant &amp; Machinery (Installation)</v>
          </cell>
        </row>
        <row r="159">
          <cell r="A159">
            <v>810096</v>
          </cell>
          <cell r="B159">
            <v>0</v>
          </cell>
          <cell r="C159" t="str">
            <v>Lemoneze</v>
          </cell>
          <cell r="D159" t="str">
            <v>Capex-31</v>
          </cell>
          <cell r="E159" t="str">
            <v>Tools &amp; Implements</v>
          </cell>
        </row>
        <row r="160">
          <cell r="A160">
            <v>810098</v>
          </cell>
          <cell r="B160">
            <v>0</v>
          </cell>
          <cell r="C160" t="str">
            <v>Lemoneze</v>
          </cell>
          <cell r="D160" t="str">
            <v>Capex-31</v>
          </cell>
          <cell r="E160" t="str">
            <v>Plant &amp; Machinery (Installation)</v>
          </cell>
        </row>
        <row r="161">
          <cell r="A161">
            <v>810099</v>
          </cell>
          <cell r="B161">
            <v>0</v>
          </cell>
          <cell r="C161" t="str">
            <v>Taxol Section</v>
          </cell>
          <cell r="D161" t="str">
            <v>Capex-16</v>
          </cell>
          <cell r="E161" t="str">
            <v>Plant &amp; Machinery (Installation)</v>
          </cell>
        </row>
        <row r="162">
          <cell r="A162">
            <v>810100</v>
          </cell>
          <cell r="B162">
            <v>0</v>
          </cell>
          <cell r="C162" t="str">
            <v>Litchi</v>
          </cell>
          <cell r="D162" t="str">
            <v>(Capex - 03-03-04)</v>
          </cell>
          <cell r="E162" t="str">
            <v>Plant &amp; Machinery (Installation)</v>
          </cell>
        </row>
        <row r="163">
          <cell r="A163">
            <v>810101</v>
          </cell>
          <cell r="B163">
            <v>0</v>
          </cell>
          <cell r="C163" t="str">
            <v>LDM Section</v>
          </cell>
          <cell r="D163" t="str">
            <v>Capex-29</v>
          </cell>
          <cell r="E163" t="str">
            <v>Plant &amp; Machinery (Installation)</v>
          </cell>
        </row>
        <row r="164">
          <cell r="A164">
            <v>810102</v>
          </cell>
          <cell r="B164">
            <v>0</v>
          </cell>
          <cell r="C164" t="str">
            <v>Thermocol Section</v>
          </cell>
          <cell r="D164" t="str">
            <v>(Capex - 01-03-04)</v>
          </cell>
          <cell r="E164" t="str">
            <v>Building</v>
          </cell>
        </row>
        <row r="165">
          <cell r="A165">
            <v>810103</v>
          </cell>
          <cell r="B165">
            <v>0</v>
          </cell>
          <cell r="C165" t="str">
            <v>Godown near scrap yard</v>
          </cell>
          <cell r="D165" t="str">
            <v>Capex-17 &amp; 17A</v>
          </cell>
          <cell r="E165" t="str">
            <v>Building</v>
          </cell>
        </row>
        <row r="166">
          <cell r="A166">
            <v>810104</v>
          </cell>
          <cell r="B166">
            <v>0</v>
          </cell>
          <cell r="C166" t="str">
            <v>Lemoneze</v>
          </cell>
          <cell r="D166" t="str">
            <v>Capex-31</v>
          </cell>
          <cell r="E166" t="str">
            <v>Plant &amp; Machinery (Installation)</v>
          </cell>
        </row>
        <row r="167">
          <cell r="A167">
            <v>810105</v>
          </cell>
          <cell r="B167">
            <v>0</v>
          </cell>
          <cell r="C167" t="str">
            <v>Godown near scrap yard</v>
          </cell>
          <cell r="D167" t="str">
            <v>Capex-17 &amp; 17A</v>
          </cell>
          <cell r="E167" t="str">
            <v>Building</v>
          </cell>
        </row>
        <row r="168">
          <cell r="A168">
            <v>810106</v>
          </cell>
          <cell r="B168">
            <v>0</v>
          </cell>
          <cell r="C168" t="str">
            <v>LDM Section</v>
          </cell>
          <cell r="D168" t="str">
            <v>Capex-29</v>
          </cell>
          <cell r="E168" t="str">
            <v>Plant &amp; Machinery (Installation)</v>
          </cell>
        </row>
        <row r="169">
          <cell r="A169">
            <v>810107</v>
          </cell>
          <cell r="B169">
            <v>0</v>
          </cell>
          <cell r="C169" t="str">
            <v>New Godown</v>
          </cell>
          <cell r="D169" t="str">
            <v>Capex-17 &amp; 17A</v>
          </cell>
          <cell r="E169" t="str">
            <v>Building</v>
          </cell>
        </row>
        <row r="170">
          <cell r="A170">
            <v>810108</v>
          </cell>
          <cell r="B170">
            <v>0</v>
          </cell>
          <cell r="C170" t="str">
            <v>LDM Section</v>
          </cell>
          <cell r="D170" t="str">
            <v>Capex-29</v>
          </cell>
          <cell r="E170" t="str">
            <v>Plant &amp; Machinery (Installation)</v>
          </cell>
        </row>
        <row r="171">
          <cell r="A171">
            <v>810109</v>
          </cell>
          <cell r="B171">
            <v>0</v>
          </cell>
          <cell r="C171" t="str">
            <v>Thermocol Section</v>
          </cell>
          <cell r="D171" t="str">
            <v>(Capex - 01-03-04)</v>
          </cell>
          <cell r="E171" t="str">
            <v>Building</v>
          </cell>
        </row>
        <row r="172">
          <cell r="A172">
            <v>810110</v>
          </cell>
          <cell r="B172">
            <v>0</v>
          </cell>
          <cell r="C172" t="str">
            <v>Lemoneze</v>
          </cell>
          <cell r="D172" t="str">
            <v>Capex-31</v>
          </cell>
          <cell r="E172" t="str">
            <v>Electrical Installation</v>
          </cell>
        </row>
        <row r="173">
          <cell r="A173">
            <v>810111</v>
          </cell>
          <cell r="B173">
            <v>0</v>
          </cell>
          <cell r="C173" t="str">
            <v>LDM Section</v>
          </cell>
          <cell r="D173" t="str">
            <v>Capex-29</v>
          </cell>
          <cell r="E173" t="str">
            <v>Plant &amp; Machinery (Installation)</v>
          </cell>
        </row>
        <row r="174">
          <cell r="A174">
            <v>810112</v>
          </cell>
          <cell r="B174">
            <v>0</v>
          </cell>
          <cell r="C174" t="str">
            <v>Trainning Hall</v>
          </cell>
          <cell r="D174" t="str">
            <v>Capex-26</v>
          </cell>
          <cell r="E174" t="str">
            <v>Building</v>
          </cell>
        </row>
        <row r="175">
          <cell r="A175">
            <v>810113</v>
          </cell>
          <cell r="B175">
            <v>0</v>
          </cell>
          <cell r="C175" t="str">
            <v>LDM Section</v>
          </cell>
          <cell r="D175" t="str">
            <v>Capex-29</v>
          </cell>
          <cell r="E175" t="str">
            <v>Plant &amp; Machinery (Installation)</v>
          </cell>
        </row>
        <row r="176">
          <cell r="A176">
            <v>810114</v>
          </cell>
          <cell r="B176">
            <v>0</v>
          </cell>
          <cell r="C176" t="str">
            <v>Trainning Hall</v>
          </cell>
          <cell r="D176" t="str">
            <v>Capex-26</v>
          </cell>
          <cell r="E176" t="str">
            <v>Electrical Installation</v>
          </cell>
        </row>
        <row r="177">
          <cell r="A177">
            <v>810115</v>
          </cell>
          <cell r="B177">
            <v>0</v>
          </cell>
          <cell r="C177" t="str">
            <v>Lemoneze</v>
          </cell>
          <cell r="D177" t="str">
            <v>Capex-31</v>
          </cell>
          <cell r="E177" t="str">
            <v xml:space="preserve">Plant &amp; Machinery </v>
          </cell>
        </row>
        <row r="178">
          <cell r="A178">
            <v>810116</v>
          </cell>
          <cell r="B178">
            <v>0</v>
          </cell>
          <cell r="C178" t="str">
            <v>Fruit Juice Section</v>
          </cell>
          <cell r="D178" t="str">
            <v>(Capex - 02-03-04)</v>
          </cell>
          <cell r="E178" t="str">
            <v>Plant &amp; Machinery (Installation)</v>
          </cell>
        </row>
        <row r="179">
          <cell r="A179">
            <v>810117</v>
          </cell>
          <cell r="B179">
            <v>0</v>
          </cell>
          <cell r="C179" t="str">
            <v>New Godown</v>
          </cell>
          <cell r="D179" t="str">
            <v>Capex-17 &amp; 17A</v>
          </cell>
          <cell r="E179" t="str">
            <v>Building</v>
          </cell>
        </row>
        <row r="180">
          <cell r="A180">
            <v>810118</v>
          </cell>
          <cell r="B180">
            <v>0</v>
          </cell>
          <cell r="C180" t="str">
            <v>Vatika Shampoo</v>
          </cell>
          <cell r="D180" t="str">
            <v>Capex-11</v>
          </cell>
          <cell r="E180" t="str">
            <v>Plant &amp; Machinery (Installation)</v>
          </cell>
        </row>
        <row r="181">
          <cell r="A181">
            <v>810119</v>
          </cell>
          <cell r="B181">
            <v>0</v>
          </cell>
          <cell r="C181" t="str">
            <v>New Godown</v>
          </cell>
          <cell r="D181" t="str">
            <v>Capex-17 &amp; 17A</v>
          </cell>
          <cell r="E181" t="str">
            <v>Building</v>
          </cell>
        </row>
        <row r="182">
          <cell r="A182">
            <v>810120</v>
          </cell>
          <cell r="B182">
            <v>0</v>
          </cell>
          <cell r="C182" t="str">
            <v>New Godown</v>
          </cell>
          <cell r="D182" t="str">
            <v>Capex-17 &amp; 17A</v>
          </cell>
          <cell r="E182" t="str">
            <v>Building</v>
          </cell>
        </row>
        <row r="183">
          <cell r="A183">
            <v>810121</v>
          </cell>
          <cell r="B183">
            <v>0</v>
          </cell>
          <cell r="C183" t="str">
            <v>LDM Section</v>
          </cell>
          <cell r="D183" t="str">
            <v>Capex-29</v>
          </cell>
          <cell r="E183" t="str">
            <v>Electrical Installation</v>
          </cell>
        </row>
        <row r="184">
          <cell r="A184">
            <v>810122</v>
          </cell>
          <cell r="B184">
            <v>0</v>
          </cell>
          <cell r="C184" t="str">
            <v>Litchi</v>
          </cell>
          <cell r="D184" t="str">
            <v>(Capex - 03-03-04)</v>
          </cell>
          <cell r="E184" t="str">
            <v>Building</v>
          </cell>
        </row>
        <row r="185">
          <cell r="A185">
            <v>810123</v>
          </cell>
          <cell r="B185">
            <v>0</v>
          </cell>
          <cell r="C185" t="str">
            <v>New Godown</v>
          </cell>
          <cell r="D185" t="str">
            <v>Capex-17 &amp; 17A</v>
          </cell>
          <cell r="E185" t="str">
            <v>Building</v>
          </cell>
        </row>
        <row r="186">
          <cell r="A186">
            <v>810124</v>
          </cell>
          <cell r="B186">
            <v>0</v>
          </cell>
          <cell r="C186" t="str">
            <v>Fruit Juice Section</v>
          </cell>
          <cell r="D186" t="str">
            <v>(Capex - 02-03-04)</v>
          </cell>
          <cell r="E186" t="str">
            <v>Building</v>
          </cell>
        </row>
        <row r="187">
          <cell r="A187">
            <v>810294</v>
          </cell>
          <cell r="B187">
            <v>0</v>
          </cell>
          <cell r="C187" t="str">
            <v>Kennel House</v>
          </cell>
          <cell r="D187" t="str">
            <v>(Capex - 18-03-04)</v>
          </cell>
          <cell r="E187" t="str">
            <v>Building</v>
          </cell>
        </row>
        <row r="188">
          <cell r="A188">
            <v>810125</v>
          </cell>
          <cell r="B188">
            <v>0</v>
          </cell>
          <cell r="C188" t="str">
            <v>Fruit Juice Section</v>
          </cell>
          <cell r="D188" t="str">
            <v>(Capex - 02-03-04)</v>
          </cell>
          <cell r="E188" t="str">
            <v>Electrical Installation</v>
          </cell>
        </row>
        <row r="189">
          <cell r="A189">
            <v>810126</v>
          </cell>
          <cell r="B189">
            <v>0</v>
          </cell>
          <cell r="C189" t="str">
            <v>LDM Section</v>
          </cell>
          <cell r="D189" t="str">
            <v>Capex-29</v>
          </cell>
          <cell r="E189" t="str">
            <v>Plant &amp; Machinery (Installation)</v>
          </cell>
        </row>
        <row r="190">
          <cell r="A190">
            <v>810127</v>
          </cell>
          <cell r="B190">
            <v>0</v>
          </cell>
          <cell r="C190" t="str">
            <v>Fruit Juice Section</v>
          </cell>
          <cell r="D190" t="str">
            <v>(Capex - 04-03-04)</v>
          </cell>
          <cell r="E190" t="str">
            <v xml:space="preserve">Plant &amp; Machinery </v>
          </cell>
        </row>
        <row r="191">
          <cell r="A191">
            <v>810128</v>
          </cell>
          <cell r="B191">
            <v>0</v>
          </cell>
          <cell r="C191" t="str">
            <v>Fruit Juice Section</v>
          </cell>
          <cell r="D191" t="str">
            <v>(Capex - 04-03-04)</v>
          </cell>
          <cell r="E191" t="str">
            <v xml:space="preserve">Plant &amp; Machinery </v>
          </cell>
        </row>
        <row r="192">
          <cell r="A192">
            <v>810129</v>
          </cell>
          <cell r="B192">
            <v>0</v>
          </cell>
          <cell r="C192" t="str">
            <v>Fruit Juice Section</v>
          </cell>
          <cell r="D192" t="str">
            <v>(Capex - 02-03-04)</v>
          </cell>
          <cell r="E192" t="str">
            <v>Electrical Installation</v>
          </cell>
        </row>
        <row r="193">
          <cell r="A193">
            <v>810130</v>
          </cell>
          <cell r="B193">
            <v>0</v>
          </cell>
          <cell r="C193" t="str">
            <v>Thermocol Section</v>
          </cell>
          <cell r="D193" t="str">
            <v>(Capex - 01-03-04)</v>
          </cell>
          <cell r="E193" t="str">
            <v>Building</v>
          </cell>
        </row>
        <row r="194">
          <cell r="A194">
            <v>810131</v>
          </cell>
          <cell r="B194">
            <v>0</v>
          </cell>
          <cell r="C194" t="str">
            <v>New Godown</v>
          </cell>
          <cell r="D194" t="str">
            <v>Capex-17 &amp; 17A</v>
          </cell>
          <cell r="E194" t="str">
            <v>Building</v>
          </cell>
        </row>
        <row r="195">
          <cell r="A195">
            <v>810132</v>
          </cell>
          <cell r="B195">
            <v>0</v>
          </cell>
          <cell r="C195" t="str">
            <v>Litchi</v>
          </cell>
          <cell r="D195" t="str">
            <v>(Capex - 03-03-04)</v>
          </cell>
          <cell r="E195" t="str">
            <v>Building</v>
          </cell>
        </row>
        <row r="196">
          <cell r="A196">
            <v>810133</v>
          </cell>
          <cell r="B196">
            <v>0</v>
          </cell>
          <cell r="C196" t="str">
            <v xml:space="preserve">Vatika Hair Oil Container </v>
          </cell>
          <cell r="D196" t="str">
            <v>Capex-34</v>
          </cell>
          <cell r="E196" t="str">
            <v xml:space="preserve">Plant &amp; Machinery </v>
          </cell>
        </row>
        <row r="197">
          <cell r="A197">
            <v>810134</v>
          </cell>
          <cell r="B197">
            <v>0</v>
          </cell>
          <cell r="C197" t="str">
            <v>New Godown</v>
          </cell>
          <cell r="D197" t="str">
            <v>Capex-17 &amp; 17A</v>
          </cell>
          <cell r="E197" t="str">
            <v>Building</v>
          </cell>
        </row>
        <row r="198">
          <cell r="A198">
            <v>810135</v>
          </cell>
          <cell r="B198">
            <v>0</v>
          </cell>
          <cell r="C198" t="str">
            <v>Fruit Juice Section</v>
          </cell>
          <cell r="D198" t="str">
            <v>Maintenance</v>
          </cell>
          <cell r="E198" t="str">
            <v>Plant &amp; Machinery (Installation)</v>
          </cell>
        </row>
        <row r="199">
          <cell r="A199">
            <v>810136</v>
          </cell>
          <cell r="B199">
            <v>0</v>
          </cell>
          <cell r="C199" t="str">
            <v>Fruit Juice Section</v>
          </cell>
          <cell r="D199" t="str">
            <v>Maintenance</v>
          </cell>
          <cell r="E199" t="str">
            <v xml:space="preserve">Wooden Work For 500 ML Machine </v>
          </cell>
        </row>
        <row r="200">
          <cell r="A200">
            <v>810137</v>
          </cell>
          <cell r="B200">
            <v>0</v>
          </cell>
          <cell r="C200" t="str">
            <v>Baan Installation</v>
          </cell>
          <cell r="D200" t="str">
            <v>Capex-32</v>
          </cell>
          <cell r="E200" t="str">
            <v>Office Equipment</v>
          </cell>
        </row>
        <row r="201">
          <cell r="A201">
            <v>810138</v>
          </cell>
          <cell r="B201">
            <v>0</v>
          </cell>
          <cell r="C201" t="str">
            <v>Baan Installation</v>
          </cell>
          <cell r="D201" t="str">
            <v>Capex-32</v>
          </cell>
          <cell r="E201" t="str">
            <v>Office Equipment</v>
          </cell>
        </row>
        <row r="202">
          <cell r="A202">
            <v>810139</v>
          </cell>
          <cell r="B202">
            <v>0</v>
          </cell>
          <cell r="C202" t="str">
            <v>Trainning Hall</v>
          </cell>
          <cell r="D202" t="str">
            <v>Capex-26</v>
          </cell>
          <cell r="E202" t="str">
            <v>Building</v>
          </cell>
        </row>
        <row r="203">
          <cell r="A203">
            <v>810140</v>
          </cell>
          <cell r="B203">
            <v>0</v>
          </cell>
          <cell r="C203" t="str">
            <v>LDM Section</v>
          </cell>
          <cell r="D203" t="str">
            <v>Capex-29</v>
          </cell>
          <cell r="E203" t="str">
            <v>Plant &amp; Machinery - all Repairing works</v>
          </cell>
        </row>
        <row r="204">
          <cell r="A204">
            <v>810141</v>
          </cell>
          <cell r="B204">
            <v>0</v>
          </cell>
          <cell r="C204" t="str">
            <v>Godown near Scrap Yard</v>
          </cell>
          <cell r="D204" t="str">
            <v>Capex-17 &amp; 17A</v>
          </cell>
          <cell r="E204" t="str">
            <v>Building</v>
          </cell>
        </row>
        <row r="205">
          <cell r="A205">
            <v>810142</v>
          </cell>
          <cell r="B205">
            <v>0</v>
          </cell>
          <cell r="C205" t="str">
            <v>Fruit Juice Section</v>
          </cell>
          <cell r="D205" t="str">
            <v>Maintenance</v>
          </cell>
          <cell r="E205" t="str">
            <v>Building</v>
          </cell>
        </row>
        <row r="206">
          <cell r="A206">
            <v>810143</v>
          </cell>
          <cell r="B206">
            <v>0</v>
          </cell>
          <cell r="C206" t="str">
            <v>Trainning Hall</v>
          </cell>
          <cell r="D206" t="str">
            <v>Capex-26</v>
          </cell>
          <cell r="E206" t="str">
            <v>Office Equipment</v>
          </cell>
        </row>
        <row r="207">
          <cell r="A207">
            <v>810144</v>
          </cell>
          <cell r="B207">
            <v>0</v>
          </cell>
          <cell r="C207" t="str">
            <v>Boundary Wall</v>
          </cell>
          <cell r="D207" t="str">
            <v>(Capex - 06-03-04)</v>
          </cell>
          <cell r="E207" t="str">
            <v>Building</v>
          </cell>
        </row>
        <row r="208">
          <cell r="A208">
            <v>810145</v>
          </cell>
          <cell r="B208">
            <v>0</v>
          </cell>
          <cell r="C208" t="str">
            <v>Boundary Wall</v>
          </cell>
          <cell r="D208" t="str">
            <v>(Capex - 06-03-04)</v>
          </cell>
          <cell r="E208" t="str">
            <v>Building</v>
          </cell>
        </row>
        <row r="209">
          <cell r="A209">
            <v>810146</v>
          </cell>
          <cell r="B209">
            <v>0</v>
          </cell>
          <cell r="C209" t="str">
            <v>Fruit Juice Section</v>
          </cell>
          <cell r="D209" t="str">
            <v>Maintenance</v>
          </cell>
          <cell r="E209" t="str">
            <v xml:space="preserve">Wooden Work For 500 ML Machine </v>
          </cell>
        </row>
        <row r="210">
          <cell r="A210">
            <v>810147</v>
          </cell>
          <cell r="B210">
            <v>0</v>
          </cell>
          <cell r="C210" t="str">
            <v>Taxol Section</v>
          </cell>
          <cell r="D210" t="str">
            <v>Maintenance</v>
          </cell>
          <cell r="E210" t="str">
            <v>Plant &amp; Machinery (Installation)</v>
          </cell>
        </row>
        <row r="211">
          <cell r="A211">
            <v>810148</v>
          </cell>
          <cell r="B211">
            <v>0</v>
          </cell>
          <cell r="C211" t="str">
            <v>Boundary Wall</v>
          </cell>
          <cell r="D211" t="str">
            <v>(Capex - 06-03-04)</v>
          </cell>
          <cell r="E211" t="str">
            <v>Building</v>
          </cell>
        </row>
        <row r="212">
          <cell r="A212">
            <v>810149</v>
          </cell>
          <cell r="B212">
            <v>0</v>
          </cell>
          <cell r="C212" t="str">
            <v>Fruit Juice Section</v>
          </cell>
          <cell r="D212" t="str">
            <v>Capex-22</v>
          </cell>
          <cell r="E212" t="str">
            <v>Building</v>
          </cell>
        </row>
        <row r="213">
          <cell r="A213">
            <v>810150</v>
          </cell>
          <cell r="B213">
            <v>0</v>
          </cell>
          <cell r="C213" t="str">
            <v>Scrap Yard</v>
          </cell>
          <cell r="D213" t="str">
            <v>Capex-24</v>
          </cell>
          <cell r="E213" t="str">
            <v>Building</v>
          </cell>
        </row>
        <row r="214">
          <cell r="A214">
            <v>810151</v>
          </cell>
          <cell r="B214">
            <v>0</v>
          </cell>
          <cell r="C214" t="str">
            <v>Godown near Scrap Yard</v>
          </cell>
          <cell r="D214" t="str">
            <v>Capex-17 &amp; 17A</v>
          </cell>
          <cell r="E214" t="str">
            <v>Building</v>
          </cell>
        </row>
        <row r="215">
          <cell r="A215">
            <v>810152</v>
          </cell>
          <cell r="B215">
            <v>0</v>
          </cell>
          <cell r="C215" t="str">
            <v>Lemoneze</v>
          </cell>
          <cell r="D215" t="str">
            <v>Capex-31</v>
          </cell>
          <cell r="E215" t="str">
            <v>Plant &amp; Machinery (Installation)</v>
          </cell>
        </row>
        <row r="216">
          <cell r="A216">
            <v>810153</v>
          </cell>
          <cell r="B216">
            <v>0</v>
          </cell>
          <cell r="C216" t="str">
            <v xml:space="preserve">Vatika Hair Oil Container </v>
          </cell>
          <cell r="D216" t="str">
            <v>Capex-34</v>
          </cell>
          <cell r="E216" t="str">
            <v>Plant &amp; Machinery</v>
          </cell>
        </row>
        <row r="217">
          <cell r="A217">
            <v>810154</v>
          </cell>
          <cell r="B217">
            <v>0</v>
          </cell>
          <cell r="C217" t="str">
            <v>Plastic Section</v>
          </cell>
          <cell r="D217" t="str">
            <v>Maintenance</v>
          </cell>
          <cell r="E217" t="str">
            <v>Plant &amp; Machinery (Installation)</v>
          </cell>
        </row>
        <row r="218">
          <cell r="A218">
            <v>810155</v>
          </cell>
          <cell r="B218">
            <v>0</v>
          </cell>
          <cell r="C218" t="str">
            <v>Taxol Section</v>
          </cell>
          <cell r="D218" t="str">
            <v>Maintenance</v>
          </cell>
          <cell r="E218" t="str">
            <v>Plant &amp; Machinery (Installation)</v>
          </cell>
        </row>
        <row r="219">
          <cell r="A219">
            <v>810157</v>
          </cell>
          <cell r="B219">
            <v>0</v>
          </cell>
          <cell r="C219" t="str">
            <v>Fruit Juice Section</v>
          </cell>
          <cell r="D219" t="str">
            <v>Maintenance</v>
          </cell>
          <cell r="E219" t="str">
            <v xml:space="preserve">Wooden Work For 500 ML Machine </v>
          </cell>
        </row>
        <row r="220">
          <cell r="A220">
            <v>810158</v>
          </cell>
          <cell r="B220">
            <v>0</v>
          </cell>
          <cell r="C220" t="str">
            <v>Litchi</v>
          </cell>
          <cell r="D220" t="str">
            <v>(Capex - 03-03-04)</v>
          </cell>
          <cell r="E220" t="str">
            <v>Plant &amp; Machinery (Installation)</v>
          </cell>
        </row>
        <row r="221">
          <cell r="A221">
            <v>810159</v>
          </cell>
          <cell r="B221">
            <v>0</v>
          </cell>
          <cell r="C221" t="str">
            <v>Godown Near Scrap Yard</v>
          </cell>
          <cell r="D221" t="str">
            <v>Capex-17 &amp; 17A</v>
          </cell>
          <cell r="E221" t="str">
            <v>Building</v>
          </cell>
        </row>
        <row r="222">
          <cell r="A222">
            <v>810160</v>
          </cell>
          <cell r="B222">
            <v>0</v>
          </cell>
          <cell r="C222" t="str">
            <v>Trainning Hall</v>
          </cell>
          <cell r="D222" t="str">
            <v>Capex-26</v>
          </cell>
          <cell r="E222" t="str">
            <v>Furniture &amp; Fixture</v>
          </cell>
        </row>
        <row r="223">
          <cell r="A223">
            <v>810162</v>
          </cell>
          <cell r="B223">
            <v>0</v>
          </cell>
          <cell r="C223" t="str">
            <v>Baan Installation</v>
          </cell>
          <cell r="D223" t="str">
            <v>Capex-32</v>
          </cell>
          <cell r="E223" t="str">
            <v>Office Equipment</v>
          </cell>
        </row>
        <row r="224">
          <cell r="A224">
            <v>810163</v>
          </cell>
          <cell r="B224">
            <v>0</v>
          </cell>
          <cell r="C224" t="str">
            <v>Baan Installation</v>
          </cell>
          <cell r="D224" t="str">
            <v>Capex-32</v>
          </cell>
          <cell r="E224" t="str">
            <v>Office Equipment</v>
          </cell>
        </row>
        <row r="225">
          <cell r="A225">
            <v>810164</v>
          </cell>
          <cell r="B225">
            <v>0</v>
          </cell>
          <cell r="C225" t="str">
            <v>Lemoneze</v>
          </cell>
          <cell r="D225" t="str">
            <v>Capex-31</v>
          </cell>
          <cell r="E225" t="str">
            <v>Building</v>
          </cell>
        </row>
        <row r="226">
          <cell r="A226">
            <v>810166</v>
          </cell>
          <cell r="B226">
            <v>0</v>
          </cell>
          <cell r="C226" t="str">
            <v>Litchi</v>
          </cell>
          <cell r="D226" t="str">
            <v>(Capex - 03-03-04)</v>
          </cell>
          <cell r="E226" t="str">
            <v>Plant &amp; Machinery (Installation)</v>
          </cell>
        </row>
        <row r="227">
          <cell r="A227">
            <v>810167</v>
          </cell>
          <cell r="B227">
            <v>0</v>
          </cell>
          <cell r="C227" t="str">
            <v>Fruit Juice Section</v>
          </cell>
          <cell r="D227" t="str">
            <v>(Capex - 04-03-04)</v>
          </cell>
          <cell r="E227" t="str">
            <v>Plant &amp; Machinery (Installation)</v>
          </cell>
        </row>
        <row r="228">
          <cell r="A228">
            <v>810168</v>
          </cell>
          <cell r="B228">
            <v>0</v>
          </cell>
          <cell r="C228" t="str">
            <v>Trainning Hall</v>
          </cell>
          <cell r="D228" t="str">
            <v>Capex-26</v>
          </cell>
          <cell r="E228" t="str">
            <v>Furniture &amp; Fixture</v>
          </cell>
        </row>
        <row r="229">
          <cell r="A229">
            <v>810169</v>
          </cell>
          <cell r="B229">
            <v>0</v>
          </cell>
          <cell r="C229" t="str">
            <v>Fruit Juice Section</v>
          </cell>
          <cell r="D229" t="str">
            <v>(Capex - 04-03-04)</v>
          </cell>
          <cell r="E229" t="str">
            <v>Plant &amp; Machinery (Installation)</v>
          </cell>
        </row>
        <row r="230">
          <cell r="A230">
            <v>810170</v>
          </cell>
          <cell r="B230">
            <v>0</v>
          </cell>
          <cell r="C230" t="str">
            <v>Fruit Juice Section</v>
          </cell>
          <cell r="D230" t="str">
            <v>No-Capex</v>
          </cell>
          <cell r="E230" t="str">
            <v>Plant &amp; Machinery</v>
          </cell>
        </row>
        <row r="231">
          <cell r="A231">
            <v>810171</v>
          </cell>
          <cell r="B231">
            <v>0</v>
          </cell>
          <cell r="C231" t="str">
            <v>Boundary Wall</v>
          </cell>
          <cell r="D231" t="str">
            <v>(Capex - 06-03-04)</v>
          </cell>
          <cell r="E231" t="str">
            <v>Building</v>
          </cell>
        </row>
        <row r="232">
          <cell r="A232">
            <v>810172</v>
          </cell>
          <cell r="B232">
            <v>0</v>
          </cell>
          <cell r="C232" t="str">
            <v>Fruit Juice Section</v>
          </cell>
          <cell r="D232" t="str">
            <v>(Capex - 04-03-04)</v>
          </cell>
          <cell r="E232" t="str">
            <v>Building</v>
          </cell>
        </row>
        <row r="233">
          <cell r="A233">
            <v>810173</v>
          </cell>
          <cell r="B233">
            <v>0</v>
          </cell>
          <cell r="C233" t="str">
            <v>Boundary Wall</v>
          </cell>
          <cell r="D233" t="str">
            <v>(Capex - 06-03-04)</v>
          </cell>
          <cell r="E233" t="str">
            <v>Building</v>
          </cell>
        </row>
        <row r="234">
          <cell r="A234">
            <v>810174</v>
          </cell>
          <cell r="B234">
            <v>0</v>
          </cell>
          <cell r="C234" t="str">
            <v>Boundary Wall</v>
          </cell>
          <cell r="D234" t="str">
            <v>(Capex - 06-03-04)</v>
          </cell>
          <cell r="E234" t="str">
            <v>Building</v>
          </cell>
        </row>
        <row r="235">
          <cell r="A235">
            <v>810175</v>
          </cell>
          <cell r="B235">
            <v>0</v>
          </cell>
          <cell r="C235" t="str">
            <v>Fruit Juice Section</v>
          </cell>
          <cell r="D235" t="str">
            <v>(Capex - 04-03-04)</v>
          </cell>
          <cell r="E235" t="str">
            <v>Building</v>
          </cell>
        </row>
        <row r="236">
          <cell r="A236">
            <v>810176</v>
          </cell>
          <cell r="B236">
            <v>0</v>
          </cell>
          <cell r="C236" t="str">
            <v>Litchi</v>
          </cell>
          <cell r="D236" t="str">
            <v>(Capex - 03-03-04)</v>
          </cell>
          <cell r="E236" t="str">
            <v>Building</v>
          </cell>
        </row>
        <row r="237">
          <cell r="A237">
            <v>810177</v>
          </cell>
          <cell r="B237">
            <v>0</v>
          </cell>
          <cell r="C237" t="str">
            <v>Litchi</v>
          </cell>
          <cell r="D237" t="str">
            <v>(Capex - 03-03-04)</v>
          </cell>
          <cell r="E237" t="str">
            <v>Building</v>
          </cell>
        </row>
        <row r="238">
          <cell r="A238">
            <v>810178</v>
          </cell>
          <cell r="B238">
            <v>0</v>
          </cell>
          <cell r="C238" t="str">
            <v>Litchi</v>
          </cell>
          <cell r="D238" t="str">
            <v>(Capex - 03-03-04)</v>
          </cell>
          <cell r="E238" t="str">
            <v>Plant &amp; Machinery (Installation)</v>
          </cell>
        </row>
        <row r="239">
          <cell r="A239">
            <v>810179</v>
          </cell>
          <cell r="B239">
            <v>0</v>
          </cell>
          <cell r="C239" t="str">
            <v>Fruit Juice Section</v>
          </cell>
          <cell r="D239" t="str">
            <v>(Capex - 04-03-04)</v>
          </cell>
          <cell r="E239" t="str">
            <v>Building</v>
          </cell>
        </row>
        <row r="240">
          <cell r="A240">
            <v>810180</v>
          </cell>
          <cell r="B240">
            <v>0</v>
          </cell>
          <cell r="C240" t="str">
            <v>Common Utility</v>
          </cell>
          <cell r="D240" t="str">
            <v>(Capex - 07-03-04)</v>
          </cell>
          <cell r="E240" t="str">
            <v>Plant &amp; Machinery</v>
          </cell>
        </row>
        <row r="241">
          <cell r="A241">
            <v>810181</v>
          </cell>
          <cell r="B241">
            <v>0</v>
          </cell>
          <cell r="C241" t="str">
            <v>Boundary Wall</v>
          </cell>
          <cell r="D241" t="str">
            <v>(Capex - 06-03-04)</v>
          </cell>
          <cell r="E241" t="str">
            <v>Building</v>
          </cell>
        </row>
        <row r="242">
          <cell r="A242">
            <v>810182</v>
          </cell>
          <cell r="B242">
            <v>0</v>
          </cell>
          <cell r="C242" t="str">
            <v xml:space="preserve">Video Camera Accessories       </v>
          </cell>
          <cell r="D242" t="str">
            <v>(Capex - 14-03-04)</v>
          </cell>
          <cell r="E242" t="str">
            <v>Office Equipment</v>
          </cell>
        </row>
        <row r="243">
          <cell r="A243">
            <v>810183</v>
          </cell>
          <cell r="B243">
            <v>0</v>
          </cell>
          <cell r="C243" t="str">
            <v xml:space="preserve">Video Camera Accessories       </v>
          </cell>
          <cell r="D243" t="str">
            <v>(Capex - 14-03-04)</v>
          </cell>
          <cell r="E243" t="str">
            <v>Office Equipment</v>
          </cell>
        </row>
        <row r="244">
          <cell r="A244">
            <v>810184</v>
          </cell>
          <cell r="B244">
            <v>0</v>
          </cell>
          <cell r="C244" t="str">
            <v>Fruit Juice Expansion</v>
          </cell>
          <cell r="D244" t="str">
            <v>(Capex - 04-03-04)</v>
          </cell>
          <cell r="E244" t="str">
            <v>Plant &amp; Machinery (Installation)</v>
          </cell>
        </row>
        <row r="245">
          <cell r="A245">
            <v>810185</v>
          </cell>
          <cell r="B245">
            <v>0</v>
          </cell>
          <cell r="C245" t="str">
            <v xml:space="preserve">Vatika Hair Oil Container </v>
          </cell>
          <cell r="D245" t="str">
            <v>(Capex - 13-03-04)</v>
          </cell>
          <cell r="E245" t="str">
            <v>Plant &amp; Machinery</v>
          </cell>
        </row>
        <row r="246">
          <cell r="A246">
            <v>810186</v>
          </cell>
          <cell r="B246">
            <v>0</v>
          </cell>
          <cell r="C246" t="str">
            <v>Fruit Juice Expansion</v>
          </cell>
          <cell r="D246" t="str">
            <v>(Capex - 15-03-04)</v>
          </cell>
          <cell r="E246" t="str">
            <v>Plant &amp; Machinery (Installation)</v>
          </cell>
        </row>
        <row r="247">
          <cell r="A247">
            <v>810187</v>
          </cell>
          <cell r="B247">
            <v>0</v>
          </cell>
          <cell r="C247" t="str">
            <v>Fruit Juice Expansion</v>
          </cell>
          <cell r="D247" t="str">
            <v>(Capex - 15-03-04)</v>
          </cell>
          <cell r="E247" t="str">
            <v>Plant &amp; Machinery</v>
          </cell>
        </row>
        <row r="248">
          <cell r="A248">
            <v>810188</v>
          </cell>
          <cell r="B248">
            <v>0</v>
          </cell>
          <cell r="C248" t="str">
            <v>Fruit Juice Expansion</v>
          </cell>
          <cell r="D248" t="str">
            <v>(Capex - 15-03-04)</v>
          </cell>
          <cell r="E248" t="str">
            <v>Plant &amp; Machinery</v>
          </cell>
        </row>
        <row r="249">
          <cell r="A249">
            <v>810189</v>
          </cell>
          <cell r="B249">
            <v>0</v>
          </cell>
          <cell r="C249" t="str">
            <v>Fruit Juice Expansion</v>
          </cell>
          <cell r="D249" t="str">
            <v>(Capex - 15-03-04)</v>
          </cell>
          <cell r="E249" t="str">
            <v>Plant &amp; Machinery (Installation)</v>
          </cell>
        </row>
        <row r="250">
          <cell r="A250">
            <v>810190</v>
          </cell>
          <cell r="B250">
            <v>0</v>
          </cell>
          <cell r="C250" t="str">
            <v>Fruit Juice Expansion</v>
          </cell>
          <cell r="D250" t="str">
            <v>(Capex - 15-03-04)</v>
          </cell>
          <cell r="E250" t="str">
            <v>Electrical Installation</v>
          </cell>
        </row>
        <row r="251">
          <cell r="A251">
            <v>810191</v>
          </cell>
          <cell r="B251">
            <v>0</v>
          </cell>
          <cell r="C251" t="str">
            <v>Fruit Juice Expansion</v>
          </cell>
          <cell r="D251" t="str">
            <v>(Capex - 15-03-04)</v>
          </cell>
          <cell r="E251" t="str">
            <v>Electrical Installation</v>
          </cell>
        </row>
        <row r="252">
          <cell r="A252">
            <v>810192</v>
          </cell>
          <cell r="B252">
            <v>0</v>
          </cell>
          <cell r="C252" t="str">
            <v>Fruit Juice Expansion</v>
          </cell>
          <cell r="D252" t="str">
            <v>(Capex - 15-03-04)</v>
          </cell>
          <cell r="E252" t="str">
            <v>Plant &amp; Machinery</v>
          </cell>
        </row>
        <row r="253">
          <cell r="A253">
            <v>810193</v>
          </cell>
          <cell r="B253">
            <v>0</v>
          </cell>
          <cell r="C253" t="str">
            <v>Fruit Juice Expansion</v>
          </cell>
          <cell r="D253" t="str">
            <v>(Capex - 15-03-04)</v>
          </cell>
          <cell r="E253" t="str">
            <v>Plant &amp; Machinery</v>
          </cell>
        </row>
        <row r="254">
          <cell r="A254">
            <v>810194</v>
          </cell>
          <cell r="B254">
            <v>0</v>
          </cell>
          <cell r="C254" t="str">
            <v>Fruit Juice Expansion</v>
          </cell>
          <cell r="D254" t="str">
            <v>(Capex - 15-03-04)</v>
          </cell>
          <cell r="E254" t="str">
            <v>Plant &amp; Machinery</v>
          </cell>
        </row>
        <row r="255">
          <cell r="A255">
            <v>810195</v>
          </cell>
          <cell r="B255">
            <v>0</v>
          </cell>
          <cell r="C255" t="str">
            <v>Fruit Juice Expansion</v>
          </cell>
          <cell r="D255" t="str">
            <v>(Capex - 15-03-04)</v>
          </cell>
          <cell r="E255" t="str">
            <v>Electrical Installation</v>
          </cell>
        </row>
        <row r="256">
          <cell r="A256">
            <v>810196</v>
          </cell>
          <cell r="B256">
            <v>0</v>
          </cell>
          <cell r="C256" t="str">
            <v>Fruit Juice Expansion</v>
          </cell>
          <cell r="D256" t="str">
            <v>(Capex - 15-03-04)</v>
          </cell>
          <cell r="E256" t="str">
            <v>Plant &amp; Machinery (Installation)</v>
          </cell>
        </row>
        <row r="257">
          <cell r="A257">
            <v>810197</v>
          </cell>
          <cell r="B257">
            <v>0</v>
          </cell>
          <cell r="C257" t="str">
            <v>Fruit Juice Expansion</v>
          </cell>
          <cell r="D257" t="str">
            <v>(Capex - 15-03-04)</v>
          </cell>
          <cell r="E257" t="str">
            <v>Plant &amp; Machinery (Installation)</v>
          </cell>
        </row>
        <row r="258">
          <cell r="A258">
            <v>810198</v>
          </cell>
          <cell r="B258">
            <v>0</v>
          </cell>
          <cell r="C258" t="str">
            <v>Fruit Juice Expansion</v>
          </cell>
          <cell r="D258" t="str">
            <v>(Capex - 15-03-04)</v>
          </cell>
          <cell r="E258" t="str">
            <v>Plant &amp; Machinery (Installation)</v>
          </cell>
        </row>
        <row r="259">
          <cell r="A259">
            <v>810199</v>
          </cell>
          <cell r="B259">
            <v>0</v>
          </cell>
          <cell r="C259" t="str">
            <v>Fruit Juice Expansion</v>
          </cell>
          <cell r="D259" t="str">
            <v>(Capex - 15-03-04)</v>
          </cell>
          <cell r="E259" t="str">
            <v>Plant &amp; Machinery (Installation)</v>
          </cell>
        </row>
        <row r="260">
          <cell r="A260">
            <v>810200</v>
          </cell>
          <cell r="B260">
            <v>0</v>
          </cell>
          <cell r="C260" t="str">
            <v>Fruit Juice Expansion</v>
          </cell>
          <cell r="D260" t="str">
            <v>(Capex - 15-03-04)</v>
          </cell>
          <cell r="E260" t="str">
            <v>Plant &amp; Machinery (Installation)</v>
          </cell>
        </row>
        <row r="261">
          <cell r="A261">
            <v>810201</v>
          </cell>
          <cell r="B261">
            <v>0</v>
          </cell>
          <cell r="C261" t="str">
            <v>Fruit Juice Expansion</v>
          </cell>
          <cell r="D261" t="str">
            <v>(Capex - 15-03-04)</v>
          </cell>
          <cell r="E261" t="str">
            <v>Plant &amp; Machinery (Installation)</v>
          </cell>
        </row>
        <row r="262">
          <cell r="A262">
            <v>810202</v>
          </cell>
          <cell r="B262">
            <v>0</v>
          </cell>
          <cell r="C262" t="str">
            <v>Fruit Juice Expansion</v>
          </cell>
          <cell r="D262" t="str">
            <v>(Capex - 15-03-04)</v>
          </cell>
          <cell r="E262" t="str">
            <v>Plant &amp; Machinery (Installation)</v>
          </cell>
        </row>
        <row r="263">
          <cell r="A263">
            <v>810203</v>
          </cell>
          <cell r="B263">
            <v>0</v>
          </cell>
          <cell r="C263" t="str">
            <v>Fruit Juice Expansion</v>
          </cell>
          <cell r="D263" t="str">
            <v>(Capex - 15-03-04)</v>
          </cell>
          <cell r="E263" t="str">
            <v>Plant &amp; Machinery (Installation)</v>
          </cell>
        </row>
        <row r="264">
          <cell r="A264">
            <v>810204</v>
          </cell>
          <cell r="B264">
            <v>0</v>
          </cell>
          <cell r="C264" t="str">
            <v>Fruit Juice Expansion</v>
          </cell>
          <cell r="D264" t="str">
            <v>(Capex - 15-03-04)</v>
          </cell>
          <cell r="E264" t="str">
            <v>Electrical Installation</v>
          </cell>
        </row>
        <row r="265">
          <cell r="A265">
            <v>810205</v>
          </cell>
          <cell r="B265">
            <v>0</v>
          </cell>
          <cell r="C265" t="str">
            <v>Fruit Juice Expansion</v>
          </cell>
          <cell r="D265" t="str">
            <v>(Capex - 15-03-04)</v>
          </cell>
          <cell r="E265" t="str">
            <v>Plant &amp; Machinery (Installation)</v>
          </cell>
        </row>
        <row r="266">
          <cell r="A266">
            <v>810206</v>
          </cell>
          <cell r="B266">
            <v>0</v>
          </cell>
          <cell r="C266" t="str">
            <v>Fruit Juice Expansion</v>
          </cell>
          <cell r="D266" t="str">
            <v>(Capex - 15-03-04)</v>
          </cell>
          <cell r="E266" t="str">
            <v>Plant &amp; Machinery (Installation)</v>
          </cell>
        </row>
        <row r="267">
          <cell r="A267">
            <v>810207</v>
          </cell>
          <cell r="B267">
            <v>0</v>
          </cell>
          <cell r="C267" t="str">
            <v xml:space="preserve">Kennel House </v>
          </cell>
          <cell r="D267" t="str">
            <v>(Capex - 18-03-04)</v>
          </cell>
          <cell r="E267" t="str">
            <v>Building</v>
          </cell>
        </row>
        <row r="268">
          <cell r="A268">
            <v>810208</v>
          </cell>
          <cell r="B268">
            <v>0</v>
          </cell>
          <cell r="C268" t="str">
            <v>Fruit Juice Expansion</v>
          </cell>
          <cell r="D268" t="str">
            <v>(Capex - 15-03-04)</v>
          </cell>
          <cell r="E268" t="str">
            <v>Plant &amp; Machinery (Installation)</v>
          </cell>
        </row>
        <row r="269">
          <cell r="A269">
            <v>810209</v>
          </cell>
          <cell r="B269">
            <v>0</v>
          </cell>
          <cell r="C269" t="str">
            <v>Fruit Juice Expansion</v>
          </cell>
          <cell r="D269" t="str">
            <v>(Capex - 15-03-04)</v>
          </cell>
          <cell r="E269" t="str">
            <v>Plant &amp; Machinery (Installation)</v>
          </cell>
        </row>
        <row r="270">
          <cell r="A270">
            <v>810210</v>
          </cell>
          <cell r="B270">
            <v>0</v>
          </cell>
          <cell r="C270" t="str">
            <v>Fruit Juice Expansion</v>
          </cell>
          <cell r="D270" t="str">
            <v>(Capex - 15-03-04)</v>
          </cell>
          <cell r="E270" t="str">
            <v>Plant &amp; Machinery (Installation)</v>
          </cell>
        </row>
        <row r="271">
          <cell r="A271">
            <v>810211</v>
          </cell>
          <cell r="B271">
            <v>0</v>
          </cell>
          <cell r="C271" t="str">
            <v>Fruit Juice Expansion</v>
          </cell>
          <cell r="D271" t="str">
            <v>(Capex - 15-03-04)</v>
          </cell>
          <cell r="E271" t="str">
            <v>Electrical Installation</v>
          </cell>
        </row>
        <row r="272">
          <cell r="A272">
            <v>810212</v>
          </cell>
          <cell r="B272">
            <v>0</v>
          </cell>
          <cell r="C272" t="str">
            <v>Fruit Juice Expansion</v>
          </cell>
          <cell r="D272" t="str">
            <v>(Capex - 15-03-04)</v>
          </cell>
          <cell r="E272" t="str">
            <v>Plant &amp; Machinery (Installation)</v>
          </cell>
        </row>
        <row r="273">
          <cell r="A273">
            <v>810213</v>
          </cell>
          <cell r="B273">
            <v>0</v>
          </cell>
          <cell r="C273" t="str">
            <v>Fruit Juice Expansion</v>
          </cell>
          <cell r="D273" t="str">
            <v>(Capex - 15-03-04)</v>
          </cell>
          <cell r="E273" t="str">
            <v>Plant &amp; Machinery</v>
          </cell>
        </row>
        <row r="274">
          <cell r="A274">
            <v>810214</v>
          </cell>
          <cell r="B274">
            <v>0</v>
          </cell>
          <cell r="C274" t="str">
            <v>Fruit Juice Expansion</v>
          </cell>
          <cell r="D274" t="str">
            <v>(Capex - 15-03-04)</v>
          </cell>
          <cell r="E274" t="str">
            <v>Electrical Installation</v>
          </cell>
        </row>
        <row r="275">
          <cell r="A275">
            <v>810215</v>
          </cell>
          <cell r="B275">
            <v>0</v>
          </cell>
          <cell r="C275" t="str">
            <v xml:space="preserve">Vatika Hair Oil Container </v>
          </cell>
          <cell r="D275" t="str">
            <v>(Capex - 13-03-04)</v>
          </cell>
          <cell r="E275" t="str">
            <v>Plant &amp; Machinery</v>
          </cell>
        </row>
        <row r="276">
          <cell r="A276">
            <v>810216</v>
          </cell>
          <cell r="B276">
            <v>0</v>
          </cell>
          <cell r="C276" t="str">
            <v>Fruit Juice Expansion</v>
          </cell>
          <cell r="D276" t="str">
            <v>(Capex - 15-03-04)</v>
          </cell>
          <cell r="E276" t="str">
            <v>Plant &amp; Machinery (Installation)</v>
          </cell>
        </row>
        <row r="277">
          <cell r="A277">
            <v>810217</v>
          </cell>
          <cell r="B277">
            <v>0</v>
          </cell>
          <cell r="C277" t="str">
            <v xml:space="preserve">Kennel House </v>
          </cell>
          <cell r="D277" t="str">
            <v>(Capex - 18-03-04)</v>
          </cell>
          <cell r="E277" t="str">
            <v>Building</v>
          </cell>
        </row>
        <row r="278">
          <cell r="A278">
            <v>810218</v>
          </cell>
          <cell r="B278">
            <v>0</v>
          </cell>
          <cell r="C278" t="str">
            <v xml:space="preserve">Vatika Hair Oil Container </v>
          </cell>
          <cell r="D278" t="str">
            <v>(Capex - 13-03-04)</v>
          </cell>
          <cell r="E278" t="str">
            <v>Plant &amp; Machinery</v>
          </cell>
        </row>
        <row r="279">
          <cell r="A279">
            <v>810219</v>
          </cell>
          <cell r="B279">
            <v>0</v>
          </cell>
          <cell r="C279" t="str">
            <v xml:space="preserve">Kennel House </v>
          </cell>
          <cell r="D279" t="str">
            <v>(Capex - 18-03-04)</v>
          </cell>
          <cell r="E279" t="str">
            <v>Building</v>
          </cell>
        </row>
        <row r="280">
          <cell r="A280">
            <v>810220</v>
          </cell>
          <cell r="B280">
            <v>0</v>
          </cell>
          <cell r="C280" t="str">
            <v xml:space="preserve">Kennel House </v>
          </cell>
          <cell r="D280" t="str">
            <v>(Capex - 18-03-04)</v>
          </cell>
          <cell r="E280" t="str">
            <v>Building</v>
          </cell>
        </row>
        <row r="281">
          <cell r="A281">
            <v>810221</v>
          </cell>
          <cell r="B281">
            <v>0</v>
          </cell>
          <cell r="C281" t="str">
            <v xml:space="preserve">Kennel House </v>
          </cell>
          <cell r="D281" t="str">
            <v>(Capex - 18-03-04)</v>
          </cell>
          <cell r="E281" t="str">
            <v>Building</v>
          </cell>
        </row>
        <row r="282">
          <cell r="A282">
            <v>810222</v>
          </cell>
          <cell r="B282">
            <v>0</v>
          </cell>
          <cell r="C282" t="str">
            <v xml:space="preserve">Kennel House </v>
          </cell>
          <cell r="D282" t="str">
            <v>(Capex - 18-03-04)</v>
          </cell>
          <cell r="E282" t="str">
            <v>Building</v>
          </cell>
        </row>
        <row r="283">
          <cell r="A283">
            <v>810223</v>
          </cell>
          <cell r="B283">
            <v>0</v>
          </cell>
          <cell r="C283" t="str">
            <v>Litchi</v>
          </cell>
          <cell r="D283" t="str">
            <v>(Capex - 03-03-04)</v>
          </cell>
          <cell r="E283" t="str">
            <v>Plant &amp; Machinery (Installation)</v>
          </cell>
        </row>
        <row r="284">
          <cell r="A284">
            <v>810224</v>
          </cell>
          <cell r="B284">
            <v>0</v>
          </cell>
          <cell r="C284" t="str">
            <v>Litchi</v>
          </cell>
          <cell r="D284" t="str">
            <v>(Capex - 03-03-04)</v>
          </cell>
          <cell r="E284" t="str">
            <v>Plant &amp; Machinery (Installation)</v>
          </cell>
        </row>
        <row r="285">
          <cell r="A285">
            <v>810225</v>
          </cell>
          <cell r="B285">
            <v>0</v>
          </cell>
          <cell r="C285" t="str">
            <v>Litchi</v>
          </cell>
          <cell r="D285" t="str">
            <v>(Capex - 03-03-04)</v>
          </cell>
          <cell r="E285" t="str">
            <v>Plant &amp; Machinery (Installation)</v>
          </cell>
        </row>
        <row r="286">
          <cell r="A286">
            <v>810226</v>
          </cell>
          <cell r="B286">
            <v>0</v>
          </cell>
          <cell r="C286" t="str">
            <v>Litchi</v>
          </cell>
          <cell r="D286" t="str">
            <v>(Capex - 03-03-04)</v>
          </cell>
          <cell r="E286" t="str">
            <v>Plant &amp; Machinery (Installation)</v>
          </cell>
        </row>
        <row r="287">
          <cell r="A287">
            <v>810227</v>
          </cell>
          <cell r="B287">
            <v>0</v>
          </cell>
          <cell r="C287" t="str">
            <v>Fruit Juice Expansion</v>
          </cell>
          <cell r="D287" t="str">
            <v>(Capex - 15-03-04)</v>
          </cell>
          <cell r="E287" t="str">
            <v>Plant &amp; Machinery (Installation)</v>
          </cell>
        </row>
        <row r="288">
          <cell r="A288">
            <v>810228</v>
          </cell>
          <cell r="B288">
            <v>0</v>
          </cell>
          <cell r="C288" t="str">
            <v>Litchi</v>
          </cell>
          <cell r="D288" t="str">
            <v>(Capex - 03-03-04)</v>
          </cell>
          <cell r="E288" t="str">
            <v>Plant &amp; Machinery (Installation)</v>
          </cell>
        </row>
        <row r="289">
          <cell r="A289">
            <v>810229</v>
          </cell>
          <cell r="B289">
            <v>0</v>
          </cell>
          <cell r="C289" t="str">
            <v xml:space="preserve">Kennel House </v>
          </cell>
          <cell r="D289" t="str">
            <v>(Capex - 18-03-04)</v>
          </cell>
          <cell r="E289" t="str">
            <v>Building</v>
          </cell>
        </row>
        <row r="290">
          <cell r="A290">
            <v>810230</v>
          </cell>
          <cell r="B290">
            <v>0</v>
          </cell>
          <cell r="C290" t="str">
            <v xml:space="preserve">Kennel House </v>
          </cell>
          <cell r="D290" t="str">
            <v>(Capex - 18-03-04)</v>
          </cell>
          <cell r="E290" t="str">
            <v>Building</v>
          </cell>
        </row>
        <row r="291">
          <cell r="A291">
            <v>810231</v>
          </cell>
          <cell r="B291">
            <v>0</v>
          </cell>
          <cell r="C291" t="str">
            <v>Fruit Juice Expansion</v>
          </cell>
          <cell r="D291" t="str">
            <v>(Capex - 15-03-04)</v>
          </cell>
          <cell r="E291" t="str">
            <v>Plant &amp; Machinery (Installation)</v>
          </cell>
        </row>
        <row r="292">
          <cell r="A292">
            <v>810232</v>
          </cell>
          <cell r="B292">
            <v>0</v>
          </cell>
          <cell r="C292" t="str">
            <v xml:space="preserve">Kennel House </v>
          </cell>
          <cell r="D292" t="str">
            <v>(Capex - 18-03-04)</v>
          </cell>
          <cell r="E292" t="str">
            <v>Building</v>
          </cell>
        </row>
        <row r="293">
          <cell r="A293">
            <v>810233</v>
          </cell>
          <cell r="B293">
            <v>0</v>
          </cell>
          <cell r="C293" t="str">
            <v xml:space="preserve">Kennel House </v>
          </cell>
          <cell r="D293" t="str">
            <v>(Capex - 18-03-04)</v>
          </cell>
          <cell r="E293" t="str">
            <v>Building</v>
          </cell>
        </row>
        <row r="294">
          <cell r="A294">
            <v>810234</v>
          </cell>
          <cell r="B294">
            <v>0</v>
          </cell>
          <cell r="C294" t="str">
            <v xml:space="preserve">Kennel House </v>
          </cell>
          <cell r="D294" t="str">
            <v>(Capex - 18-03-04)</v>
          </cell>
          <cell r="E294" t="str">
            <v>Building</v>
          </cell>
        </row>
        <row r="295">
          <cell r="A295">
            <v>810235</v>
          </cell>
          <cell r="B295">
            <v>0</v>
          </cell>
          <cell r="C295" t="str">
            <v>Roads &amp; Bridges</v>
          </cell>
          <cell r="D295" t="str">
            <v>(Capex - 21-02-03)</v>
          </cell>
          <cell r="E295" t="str">
            <v>Building</v>
          </cell>
        </row>
        <row r="296">
          <cell r="A296">
            <v>810236</v>
          </cell>
          <cell r="B296">
            <v>0</v>
          </cell>
          <cell r="C296" t="str">
            <v>Lemoneze</v>
          </cell>
          <cell r="D296" t="str">
            <v>Capex-31</v>
          </cell>
          <cell r="E296" t="str">
            <v>Electrical Installation</v>
          </cell>
        </row>
        <row r="297">
          <cell r="A297">
            <v>810237</v>
          </cell>
          <cell r="B297">
            <v>0</v>
          </cell>
          <cell r="C297" t="str">
            <v>Boundary Wall</v>
          </cell>
          <cell r="D297" t="str">
            <v>(Capex - 11-03-04)</v>
          </cell>
          <cell r="E297" t="str">
            <v>Building</v>
          </cell>
        </row>
        <row r="298">
          <cell r="A298">
            <v>810238</v>
          </cell>
          <cell r="B298">
            <v>0</v>
          </cell>
          <cell r="C298" t="str">
            <v>Fruit Juice Expansion</v>
          </cell>
          <cell r="D298" t="str">
            <v>(Capex - 15-03-04)</v>
          </cell>
          <cell r="E298" t="str">
            <v>Plant &amp; Machinery (Installation)</v>
          </cell>
        </row>
        <row r="299">
          <cell r="A299">
            <v>810239</v>
          </cell>
          <cell r="B299">
            <v>0</v>
          </cell>
          <cell r="C299" t="str">
            <v>Taxol Section</v>
          </cell>
          <cell r="D299" t="str">
            <v>(Capex - 22-03-04)</v>
          </cell>
          <cell r="E299" t="str">
            <v>Plant &amp; Machinery (Installation)</v>
          </cell>
        </row>
        <row r="300">
          <cell r="A300">
            <v>810240</v>
          </cell>
          <cell r="B300">
            <v>0</v>
          </cell>
          <cell r="C300" t="str">
            <v>Taxol Section</v>
          </cell>
          <cell r="D300" t="str">
            <v>(Capex - 22-03-04)</v>
          </cell>
          <cell r="E300" t="str">
            <v>Plant &amp; Machinery (Installation)</v>
          </cell>
        </row>
        <row r="301">
          <cell r="A301">
            <v>810241</v>
          </cell>
          <cell r="B301">
            <v>0</v>
          </cell>
          <cell r="C301" t="str">
            <v>Taxol Section</v>
          </cell>
          <cell r="D301" t="str">
            <v>(Capex - 22-03-04)</v>
          </cell>
          <cell r="E301" t="str">
            <v>Plant &amp; Machinery (Installation)</v>
          </cell>
        </row>
        <row r="302">
          <cell r="A302">
            <v>810242</v>
          </cell>
          <cell r="B302">
            <v>0</v>
          </cell>
          <cell r="C302" t="str">
            <v>Fruit Juice Expansion</v>
          </cell>
          <cell r="D302" t="str">
            <v>(Capex - 15-03-04)</v>
          </cell>
          <cell r="E302" t="str">
            <v>Plant &amp; Machinery (Installation)</v>
          </cell>
        </row>
        <row r="303">
          <cell r="A303">
            <v>810243</v>
          </cell>
          <cell r="B303">
            <v>0</v>
          </cell>
          <cell r="C303" t="str">
            <v xml:space="preserve">Kennel House </v>
          </cell>
          <cell r="D303" t="str">
            <v>(Capex - 18-03-04)</v>
          </cell>
          <cell r="E303" t="str">
            <v>Building</v>
          </cell>
        </row>
        <row r="304">
          <cell r="A304">
            <v>810244</v>
          </cell>
          <cell r="B304">
            <v>0</v>
          </cell>
          <cell r="C304" t="str">
            <v>Taxol Section</v>
          </cell>
          <cell r="D304" t="str">
            <v>(Capex - 22-03-04)</v>
          </cell>
          <cell r="E304" t="str">
            <v>Plant &amp; Machinery (Installation)</v>
          </cell>
        </row>
        <row r="305">
          <cell r="A305">
            <v>810245</v>
          </cell>
          <cell r="B305">
            <v>0</v>
          </cell>
          <cell r="C305" t="str">
            <v>Taxol Section</v>
          </cell>
          <cell r="D305" t="str">
            <v>(Capex - 22-03-04)</v>
          </cell>
          <cell r="E305" t="str">
            <v>Plant &amp; Machinery (Installation)</v>
          </cell>
        </row>
        <row r="306">
          <cell r="A306">
            <v>810246</v>
          </cell>
          <cell r="B306">
            <v>0</v>
          </cell>
          <cell r="C306" t="str">
            <v xml:space="preserve">Kennel House </v>
          </cell>
          <cell r="D306" t="str">
            <v>(Capex - 18-03-04)</v>
          </cell>
          <cell r="E306" t="str">
            <v>Building</v>
          </cell>
        </row>
        <row r="307">
          <cell r="A307">
            <v>810247</v>
          </cell>
          <cell r="B307">
            <v>0</v>
          </cell>
          <cell r="C307" t="str">
            <v>Taxol Section</v>
          </cell>
          <cell r="D307" t="str">
            <v>(Capex - 22-03-04)</v>
          </cell>
          <cell r="E307" t="str">
            <v>Plant &amp; Machinery (Installation)</v>
          </cell>
        </row>
        <row r="308">
          <cell r="A308">
            <v>810248</v>
          </cell>
          <cell r="B308">
            <v>0</v>
          </cell>
          <cell r="C308" t="str">
            <v>Taxol Section</v>
          </cell>
          <cell r="D308" t="str">
            <v>(Capex - 22-03-04)</v>
          </cell>
          <cell r="E308" t="str">
            <v>Plant &amp; Machinery (Installation)</v>
          </cell>
        </row>
        <row r="309">
          <cell r="A309">
            <v>810249</v>
          </cell>
          <cell r="B309">
            <v>0</v>
          </cell>
          <cell r="C309" t="str">
            <v>Fruit Juice Expansion</v>
          </cell>
          <cell r="D309" t="str">
            <v>(Capex - 15-03-04)</v>
          </cell>
          <cell r="E309" t="str">
            <v>Building</v>
          </cell>
        </row>
        <row r="310">
          <cell r="A310">
            <v>810250</v>
          </cell>
          <cell r="B310">
            <v>0</v>
          </cell>
          <cell r="C310" t="str">
            <v>Fruit Juice Expansion</v>
          </cell>
          <cell r="D310" t="str">
            <v>(Capex - 15-03-04)</v>
          </cell>
          <cell r="E310" t="str">
            <v>Plant &amp; Machinery (Installation)</v>
          </cell>
        </row>
        <row r="311">
          <cell r="A311">
            <v>810251</v>
          </cell>
          <cell r="B311">
            <v>0</v>
          </cell>
          <cell r="C311" t="str">
            <v>Fruit Juice Expansion</v>
          </cell>
          <cell r="D311" t="str">
            <v>(Capex - 15-03-04)</v>
          </cell>
          <cell r="E311" t="str">
            <v>Plant &amp; Machinery (Installation)</v>
          </cell>
        </row>
        <row r="312">
          <cell r="A312">
            <v>810252</v>
          </cell>
          <cell r="B312">
            <v>0</v>
          </cell>
          <cell r="C312" t="str">
            <v>Fruit Juice Expansion</v>
          </cell>
          <cell r="D312" t="str">
            <v>(Capex - 15-03-04)</v>
          </cell>
          <cell r="E312" t="str">
            <v>Plant &amp; Machinery (Installation)</v>
          </cell>
        </row>
        <row r="313">
          <cell r="A313">
            <v>810253</v>
          </cell>
          <cell r="B313">
            <v>0</v>
          </cell>
          <cell r="C313" t="str">
            <v>Fruit Juice Expansion</v>
          </cell>
          <cell r="D313" t="str">
            <v>(Capex - 15-03-04)</v>
          </cell>
          <cell r="E313" t="str">
            <v>Plant &amp; Machinery (Installation)</v>
          </cell>
        </row>
        <row r="314">
          <cell r="A314">
            <v>810254</v>
          </cell>
          <cell r="B314">
            <v>0</v>
          </cell>
          <cell r="C314" t="str">
            <v>Fruit Juice Expansion</v>
          </cell>
          <cell r="D314" t="str">
            <v>(Capex - 15-03-04)</v>
          </cell>
          <cell r="E314" t="str">
            <v>Plant &amp; Machinery (Installation)</v>
          </cell>
        </row>
        <row r="315">
          <cell r="A315">
            <v>810255</v>
          </cell>
          <cell r="B315">
            <v>0</v>
          </cell>
          <cell r="C315" t="str">
            <v>Taxol Section</v>
          </cell>
          <cell r="D315" t="str">
            <v>(Capex - 22-03-04)</v>
          </cell>
          <cell r="E315" t="str">
            <v>Electrical Installation</v>
          </cell>
        </row>
        <row r="316">
          <cell r="A316">
            <v>810256</v>
          </cell>
          <cell r="B316">
            <v>0</v>
          </cell>
          <cell r="C316" t="str">
            <v>Fruit Juice Expansion</v>
          </cell>
          <cell r="D316" t="str">
            <v>(Capex - 15-03-04)</v>
          </cell>
          <cell r="E316" t="str">
            <v>Building</v>
          </cell>
        </row>
        <row r="317">
          <cell r="A317">
            <v>810257</v>
          </cell>
          <cell r="B317">
            <v>0</v>
          </cell>
          <cell r="C317" t="str">
            <v>Taxol Section</v>
          </cell>
          <cell r="D317" t="str">
            <v>(Capex - 22-03-04)</v>
          </cell>
          <cell r="E317" t="str">
            <v>Electrical Installation</v>
          </cell>
        </row>
        <row r="318">
          <cell r="A318">
            <v>810258</v>
          </cell>
          <cell r="B318">
            <v>0</v>
          </cell>
          <cell r="C318" t="str">
            <v>Fruit Juice Expansion</v>
          </cell>
          <cell r="D318" t="str">
            <v>(Capex - 15-03-04)</v>
          </cell>
          <cell r="E318" t="str">
            <v>Plant &amp; Machinery (Installation)</v>
          </cell>
        </row>
        <row r="319">
          <cell r="A319">
            <v>810259</v>
          </cell>
          <cell r="B319">
            <v>0</v>
          </cell>
          <cell r="C319" t="str">
            <v>Taxol Section</v>
          </cell>
          <cell r="D319" t="str">
            <v>(Capex - 22-03-04)</v>
          </cell>
          <cell r="E319" t="str">
            <v>Plant &amp; Machinery (Installation)</v>
          </cell>
        </row>
        <row r="320">
          <cell r="A320">
            <v>810260</v>
          </cell>
          <cell r="B320">
            <v>0</v>
          </cell>
          <cell r="C320" t="str">
            <v>Taxol Section</v>
          </cell>
          <cell r="D320" t="str">
            <v>(Capex - 22-03-04)</v>
          </cell>
          <cell r="E320" t="str">
            <v>Plant &amp; Machinery (Installation)</v>
          </cell>
        </row>
        <row r="321">
          <cell r="A321">
            <v>810261</v>
          </cell>
          <cell r="B321">
            <v>0</v>
          </cell>
          <cell r="C321" t="str">
            <v>Taxol Section</v>
          </cell>
          <cell r="D321" t="str">
            <v>(Capex - 22-03-04)</v>
          </cell>
          <cell r="E321" t="str">
            <v>Plant &amp; Machinery</v>
          </cell>
        </row>
        <row r="322">
          <cell r="A322">
            <v>810262</v>
          </cell>
          <cell r="B322">
            <v>0</v>
          </cell>
          <cell r="C322" t="str">
            <v>Taxol Section</v>
          </cell>
          <cell r="D322" t="str">
            <v>(Capex - 22-03-04)</v>
          </cell>
          <cell r="E322" t="str">
            <v>Plant &amp; Machinery</v>
          </cell>
        </row>
        <row r="323">
          <cell r="A323">
            <v>810263</v>
          </cell>
          <cell r="B323">
            <v>0</v>
          </cell>
          <cell r="C323" t="str">
            <v>Fruit Juice Expansion</v>
          </cell>
          <cell r="D323" t="str">
            <v>(Capex - 15-03-04)</v>
          </cell>
          <cell r="E323" t="str">
            <v>Plant &amp; Machinery (Installation)</v>
          </cell>
        </row>
        <row r="324">
          <cell r="A324">
            <v>810264</v>
          </cell>
          <cell r="B324">
            <v>0</v>
          </cell>
          <cell r="C324" t="str">
            <v>Taxol Section</v>
          </cell>
          <cell r="D324" t="str">
            <v>(Capex - 22-03-04)</v>
          </cell>
          <cell r="E324" t="str">
            <v>Plant &amp; Machinery (Installation)</v>
          </cell>
        </row>
        <row r="325">
          <cell r="A325">
            <v>810265</v>
          </cell>
          <cell r="B325">
            <v>0</v>
          </cell>
          <cell r="C325" t="str">
            <v>Taxol Section</v>
          </cell>
          <cell r="D325" t="str">
            <v>(Capex - 22-03-04)</v>
          </cell>
          <cell r="E325" t="str">
            <v>Plant &amp; Machinery (Installation)</v>
          </cell>
        </row>
        <row r="326">
          <cell r="A326">
            <v>810047</v>
          </cell>
          <cell r="B326">
            <v>0</v>
          </cell>
          <cell r="C326" t="str">
            <v>Rm Store</v>
          </cell>
          <cell r="D326" t="str">
            <v>Capex-48</v>
          </cell>
          <cell r="E326" t="str">
            <v>Tools &amp; Implements</v>
          </cell>
        </row>
        <row r="327">
          <cell r="A327">
            <v>810266</v>
          </cell>
          <cell r="B327">
            <v>0</v>
          </cell>
          <cell r="C327" t="str">
            <v>Boundary Wall</v>
          </cell>
          <cell r="D327" t="str">
            <v>(Capex - 06-03-04)</v>
          </cell>
          <cell r="E327" t="str">
            <v>Building</v>
          </cell>
        </row>
        <row r="328">
          <cell r="A328">
            <v>810267</v>
          </cell>
          <cell r="B328">
            <v>0</v>
          </cell>
          <cell r="C328" t="str">
            <v xml:space="preserve">Video Camera Accessories       </v>
          </cell>
          <cell r="D328" t="str">
            <v>(Capex - 14-03-04)</v>
          </cell>
          <cell r="E328" t="str">
            <v>Office Equipment</v>
          </cell>
        </row>
        <row r="329">
          <cell r="A329">
            <v>810268</v>
          </cell>
          <cell r="B329">
            <v>0</v>
          </cell>
          <cell r="C329" t="str">
            <v>Taxol Section</v>
          </cell>
          <cell r="D329" t="str">
            <v>(Capex - 22-03-04)</v>
          </cell>
          <cell r="E329" t="str">
            <v>Plant &amp; Machinery (Installation)</v>
          </cell>
        </row>
        <row r="330">
          <cell r="A330">
            <v>810269</v>
          </cell>
          <cell r="B330">
            <v>0</v>
          </cell>
          <cell r="C330" t="str">
            <v>Fruit Juice Expansion</v>
          </cell>
          <cell r="D330" t="str">
            <v>(Capex - 15-03-04)</v>
          </cell>
          <cell r="E330" t="str">
            <v>Plant &amp; Machinery (Installation)</v>
          </cell>
        </row>
        <row r="331">
          <cell r="A331">
            <v>810270</v>
          </cell>
          <cell r="B331">
            <v>0</v>
          </cell>
          <cell r="C331" t="str">
            <v>Fruit Juice Expansion</v>
          </cell>
          <cell r="D331" t="str">
            <v>(Capex - 15-03-04)</v>
          </cell>
          <cell r="E331" t="str">
            <v>Tools &amp; Implements</v>
          </cell>
        </row>
        <row r="332">
          <cell r="A332">
            <v>810271</v>
          </cell>
          <cell r="B332">
            <v>0</v>
          </cell>
          <cell r="C332" t="str">
            <v xml:space="preserve">Video Camera Accessories       </v>
          </cell>
          <cell r="D332" t="str">
            <v>(Capex - 14-03-04)</v>
          </cell>
          <cell r="E332" t="str">
            <v>Office Equipment</v>
          </cell>
        </row>
        <row r="333">
          <cell r="A333">
            <v>810272</v>
          </cell>
          <cell r="B333">
            <v>0</v>
          </cell>
          <cell r="C333" t="str">
            <v>Fruit Juice Expansion</v>
          </cell>
          <cell r="D333" t="str">
            <v>(Capex - 15-03-04)</v>
          </cell>
          <cell r="E333" t="str">
            <v>Plant &amp; Machinery (Installation)</v>
          </cell>
        </row>
        <row r="334">
          <cell r="A334">
            <v>810273</v>
          </cell>
          <cell r="B334">
            <v>0</v>
          </cell>
          <cell r="C334" t="str">
            <v>Fruit Juice Expansion</v>
          </cell>
          <cell r="D334" t="str">
            <v>(Capex - 15-03-04)</v>
          </cell>
          <cell r="E334" t="str">
            <v>Plant &amp; Machinery (Installation)</v>
          </cell>
        </row>
        <row r="335">
          <cell r="A335">
            <v>810274</v>
          </cell>
          <cell r="B335">
            <v>0</v>
          </cell>
          <cell r="C335" t="str">
            <v>Fruit Juice Expansion</v>
          </cell>
          <cell r="D335" t="str">
            <v>(Capex - 15-03-04)</v>
          </cell>
          <cell r="E335" t="str">
            <v>Plant &amp; Machinery (Installation)</v>
          </cell>
        </row>
        <row r="336">
          <cell r="A336">
            <v>810275</v>
          </cell>
          <cell r="B336">
            <v>0</v>
          </cell>
          <cell r="C336" t="str">
            <v>Fruit Juice Expansion</v>
          </cell>
          <cell r="D336" t="str">
            <v>(Capex - 15-03-04)</v>
          </cell>
          <cell r="E336" t="str">
            <v>Plant &amp; Machinery (Installation)</v>
          </cell>
        </row>
        <row r="337">
          <cell r="A337">
            <v>810276</v>
          </cell>
          <cell r="B337">
            <v>0</v>
          </cell>
          <cell r="C337" t="str">
            <v>Fruit Juice Expansion</v>
          </cell>
          <cell r="D337" t="str">
            <v>(Capex - 15-03-04)</v>
          </cell>
          <cell r="E337" t="str">
            <v>Tools &amp; Implements</v>
          </cell>
        </row>
        <row r="338">
          <cell r="A338">
            <v>810277</v>
          </cell>
          <cell r="B338">
            <v>0</v>
          </cell>
          <cell r="C338" t="str">
            <v>Fruit Juice Expansion</v>
          </cell>
          <cell r="D338" t="str">
            <v>(Capex - 15-03-04)</v>
          </cell>
          <cell r="E338" t="str">
            <v>Plant &amp; Machinery (Installation)</v>
          </cell>
        </row>
        <row r="339">
          <cell r="A339">
            <v>810278</v>
          </cell>
          <cell r="B339">
            <v>0</v>
          </cell>
          <cell r="C339" t="str">
            <v>Fruit Juice Expansion</v>
          </cell>
          <cell r="D339" t="str">
            <v>(Capex - 15-03-04)</v>
          </cell>
          <cell r="E339" t="str">
            <v>Plant &amp; Machinery (Installation)</v>
          </cell>
        </row>
        <row r="340">
          <cell r="A340">
            <v>810279</v>
          </cell>
          <cell r="B340">
            <v>0</v>
          </cell>
          <cell r="C340" t="str">
            <v>Fruit Juice Expansion</v>
          </cell>
          <cell r="D340" t="str">
            <v>(Capex - 15-03-04)</v>
          </cell>
          <cell r="E340" t="str">
            <v>Plant &amp; Machinery (Installation)</v>
          </cell>
        </row>
        <row r="341">
          <cell r="A341">
            <v>810281</v>
          </cell>
          <cell r="B341">
            <v>0</v>
          </cell>
          <cell r="C341" t="str">
            <v>Fruit Juice Expansion</v>
          </cell>
          <cell r="D341" t="str">
            <v>(Capex - 15-03-04)</v>
          </cell>
          <cell r="E341" t="str">
            <v>Tools &amp; Implements</v>
          </cell>
        </row>
        <row r="342">
          <cell r="A342">
            <v>810282</v>
          </cell>
          <cell r="B342">
            <v>0</v>
          </cell>
          <cell r="C342">
            <v>0</v>
          </cell>
          <cell r="D342" t="str">
            <v>Maintenance</v>
          </cell>
          <cell r="E342" t="str">
            <v xml:space="preserve">Maintenance </v>
          </cell>
        </row>
        <row r="343">
          <cell r="A343">
            <v>810283</v>
          </cell>
          <cell r="B343">
            <v>0</v>
          </cell>
          <cell r="C343" t="str">
            <v>Common Utility</v>
          </cell>
          <cell r="D343" t="str">
            <v>(Capex - 18-03-04)</v>
          </cell>
          <cell r="E343" t="str">
            <v>Electrical Installation</v>
          </cell>
        </row>
        <row r="344">
          <cell r="A344">
            <v>810284</v>
          </cell>
          <cell r="B344">
            <v>0</v>
          </cell>
          <cell r="C344" t="str">
            <v>Fruit Juice Expansion</v>
          </cell>
          <cell r="D344" t="str">
            <v>(Capex - 15-03-04)</v>
          </cell>
          <cell r="E344" t="str">
            <v>Tools &amp; Implements</v>
          </cell>
        </row>
        <row r="345">
          <cell r="A345">
            <v>810285</v>
          </cell>
          <cell r="B345">
            <v>0</v>
          </cell>
          <cell r="C345" t="str">
            <v>Fruit Juice Expansion</v>
          </cell>
          <cell r="D345" t="str">
            <v>(Capex - 15-03-04)</v>
          </cell>
          <cell r="E345" t="str">
            <v>Building</v>
          </cell>
        </row>
        <row r="346">
          <cell r="A346">
            <v>810286</v>
          </cell>
          <cell r="B346">
            <v>0</v>
          </cell>
          <cell r="C346" t="str">
            <v>Fruit Juice Expansion</v>
          </cell>
          <cell r="D346" t="str">
            <v>(Capex - 15-03-04)</v>
          </cell>
          <cell r="E346" t="str">
            <v>Building</v>
          </cell>
        </row>
        <row r="347">
          <cell r="A347">
            <v>810287</v>
          </cell>
          <cell r="B347">
            <v>0</v>
          </cell>
          <cell r="C347" t="str">
            <v>Common Utility</v>
          </cell>
          <cell r="D347" t="str">
            <v>(Capex - 18-03-04)</v>
          </cell>
          <cell r="E347" t="str">
            <v>Electrical Installation</v>
          </cell>
        </row>
        <row r="348">
          <cell r="A348">
            <v>810288</v>
          </cell>
          <cell r="B348">
            <v>0</v>
          </cell>
          <cell r="C348" t="str">
            <v>Euro Guard - SoniKapoor</v>
          </cell>
          <cell r="D348" t="str">
            <v>(Capex - 23-03-04)</v>
          </cell>
          <cell r="E348" t="str">
            <v>Furniture &amp; Fixture</v>
          </cell>
        </row>
        <row r="349">
          <cell r="A349">
            <v>810289</v>
          </cell>
          <cell r="B349">
            <v>0</v>
          </cell>
          <cell r="C349" t="str">
            <v>Sand</v>
          </cell>
          <cell r="D349" t="str">
            <v>Maintenance</v>
          </cell>
          <cell r="E349" t="str">
            <v xml:space="preserve">Maintenance </v>
          </cell>
        </row>
        <row r="350">
          <cell r="A350">
            <v>810290</v>
          </cell>
          <cell r="B350">
            <v>0</v>
          </cell>
          <cell r="C350" t="str">
            <v>LDM Section</v>
          </cell>
          <cell r="D350" t="str">
            <v>Maintenance Work</v>
          </cell>
          <cell r="E350" t="str">
            <v xml:space="preserve">Maintenance </v>
          </cell>
        </row>
        <row r="351">
          <cell r="A351">
            <v>810291</v>
          </cell>
          <cell r="B351">
            <v>0</v>
          </cell>
          <cell r="C351" t="str">
            <v>Mobile Phone-P.Shirali</v>
          </cell>
          <cell r="D351" t="str">
            <v>No-Capex</v>
          </cell>
          <cell r="E351" t="str">
            <v xml:space="preserve">Maintenance </v>
          </cell>
        </row>
        <row r="352">
          <cell r="A352">
            <v>810292</v>
          </cell>
          <cell r="B352">
            <v>0</v>
          </cell>
          <cell r="C352" t="str">
            <v>Boundary wall</v>
          </cell>
          <cell r="D352" t="str">
            <v>(Capex - 06-03-04)</v>
          </cell>
          <cell r="E352" t="str">
            <v>Building</v>
          </cell>
        </row>
        <row r="353">
          <cell r="A353">
            <v>810293</v>
          </cell>
          <cell r="B353">
            <v>0</v>
          </cell>
          <cell r="C353" t="str">
            <v>Fruit Juice Expansion</v>
          </cell>
          <cell r="D353" t="str">
            <v>(Capex - 15-03-04)</v>
          </cell>
          <cell r="E353" t="str">
            <v>Building</v>
          </cell>
        </row>
        <row r="354">
          <cell r="A354">
            <v>810294</v>
          </cell>
          <cell r="B354">
            <v>0</v>
          </cell>
          <cell r="C354" t="str">
            <v>Kennel House</v>
          </cell>
          <cell r="D354" t="str">
            <v>(Capex - 18-03-04)</v>
          </cell>
          <cell r="E354" t="str">
            <v>Building</v>
          </cell>
        </row>
        <row r="355">
          <cell r="A355">
            <v>810295</v>
          </cell>
          <cell r="B355">
            <v>0</v>
          </cell>
          <cell r="C355" t="str">
            <v>Fruit Juice Expansion</v>
          </cell>
          <cell r="D355" t="str">
            <v>(Capex - 15-03-04)</v>
          </cell>
          <cell r="E355" t="str">
            <v>Plant &amp; Machinery (Installation)</v>
          </cell>
        </row>
        <row r="356">
          <cell r="A356">
            <v>810296</v>
          </cell>
          <cell r="B356">
            <v>0</v>
          </cell>
          <cell r="C356" t="str">
            <v>Taxol Section</v>
          </cell>
          <cell r="D356" t="str">
            <v>(Capex - 22-03-04)</v>
          </cell>
          <cell r="E356" t="str">
            <v>Plant &amp; Machinery (Installation)</v>
          </cell>
        </row>
        <row r="357">
          <cell r="A357">
            <v>810297</v>
          </cell>
          <cell r="B357">
            <v>0</v>
          </cell>
          <cell r="C357" t="str">
            <v>Fruit Juice Expansion</v>
          </cell>
          <cell r="D357" t="str">
            <v>(Capex - 15-03-04)</v>
          </cell>
          <cell r="E357" t="str">
            <v>Building</v>
          </cell>
        </row>
        <row r="358">
          <cell r="A358">
            <v>810298</v>
          </cell>
          <cell r="B358">
            <v>0</v>
          </cell>
          <cell r="C358" t="str">
            <v>Fruit Juice Expansion</v>
          </cell>
          <cell r="D358" t="str">
            <v>(Capex - 15-03-04)</v>
          </cell>
          <cell r="E358" t="str">
            <v>Plant &amp; Machinery (Installation)</v>
          </cell>
        </row>
        <row r="359">
          <cell r="A359">
            <v>810299</v>
          </cell>
          <cell r="B359">
            <v>0</v>
          </cell>
          <cell r="C359" t="str">
            <v>Fruit Juice Expansion</v>
          </cell>
          <cell r="D359" t="str">
            <v>(Capex - 15-03-04)</v>
          </cell>
          <cell r="E359" t="str">
            <v>Plant &amp; Machinery (Installation)</v>
          </cell>
        </row>
        <row r="360">
          <cell r="A360">
            <v>810300</v>
          </cell>
          <cell r="B360">
            <v>0</v>
          </cell>
          <cell r="C360" t="str">
            <v>Fruit Juice Expansion</v>
          </cell>
          <cell r="D360" t="str">
            <v>(Capex - 15-03-04)</v>
          </cell>
          <cell r="E360" t="str">
            <v>Plant &amp; Machinery (Installation)</v>
          </cell>
        </row>
        <row r="361">
          <cell r="A361">
            <v>810301</v>
          </cell>
          <cell r="B361">
            <v>0</v>
          </cell>
          <cell r="C361" t="str">
            <v>Fruit Juice Expansion</v>
          </cell>
          <cell r="D361" t="str">
            <v>(Capex - 15-03-04)</v>
          </cell>
          <cell r="E361" t="str">
            <v>Plant &amp; Machinery (Installation)</v>
          </cell>
        </row>
        <row r="362">
          <cell r="A362">
            <v>810302</v>
          </cell>
          <cell r="B362">
            <v>0</v>
          </cell>
          <cell r="C362" t="str">
            <v>Fruit Juice Expansion</v>
          </cell>
          <cell r="D362" t="str">
            <v>(Capex - 15-03-04)</v>
          </cell>
          <cell r="E362" t="str">
            <v>Plant &amp; Machinery (Installation)</v>
          </cell>
        </row>
        <row r="363">
          <cell r="A363">
            <v>810303</v>
          </cell>
          <cell r="B363">
            <v>0</v>
          </cell>
          <cell r="C363" t="str">
            <v>Fruit Juice Expansion</v>
          </cell>
          <cell r="D363" t="str">
            <v>(Capex - 15-03-04)</v>
          </cell>
          <cell r="E363" t="str">
            <v>Building</v>
          </cell>
        </row>
        <row r="364">
          <cell r="A364">
            <v>810305</v>
          </cell>
          <cell r="B364">
            <v>0</v>
          </cell>
          <cell r="C364" t="str">
            <v>Furniture &amp; Fixture</v>
          </cell>
          <cell r="D364" t="str">
            <v>(Capex - 16-03-04)</v>
          </cell>
          <cell r="E364" t="str">
            <v>Furniture &amp; Fixture</v>
          </cell>
        </row>
        <row r="365">
          <cell r="A365">
            <v>810306</v>
          </cell>
          <cell r="B365">
            <v>0</v>
          </cell>
          <cell r="C365" t="str">
            <v>Fruit Juice Expansion</v>
          </cell>
          <cell r="D365" t="str">
            <v>(Capex - 15-03-04)</v>
          </cell>
          <cell r="E365" t="str">
            <v>Plant &amp; Machinery (Installation)</v>
          </cell>
        </row>
        <row r="366">
          <cell r="A366">
            <v>810307</v>
          </cell>
          <cell r="B366">
            <v>0</v>
          </cell>
          <cell r="C366" t="str">
            <v>Vatika Hair Oil- Container</v>
          </cell>
          <cell r="D366" t="str">
            <v>(Capex - 13-03-04)</v>
          </cell>
          <cell r="E366" t="str">
            <v>Plant &amp; Machinery</v>
          </cell>
        </row>
        <row r="367">
          <cell r="A367">
            <v>810308</v>
          </cell>
          <cell r="B367">
            <v>0</v>
          </cell>
          <cell r="C367" t="str">
            <v>Fruit Juice Expansion</v>
          </cell>
          <cell r="D367" t="str">
            <v>(Capex - 15-03-04)</v>
          </cell>
          <cell r="E367" t="str">
            <v>Electrical Installation</v>
          </cell>
        </row>
        <row r="368">
          <cell r="A368">
            <v>810309</v>
          </cell>
          <cell r="B368">
            <v>0</v>
          </cell>
          <cell r="C368" t="str">
            <v>LDM Section</v>
          </cell>
          <cell r="D368" t="str">
            <v>(Capex - 02-04-05)</v>
          </cell>
          <cell r="E368" t="str">
            <v>Tools &amp; Implements</v>
          </cell>
        </row>
        <row r="369">
          <cell r="A369">
            <v>810309</v>
          </cell>
          <cell r="B369">
            <v>0</v>
          </cell>
          <cell r="C369" t="str">
            <v>Hajmola tablet</v>
          </cell>
          <cell r="D369" t="str">
            <v>(Capex - 02-04-05)</v>
          </cell>
          <cell r="E369" t="str">
            <v>Tools &amp; Implements</v>
          </cell>
        </row>
        <row r="370">
          <cell r="A370">
            <v>810312</v>
          </cell>
          <cell r="B370">
            <v>0</v>
          </cell>
          <cell r="C370" t="str">
            <v>Furniture &amp; Fixture</v>
          </cell>
          <cell r="D370" t="str">
            <v>No-Capex</v>
          </cell>
          <cell r="E370" t="str">
            <v xml:space="preserve">Maintenance </v>
          </cell>
        </row>
        <row r="371">
          <cell r="A371">
            <v>810313</v>
          </cell>
          <cell r="B371">
            <v>0</v>
          </cell>
          <cell r="C371" t="str">
            <v>Common Utility</v>
          </cell>
          <cell r="D371" t="str">
            <v>(Capex - 18-03-04)</v>
          </cell>
          <cell r="E371" t="str">
            <v>Plant &amp; Machinery (Installation)</v>
          </cell>
        </row>
        <row r="372">
          <cell r="A372">
            <v>810314</v>
          </cell>
          <cell r="B372">
            <v>0</v>
          </cell>
          <cell r="C372" t="str">
            <v>Fruit Juice Expansion</v>
          </cell>
          <cell r="D372" t="str">
            <v>(Capex - 15-03-04)</v>
          </cell>
          <cell r="E372" t="str">
            <v>Building</v>
          </cell>
        </row>
        <row r="373">
          <cell r="A373">
            <v>810315</v>
          </cell>
          <cell r="B373">
            <v>0</v>
          </cell>
          <cell r="C373" t="str">
            <v xml:space="preserve">Kennel House </v>
          </cell>
          <cell r="D373" t="str">
            <v>(Capex - 18-03-04)</v>
          </cell>
          <cell r="E373" t="str">
            <v>Building</v>
          </cell>
        </row>
        <row r="374">
          <cell r="A374">
            <v>810316</v>
          </cell>
          <cell r="B374">
            <v>0</v>
          </cell>
          <cell r="C374" t="str">
            <v>Fruit Juice Expansion</v>
          </cell>
          <cell r="D374" t="str">
            <v>(Capex - 15-03-04)</v>
          </cell>
          <cell r="E374" t="str">
            <v>Plant &amp; Machinery (Installation)</v>
          </cell>
        </row>
        <row r="375">
          <cell r="A375">
            <v>810317</v>
          </cell>
          <cell r="B375">
            <v>0</v>
          </cell>
          <cell r="C375" t="str">
            <v>Fruit Juice Expansion</v>
          </cell>
          <cell r="D375" t="str">
            <v>(Capex - 15-03-04)</v>
          </cell>
          <cell r="E375" t="str">
            <v>Electrical Installation</v>
          </cell>
        </row>
        <row r="376">
          <cell r="A376">
            <v>810318</v>
          </cell>
          <cell r="B376">
            <v>0</v>
          </cell>
          <cell r="C376" t="str">
            <v>Fruit Juice Expansion</v>
          </cell>
          <cell r="D376" t="str">
            <v>(Capex - 15-03-04)</v>
          </cell>
          <cell r="E376" t="str">
            <v>Plant &amp; Machinery (Installation)</v>
          </cell>
        </row>
        <row r="377">
          <cell r="A377">
            <v>710492</v>
          </cell>
          <cell r="B377">
            <v>0</v>
          </cell>
          <cell r="C377" t="str">
            <v>TV &amp; Micro Oven-A.Mehra</v>
          </cell>
          <cell r="D377" t="str">
            <v>No-Capex</v>
          </cell>
          <cell r="E377" t="str">
            <v>Furniture &amp; Fixture</v>
          </cell>
        </row>
        <row r="378">
          <cell r="A378">
            <v>810320</v>
          </cell>
          <cell r="B378">
            <v>0</v>
          </cell>
          <cell r="C378" t="str">
            <v>Tomato Ketchap</v>
          </cell>
          <cell r="D378" t="str">
            <v>(Capex - 01-04-05)</v>
          </cell>
          <cell r="E378" t="str">
            <v xml:space="preserve">Plant &amp; Machinery </v>
          </cell>
        </row>
        <row r="379">
          <cell r="A379">
            <v>810321</v>
          </cell>
          <cell r="B379">
            <v>0</v>
          </cell>
          <cell r="C379" t="str">
            <v>Filtration System</v>
          </cell>
          <cell r="D379" t="str">
            <v>(Capex - 05-04-05)</v>
          </cell>
          <cell r="E379" t="str">
            <v xml:space="preserve">Plant &amp; Machinery </v>
          </cell>
        </row>
        <row r="380">
          <cell r="A380">
            <v>810322</v>
          </cell>
          <cell r="B380">
            <v>0</v>
          </cell>
          <cell r="C380" t="str">
            <v>Taxol Section</v>
          </cell>
          <cell r="D380" t="str">
            <v>(Capex - 22-03-04)</v>
          </cell>
          <cell r="E380" t="str">
            <v>Electrical Installation</v>
          </cell>
        </row>
        <row r="381">
          <cell r="A381">
            <v>810323</v>
          </cell>
          <cell r="B381">
            <v>0</v>
          </cell>
          <cell r="C381" t="str">
            <v>Fruit Juice Expansion</v>
          </cell>
          <cell r="D381" t="str">
            <v>(Capex - 15-03-04)</v>
          </cell>
          <cell r="E381" t="str">
            <v>Electrical Installation</v>
          </cell>
        </row>
        <row r="382">
          <cell r="A382">
            <v>810324</v>
          </cell>
          <cell r="B382">
            <v>0</v>
          </cell>
          <cell r="C382" t="str">
            <v>Fruit Juice Expansion</v>
          </cell>
          <cell r="D382" t="str">
            <v>(Capex - 15-03-04)</v>
          </cell>
          <cell r="E382" t="str">
            <v>Plant &amp; Machinery (Installation)</v>
          </cell>
        </row>
        <row r="383">
          <cell r="A383">
            <v>810325</v>
          </cell>
          <cell r="B383">
            <v>0</v>
          </cell>
          <cell r="C383" t="str">
            <v>Fruit Juice Expansion</v>
          </cell>
          <cell r="D383" t="str">
            <v>(Capex - 15-03-04)</v>
          </cell>
          <cell r="E383" t="str">
            <v>Plant &amp; Machinery (Installation)</v>
          </cell>
        </row>
        <row r="384">
          <cell r="A384">
            <v>810326</v>
          </cell>
          <cell r="B384">
            <v>0</v>
          </cell>
          <cell r="C384" t="str">
            <v>Fruit Juice Expansion</v>
          </cell>
          <cell r="D384" t="str">
            <v>(Capex - 15-03-04)</v>
          </cell>
          <cell r="E384" t="str">
            <v>Building</v>
          </cell>
        </row>
        <row r="385">
          <cell r="A385">
            <v>810327</v>
          </cell>
          <cell r="B385">
            <v>0</v>
          </cell>
          <cell r="C385" t="str">
            <v>Boundary Wall</v>
          </cell>
          <cell r="D385" t="str">
            <v>(Capex - 06-03-04)</v>
          </cell>
          <cell r="E385" t="str">
            <v>Building</v>
          </cell>
        </row>
        <row r="386">
          <cell r="A386">
            <v>810328</v>
          </cell>
          <cell r="B386">
            <v>0</v>
          </cell>
          <cell r="C386" t="str">
            <v>Fruit Juice Expansion</v>
          </cell>
          <cell r="D386" t="str">
            <v>(Capex - 15-03-04)</v>
          </cell>
          <cell r="E386" t="str">
            <v>Building</v>
          </cell>
        </row>
        <row r="387">
          <cell r="A387">
            <v>810329</v>
          </cell>
          <cell r="B387">
            <v>0</v>
          </cell>
          <cell r="C387" t="str">
            <v>Fruit Juice Expansion</v>
          </cell>
          <cell r="D387" t="str">
            <v>(Capex - 15-03-04)</v>
          </cell>
          <cell r="E387" t="str">
            <v>Building</v>
          </cell>
        </row>
        <row r="388">
          <cell r="A388">
            <v>810330</v>
          </cell>
          <cell r="B388">
            <v>0</v>
          </cell>
          <cell r="C388" t="str">
            <v>Taxol Section</v>
          </cell>
          <cell r="D388" t="str">
            <v>(Capex - 22-03-04)</v>
          </cell>
          <cell r="E388" t="str">
            <v>Plant &amp; Machinery (Installation)</v>
          </cell>
        </row>
        <row r="389">
          <cell r="A389">
            <v>810331</v>
          </cell>
          <cell r="B389">
            <v>0</v>
          </cell>
          <cell r="C389" t="str">
            <v>Taxol Section</v>
          </cell>
          <cell r="D389" t="str">
            <v>(Capex - 22-03-04)</v>
          </cell>
          <cell r="E389" t="str">
            <v>Plant &amp; Machinery (Installation)</v>
          </cell>
        </row>
        <row r="390">
          <cell r="A390">
            <v>810332</v>
          </cell>
          <cell r="B390">
            <v>0</v>
          </cell>
          <cell r="C390" t="str">
            <v>Fruit Juice Expansion</v>
          </cell>
          <cell r="D390" t="str">
            <v>(Capex - 15-03-04)</v>
          </cell>
          <cell r="E390" t="str">
            <v>Plant &amp; Machinery (Installation)</v>
          </cell>
        </row>
        <row r="391">
          <cell r="A391">
            <v>810333</v>
          </cell>
          <cell r="B391">
            <v>0</v>
          </cell>
          <cell r="C391" t="str">
            <v>Taxol Section</v>
          </cell>
          <cell r="D391" t="str">
            <v>(Capex - 22-03-04)</v>
          </cell>
          <cell r="E391" t="str">
            <v>Plant &amp; Machinery (Installation)</v>
          </cell>
        </row>
        <row r="392">
          <cell r="A392">
            <v>810334</v>
          </cell>
          <cell r="B392">
            <v>0</v>
          </cell>
          <cell r="C392" t="str">
            <v>Fruit Juice Expansion</v>
          </cell>
          <cell r="D392" t="str">
            <v>(Capex - 15-03-04)</v>
          </cell>
          <cell r="E392" t="str">
            <v>Plant &amp; Machinery</v>
          </cell>
        </row>
        <row r="393">
          <cell r="A393">
            <v>810335</v>
          </cell>
          <cell r="B393">
            <v>0</v>
          </cell>
          <cell r="C393" t="str">
            <v>Fruit Juice Expansion</v>
          </cell>
          <cell r="D393" t="str">
            <v>(Capex - 15-03-04)</v>
          </cell>
          <cell r="E393" t="str">
            <v>Plant &amp; Machinery (Installation)</v>
          </cell>
        </row>
        <row r="394">
          <cell r="A394">
            <v>810336</v>
          </cell>
          <cell r="B394">
            <v>0</v>
          </cell>
          <cell r="C394" t="str">
            <v>Fruit Juice Expansion</v>
          </cell>
          <cell r="D394" t="str">
            <v>(Capex - 05-04-05)</v>
          </cell>
          <cell r="E394" t="str">
            <v>Plant &amp; Machinery (Installation)</v>
          </cell>
        </row>
        <row r="395">
          <cell r="A395">
            <v>810338</v>
          </cell>
          <cell r="B395">
            <v>0</v>
          </cell>
          <cell r="C395" t="str">
            <v>Taxol Section</v>
          </cell>
          <cell r="D395" t="str">
            <v>(Capex - 22-03-04)</v>
          </cell>
          <cell r="E395" t="str">
            <v xml:space="preserve">Plant &amp; Machinery </v>
          </cell>
        </row>
        <row r="396">
          <cell r="A396">
            <v>810339</v>
          </cell>
          <cell r="B396">
            <v>0</v>
          </cell>
          <cell r="C396" t="str">
            <v>Fruit Juice Expansion</v>
          </cell>
          <cell r="D396" t="str">
            <v>(Capex - 15-03-04)</v>
          </cell>
          <cell r="E396" t="str">
            <v>Building</v>
          </cell>
        </row>
        <row r="397">
          <cell r="A397">
            <v>810340</v>
          </cell>
          <cell r="B397">
            <v>0</v>
          </cell>
          <cell r="C397" t="str">
            <v>Taxol Section</v>
          </cell>
          <cell r="D397" t="str">
            <v>(Capex - 22-03-04)</v>
          </cell>
          <cell r="E397" t="str">
            <v>Plant &amp; Machinery (Installation)</v>
          </cell>
        </row>
        <row r="398">
          <cell r="A398">
            <v>810341</v>
          </cell>
          <cell r="B398">
            <v>0</v>
          </cell>
          <cell r="C398" t="str">
            <v>Taxol Section</v>
          </cell>
          <cell r="D398" t="str">
            <v>(Capex - 22-03-04)</v>
          </cell>
          <cell r="E398" t="str">
            <v>Plant &amp; Machinery (Installation)</v>
          </cell>
        </row>
        <row r="399">
          <cell r="A399">
            <v>810342</v>
          </cell>
          <cell r="B399">
            <v>0</v>
          </cell>
          <cell r="C399" t="str">
            <v>Taxol Section</v>
          </cell>
          <cell r="D399" t="str">
            <v>(Capex - 22-03-04)</v>
          </cell>
          <cell r="E399" t="str">
            <v>Plant &amp; Machinery (Installation)</v>
          </cell>
        </row>
        <row r="400">
          <cell r="A400">
            <v>810343</v>
          </cell>
          <cell r="B400">
            <v>0</v>
          </cell>
          <cell r="C400" t="str">
            <v>Fruit Juice Expansion</v>
          </cell>
          <cell r="D400" t="str">
            <v>(Capex - 15-03-04)</v>
          </cell>
          <cell r="E400" t="str">
            <v>Plant &amp; Machinery (Installation)</v>
          </cell>
        </row>
        <row r="401">
          <cell r="A401">
            <v>810344</v>
          </cell>
          <cell r="B401">
            <v>0</v>
          </cell>
          <cell r="C401" t="str">
            <v>Taxol Section</v>
          </cell>
          <cell r="D401" t="str">
            <v>(Capex - 22-03-04)</v>
          </cell>
          <cell r="E401" t="str">
            <v>Plant &amp; Machinery (Installation)</v>
          </cell>
        </row>
        <row r="402">
          <cell r="A402">
            <v>810345</v>
          </cell>
          <cell r="B402">
            <v>0</v>
          </cell>
          <cell r="C402" t="str">
            <v>Kennel House</v>
          </cell>
          <cell r="D402" t="str">
            <v>(Capex - 18-03-04)</v>
          </cell>
          <cell r="E402" t="str">
            <v>Building</v>
          </cell>
        </row>
        <row r="403">
          <cell r="A403">
            <v>810346</v>
          </cell>
          <cell r="B403">
            <v>0</v>
          </cell>
          <cell r="C403" t="str">
            <v>Taxol Section</v>
          </cell>
          <cell r="D403" t="str">
            <v>(Capex - 22-03-04)</v>
          </cell>
          <cell r="E403" t="str">
            <v xml:space="preserve">Plant &amp; Machinery </v>
          </cell>
        </row>
        <row r="404">
          <cell r="A404">
            <v>810347</v>
          </cell>
          <cell r="B404">
            <v>0</v>
          </cell>
          <cell r="C404" t="str">
            <v>Fruit Juice Expansion</v>
          </cell>
          <cell r="D404" t="str">
            <v>(Capex - 21-04-05)</v>
          </cell>
          <cell r="E404" t="str">
            <v xml:space="preserve">Plant &amp; Machinery </v>
          </cell>
        </row>
        <row r="405">
          <cell r="A405">
            <v>810348</v>
          </cell>
          <cell r="B405">
            <v>0</v>
          </cell>
          <cell r="C405" t="str">
            <v>Taxol Section</v>
          </cell>
          <cell r="D405" t="str">
            <v>(Capex - 22-03-04)</v>
          </cell>
          <cell r="E405" t="str">
            <v>Plant &amp; Machinery (Installation)</v>
          </cell>
        </row>
        <row r="406">
          <cell r="A406">
            <v>810350</v>
          </cell>
          <cell r="B406">
            <v>0</v>
          </cell>
          <cell r="C406" t="str">
            <v>Taxol Section</v>
          </cell>
          <cell r="D406" t="str">
            <v>(Capex - 22-03-04)</v>
          </cell>
          <cell r="E406" t="str">
            <v>Plant &amp; Machinery (Installation)</v>
          </cell>
        </row>
        <row r="407">
          <cell r="A407">
            <v>810351</v>
          </cell>
          <cell r="B407">
            <v>0</v>
          </cell>
          <cell r="C407" t="str">
            <v>Fruit Juice Expansion</v>
          </cell>
          <cell r="D407" t="str">
            <v>(Capex - 15-03-04)</v>
          </cell>
          <cell r="E407" t="str">
            <v>Building</v>
          </cell>
        </row>
        <row r="408">
          <cell r="A408">
            <v>810352</v>
          </cell>
          <cell r="B408">
            <v>0</v>
          </cell>
          <cell r="C408" t="str">
            <v>Kennel House</v>
          </cell>
          <cell r="D408" t="str">
            <v>(Capex - 18-03-04)</v>
          </cell>
          <cell r="E408" t="str">
            <v>Building</v>
          </cell>
        </row>
        <row r="409">
          <cell r="A409">
            <v>810354</v>
          </cell>
          <cell r="B409">
            <v>0</v>
          </cell>
          <cell r="C409" t="str">
            <v>Fruit Juice Expansion</v>
          </cell>
          <cell r="D409" t="str">
            <v>(Capex - 13-04-05)</v>
          </cell>
          <cell r="E409" t="str">
            <v>Building</v>
          </cell>
        </row>
        <row r="410">
          <cell r="A410">
            <v>810355</v>
          </cell>
          <cell r="B410">
            <v>0</v>
          </cell>
          <cell r="C410" t="str">
            <v>Taxol Section</v>
          </cell>
          <cell r="D410" t="str">
            <v>(Capex - 22-03-04)</v>
          </cell>
          <cell r="E410" t="str">
            <v>Plant &amp; Machinery (Installation)</v>
          </cell>
        </row>
        <row r="411">
          <cell r="A411">
            <v>810356</v>
          </cell>
          <cell r="B411">
            <v>0</v>
          </cell>
          <cell r="C411" t="str">
            <v>Fruit Juice Expansion</v>
          </cell>
          <cell r="D411" t="str">
            <v>(Capex - 21-04-05)</v>
          </cell>
          <cell r="E411" t="str">
            <v>Plant &amp; Machinery (Installation)</v>
          </cell>
        </row>
        <row r="412">
          <cell r="A412">
            <v>810357</v>
          </cell>
          <cell r="B412">
            <v>0</v>
          </cell>
          <cell r="C412" t="str">
            <v>Taxol Section</v>
          </cell>
          <cell r="D412" t="str">
            <v>(Capex - 22-03-04)</v>
          </cell>
          <cell r="E412" t="str">
            <v>Plant &amp; Machinery (Installation)</v>
          </cell>
        </row>
        <row r="413">
          <cell r="A413">
            <v>810358</v>
          </cell>
          <cell r="B413">
            <v>0</v>
          </cell>
          <cell r="C413" t="str">
            <v>Fruit Juice Expansion</v>
          </cell>
          <cell r="D413" t="str">
            <v>(Capex - 15-03-04)</v>
          </cell>
          <cell r="E413" t="str">
            <v>Plant &amp; Machinery (Installation)</v>
          </cell>
        </row>
        <row r="414">
          <cell r="A414">
            <v>810359</v>
          </cell>
          <cell r="B414">
            <v>0</v>
          </cell>
          <cell r="C414" t="str">
            <v>Photo Copy machine</v>
          </cell>
          <cell r="D414" t="str">
            <v>(Capex - 21-03-04)</v>
          </cell>
          <cell r="E414" t="str">
            <v>Office Equipment</v>
          </cell>
        </row>
        <row r="415">
          <cell r="A415">
            <v>810360</v>
          </cell>
          <cell r="B415">
            <v>0</v>
          </cell>
          <cell r="C415" t="str">
            <v>Taxol Section</v>
          </cell>
          <cell r="D415" t="str">
            <v>(Capex - 22-03-04)</v>
          </cell>
          <cell r="E415" t="str">
            <v>Plant &amp; Machinery (Installation)</v>
          </cell>
        </row>
        <row r="416">
          <cell r="A416">
            <v>810363</v>
          </cell>
          <cell r="B416">
            <v>0</v>
          </cell>
          <cell r="C416" t="str">
            <v>Taxol Section</v>
          </cell>
          <cell r="D416" t="str">
            <v>(Capex - 22-03-04)</v>
          </cell>
          <cell r="E416" t="str">
            <v>Plant &amp; Machinery (Installation)</v>
          </cell>
        </row>
        <row r="417">
          <cell r="A417">
            <v>870062</v>
          </cell>
          <cell r="B417">
            <v>0</v>
          </cell>
          <cell r="C417" t="str">
            <v>Colour Printer-4600</v>
          </cell>
          <cell r="D417" t="str">
            <v>No-Capex</v>
          </cell>
          <cell r="E417" t="str">
            <v>Office Equipment</v>
          </cell>
        </row>
        <row r="418">
          <cell r="A418">
            <v>870064</v>
          </cell>
          <cell r="B418">
            <v>0</v>
          </cell>
          <cell r="C418" t="str">
            <v>Digital Camera</v>
          </cell>
          <cell r="D418" t="str">
            <v>No-Capex</v>
          </cell>
          <cell r="E418" t="str">
            <v>Office Equipment</v>
          </cell>
        </row>
        <row r="419">
          <cell r="A419">
            <v>870065</v>
          </cell>
          <cell r="B419">
            <v>0</v>
          </cell>
          <cell r="C419" t="str">
            <v>Vehicle - Badri Narayan</v>
          </cell>
          <cell r="D419" t="str">
            <v>No-Capex</v>
          </cell>
          <cell r="E419" t="str">
            <v>Vehicle</v>
          </cell>
        </row>
        <row r="420">
          <cell r="A420">
            <v>870072</v>
          </cell>
          <cell r="B420">
            <v>0</v>
          </cell>
          <cell r="C420" t="str">
            <v>Office Equipment</v>
          </cell>
          <cell r="D420" t="str">
            <v>No-Capex</v>
          </cell>
          <cell r="E420" t="str">
            <v>Office Equipment</v>
          </cell>
        </row>
        <row r="421">
          <cell r="A421">
            <v>870075</v>
          </cell>
          <cell r="B421">
            <v>0</v>
          </cell>
          <cell r="C421" t="str">
            <v>Mobile Phone-Kharmania</v>
          </cell>
          <cell r="D421" t="str">
            <v>No-Capex</v>
          </cell>
          <cell r="E421" t="str">
            <v>Office Equipment</v>
          </cell>
        </row>
        <row r="422">
          <cell r="A422">
            <v>870083</v>
          </cell>
          <cell r="B422">
            <v>0</v>
          </cell>
          <cell r="C422" t="str">
            <v>Cordless telephone-Reception</v>
          </cell>
          <cell r="D422" t="str">
            <v>No-Capex</v>
          </cell>
          <cell r="E422" t="str">
            <v>Office Equipment</v>
          </cell>
        </row>
        <row r="423">
          <cell r="A423">
            <v>870087</v>
          </cell>
          <cell r="B423">
            <v>0</v>
          </cell>
          <cell r="C423" t="str">
            <v>Fan-2 Pcs Deepak Kestwal</v>
          </cell>
          <cell r="D423" t="str">
            <v>No-Capex</v>
          </cell>
          <cell r="E423" t="str">
            <v>Furniture &amp; Fixture</v>
          </cell>
        </row>
        <row r="424">
          <cell r="A424">
            <v>870087</v>
          </cell>
          <cell r="B424">
            <v>0</v>
          </cell>
          <cell r="C424" t="str">
            <v>Fan-2 Pcs Swapan Barik</v>
          </cell>
          <cell r="D424" t="str">
            <v>No-Capex</v>
          </cell>
          <cell r="E424" t="str">
            <v>Furniture &amp; Fixture</v>
          </cell>
        </row>
        <row r="425">
          <cell r="A425">
            <v>870087</v>
          </cell>
          <cell r="B425">
            <v>0</v>
          </cell>
          <cell r="C425" t="str">
            <v>Fan-2 Pcs Alok Saxena</v>
          </cell>
          <cell r="D425" t="str">
            <v>No-Capex</v>
          </cell>
          <cell r="E425" t="str">
            <v>Furniture &amp; Fixture</v>
          </cell>
        </row>
        <row r="426">
          <cell r="A426">
            <v>870089</v>
          </cell>
          <cell r="B426">
            <v>0</v>
          </cell>
          <cell r="C426" t="str">
            <v>Digital Camera</v>
          </cell>
          <cell r="D426" t="str">
            <v>No-Capex</v>
          </cell>
          <cell r="E426" t="str">
            <v>Office Equipment</v>
          </cell>
        </row>
        <row r="427">
          <cell r="A427">
            <v>870092</v>
          </cell>
          <cell r="B427">
            <v>0</v>
          </cell>
          <cell r="C427" t="str">
            <v>Vehicle - G.Kashinath</v>
          </cell>
          <cell r="D427" t="str">
            <v>No-Capex</v>
          </cell>
          <cell r="E427" t="str">
            <v>Vehicle</v>
          </cell>
        </row>
        <row r="428">
          <cell r="A428">
            <v>870115</v>
          </cell>
          <cell r="B428">
            <v>0</v>
          </cell>
          <cell r="C428" t="str">
            <v>Telephone Set-A.Guin</v>
          </cell>
          <cell r="D428" t="str">
            <v>No-Capex</v>
          </cell>
          <cell r="E428" t="str">
            <v>Furniture &amp; Fixture</v>
          </cell>
        </row>
        <row r="429">
          <cell r="A429">
            <v>870139</v>
          </cell>
          <cell r="B429">
            <v>0</v>
          </cell>
          <cell r="C429" t="str">
            <v>Caller ID Phone-Gate - 1</v>
          </cell>
          <cell r="D429" t="str">
            <v>No-Capex</v>
          </cell>
          <cell r="E429" t="str">
            <v>Office Equipment</v>
          </cell>
        </row>
        <row r="430">
          <cell r="A430">
            <v>870143</v>
          </cell>
          <cell r="B430">
            <v>0</v>
          </cell>
          <cell r="C430" t="str">
            <v>3 Row Ridger - Apiculture Brj</v>
          </cell>
          <cell r="D430" t="str">
            <v>No-Capex</v>
          </cell>
          <cell r="E430" t="str">
            <v>Plant &amp; Machinery- Apiculture Brj</v>
          </cell>
        </row>
        <row r="431">
          <cell r="A431">
            <v>870143</v>
          </cell>
          <cell r="B431">
            <v>0</v>
          </cell>
          <cell r="C431" t="str">
            <v>Bearing &amp; Spool - Apiculture Brj</v>
          </cell>
          <cell r="D431" t="str">
            <v>No-Capex</v>
          </cell>
          <cell r="E431" t="str">
            <v>Plant &amp; Machinery- Apiculture Brj</v>
          </cell>
        </row>
        <row r="432">
          <cell r="A432">
            <v>870147</v>
          </cell>
          <cell r="B432">
            <v>0</v>
          </cell>
          <cell r="C432" t="str">
            <v>Tools &amp; Implements</v>
          </cell>
          <cell r="D432" t="str">
            <v>No-Capex</v>
          </cell>
          <cell r="E432" t="str">
            <v>Tools &amp; Implements</v>
          </cell>
        </row>
        <row r="433">
          <cell r="A433">
            <v>870149</v>
          </cell>
          <cell r="B433">
            <v>0</v>
          </cell>
          <cell r="C433" t="str">
            <v>Plant &amp; Machinery</v>
          </cell>
          <cell r="D433" t="str">
            <v>No-Capex</v>
          </cell>
          <cell r="E433" t="str">
            <v>Plant &amp; Machinery (Installation)</v>
          </cell>
        </row>
        <row r="434">
          <cell r="A434">
            <v>870159</v>
          </cell>
          <cell r="B434">
            <v>0</v>
          </cell>
          <cell r="C434" t="str">
            <v>Electrical</v>
          </cell>
          <cell r="D434" t="str">
            <v>No-Capex</v>
          </cell>
          <cell r="E434" t="str">
            <v>Electrical Installation</v>
          </cell>
        </row>
        <row r="435">
          <cell r="A435">
            <v>830701</v>
          </cell>
          <cell r="B435">
            <v>0</v>
          </cell>
          <cell r="C435" t="str">
            <v>Fabrication</v>
          </cell>
          <cell r="D435" t="str">
            <v>No-Capex</v>
          </cell>
          <cell r="E435" t="str">
            <v>Repair &amp; maintenance Plant &amp; Mach</v>
          </cell>
        </row>
        <row r="436">
          <cell r="A436">
            <v>830740</v>
          </cell>
          <cell r="B436">
            <v>0</v>
          </cell>
          <cell r="C436" t="str">
            <v>Kennel House</v>
          </cell>
          <cell r="D436" t="str">
            <v>(Capex - 06-04-05)</v>
          </cell>
          <cell r="E436" t="str">
            <v>Building</v>
          </cell>
        </row>
        <row r="437">
          <cell r="A437">
            <v>830744</v>
          </cell>
          <cell r="B437">
            <v>0</v>
          </cell>
          <cell r="C437" t="str">
            <v>LDM Section</v>
          </cell>
          <cell r="D437" t="str">
            <v>Maintenance Work</v>
          </cell>
          <cell r="E437" t="str">
            <v>Repair &amp; maintenance Others</v>
          </cell>
        </row>
        <row r="438">
          <cell r="A438">
            <v>830809</v>
          </cell>
          <cell r="B438">
            <v>0</v>
          </cell>
          <cell r="C438" t="str">
            <v>Spares For Tetrapack</v>
          </cell>
          <cell r="D438" t="str">
            <v>(Capex - 15-03-04)</v>
          </cell>
          <cell r="E438" t="str">
            <v>Plant &amp; Machinery (Installation)</v>
          </cell>
        </row>
        <row r="439">
          <cell r="A439">
            <v>830940</v>
          </cell>
          <cell r="B439">
            <v>0</v>
          </cell>
          <cell r="C439" t="str">
            <v>UPS For Domino &amp; Office</v>
          </cell>
          <cell r="D439" t="str">
            <v>No-Capex</v>
          </cell>
          <cell r="E439" t="str">
            <v>Office Equipment</v>
          </cell>
        </row>
        <row r="440">
          <cell r="A440">
            <v>850012</v>
          </cell>
          <cell r="B440">
            <v>0</v>
          </cell>
          <cell r="C440" t="str">
            <v xml:space="preserve">Kakani Nursery </v>
          </cell>
          <cell r="D440" t="str">
            <v>No-Capex</v>
          </cell>
          <cell r="E440" t="str">
            <v>Plant &amp; Machinery</v>
          </cell>
        </row>
        <row r="441">
          <cell r="A441">
            <v>870185</v>
          </cell>
          <cell r="B441">
            <v>0</v>
          </cell>
          <cell r="C441" t="str">
            <v>Mobile Phone-D.S.Adhikary</v>
          </cell>
          <cell r="D441" t="str">
            <v>No-Capex</v>
          </cell>
          <cell r="E441" t="str">
            <v>Office Equipment</v>
          </cell>
        </row>
        <row r="442">
          <cell r="A442">
            <v>870001</v>
          </cell>
          <cell r="B442">
            <v>0</v>
          </cell>
          <cell r="C442" t="str">
            <v>Cordless Phone-Manish</v>
          </cell>
          <cell r="D442" t="str">
            <v>No-Capex</v>
          </cell>
          <cell r="E442" t="str">
            <v>Furniture &amp; Fixture</v>
          </cell>
        </row>
        <row r="443">
          <cell r="A443">
            <v>870007</v>
          </cell>
          <cell r="B443">
            <v>0</v>
          </cell>
          <cell r="C443" t="str">
            <v>Ceiling Fan-3 Pcs</v>
          </cell>
          <cell r="D443" t="str">
            <v>No-Capex</v>
          </cell>
          <cell r="E443" t="str">
            <v>Furniture &amp; Fixture</v>
          </cell>
        </row>
        <row r="444">
          <cell r="A444">
            <v>870012</v>
          </cell>
          <cell r="B444">
            <v>0</v>
          </cell>
          <cell r="C444" t="str">
            <v>Refrigerator-Bibek Agarwal</v>
          </cell>
          <cell r="D444" t="str">
            <v>No-Capex</v>
          </cell>
          <cell r="E444" t="str">
            <v>Furniture &amp; Fixture</v>
          </cell>
        </row>
        <row r="445">
          <cell r="A445">
            <v>870013</v>
          </cell>
          <cell r="B445">
            <v>0</v>
          </cell>
          <cell r="C445" t="str">
            <v>Caller ID Phone</v>
          </cell>
          <cell r="D445" t="str">
            <v>No-Capex</v>
          </cell>
          <cell r="E445" t="str">
            <v>Office Equipment</v>
          </cell>
        </row>
        <row r="446">
          <cell r="A446">
            <v>870016</v>
          </cell>
          <cell r="B446">
            <v>0</v>
          </cell>
          <cell r="C446" t="str">
            <v>Laptop Computer-1 Pcs</v>
          </cell>
          <cell r="D446" t="str">
            <v>No-Capex</v>
          </cell>
          <cell r="E446" t="str">
            <v>Office Equipment</v>
          </cell>
        </row>
        <row r="447">
          <cell r="A447">
            <v>870028</v>
          </cell>
          <cell r="B447">
            <v>0</v>
          </cell>
          <cell r="C447" t="str">
            <v>Epson Printer-LQ2180</v>
          </cell>
          <cell r="D447" t="str">
            <v>No-Capex</v>
          </cell>
          <cell r="E447" t="str">
            <v>Office Equipment</v>
          </cell>
        </row>
        <row r="448">
          <cell r="A448">
            <v>870029</v>
          </cell>
          <cell r="B448">
            <v>0</v>
          </cell>
          <cell r="C448" t="str">
            <v>Laptop Computer-2Pcs</v>
          </cell>
          <cell r="D448" t="str">
            <v>No-Capex</v>
          </cell>
          <cell r="E448" t="str">
            <v>Office Equipment</v>
          </cell>
        </row>
        <row r="449">
          <cell r="A449">
            <v>870036</v>
          </cell>
          <cell r="B449">
            <v>0</v>
          </cell>
          <cell r="C449" t="str">
            <v>Caller ID Phone-B.Agarwal</v>
          </cell>
          <cell r="D449" t="str">
            <v>No-Capex</v>
          </cell>
          <cell r="E449" t="str">
            <v>Furniture &amp; Fixture</v>
          </cell>
        </row>
        <row r="450">
          <cell r="A450">
            <v>870037</v>
          </cell>
          <cell r="B450">
            <v>0</v>
          </cell>
          <cell r="C450" t="str">
            <v>Caller ID Phone-3 pcs-Office</v>
          </cell>
          <cell r="D450" t="str">
            <v>No-Capex</v>
          </cell>
          <cell r="E450" t="str">
            <v>Office Equipment</v>
          </cell>
        </row>
        <row r="451">
          <cell r="A451">
            <v>870043</v>
          </cell>
          <cell r="B451">
            <v>0</v>
          </cell>
          <cell r="C451" t="str">
            <v>Furniture &amp; Fixture</v>
          </cell>
          <cell r="D451" t="str">
            <v>No-Capex</v>
          </cell>
          <cell r="E451" t="str">
            <v>Furniture &amp; Fixture</v>
          </cell>
        </row>
        <row r="452">
          <cell r="A452">
            <v>870043</v>
          </cell>
          <cell r="B452">
            <v>0</v>
          </cell>
          <cell r="C452" t="str">
            <v>Furniture &amp; Fixture</v>
          </cell>
          <cell r="D452" t="str">
            <v>No-Capex</v>
          </cell>
          <cell r="E452" t="str">
            <v>Furniture &amp; Fixture</v>
          </cell>
        </row>
        <row r="453">
          <cell r="A453">
            <v>870047</v>
          </cell>
          <cell r="B453">
            <v>0</v>
          </cell>
          <cell r="C453" t="str">
            <v>Vehicle - P.Shirali</v>
          </cell>
          <cell r="D453" t="str">
            <v>No-Capex</v>
          </cell>
          <cell r="E453" t="str">
            <v>Vehicle</v>
          </cell>
        </row>
        <row r="454">
          <cell r="A454">
            <v>870052</v>
          </cell>
          <cell r="B454">
            <v>0</v>
          </cell>
          <cell r="C454" t="str">
            <v>Telephone Set-S.Mathur</v>
          </cell>
          <cell r="D454" t="str">
            <v>No-Capex</v>
          </cell>
          <cell r="E454" t="str">
            <v>Furniture &amp; Fixture</v>
          </cell>
        </row>
        <row r="455">
          <cell r="A455">
            <v>870062</v>
          </cell>
          <cell r="B455">
            <v>0</v>
          </cell>
          <cell r="C455" t="str">
            <v>Colour Printer-4600</v>
          </cell>
          <cell r="D455" t="str">
            <v>No-Capex</v>
          </cell>
          <cell r="E455" t="str">
            <v>Office Equipment</v>
          </cell>
        </row>
        <row r="456">
          <cell r="A456">
            <v>870064</v>
          </cell>
          <cell r="B456">
            <v>0</v>
          </cell>
          <cell r="C456" t="str">
            <v>Digital Camera</v>
          </cell>
          <cell r="D456" t="str">
            <v>No-Capex</v>
          </cell>
          <cell r="E456" t="str">
            <v>Office Equipment</v>
          </cell>
        </row>
        <row r="457">
          <cell r="A457">
            <v>870065</v>
          </cell>
          <cell r="B457">
            <v>0</v>
          </cell>
          <cell r="C457" t="str">
            <v>Vehicle - Badri Narayan</v>
          </cell>
          <cell r="D457" t="str">
            <v>No-Capex</v>
          </cell>
          <cell r="E457" t="str">
            <v>Vehicle</v>
          </cell>
        </row>
        <row r="458">
          <cell r="A458">
            <v>870072</v>
          </cell>
          <cell r="B458">
            <v>0</v>
          </cell>
          <cell r="C458" t="str">
            <v>Office Equipment</v>
          </cell>
          <cell r="D458" t="str">
            <v>No-Capex</v>
          </cell>
          <cell r="E458" t="str">
            <v>Office Equipment</v>
          </cell>
        </row>
        <row r="459">
          <cell r="A459">
            <v>870074</v>
          </cell>
          <cell r="B459">
            <v>0</v>
          </cell>
          <cell r="C459" t="str">
            <v>Sand</v>
          </cell>
          <cell r="D459" t="str">
            <v>Maintenance</v>
          </cell>
          <cell r="E459" t="str">
            <v>Repair &amp; Maintenance Building - Nursery</v>
          </cell>
        </row>
        <row r="460">
          <cell r="A460">
            <v>870074</v>
          </cell>
          <cell r="B460">
            <v>0</v>
          </cell>
          <cell r="C460" t="str">
            <v>Sand</v>
          </cell>
          <cell r="D460" t="str">
            <v>Maintenance</v>
          </cell>
          <cell r="E460" t="str">
            <v>Repair &amp; Maintenance Building - Nursery</v>
          </cell>
        </row>
        <row r="461">
          <cell r="A461">
            <v>870075</v>
          </cell>
          <cell r="B461">
            <v>0</v>
          </cell>
          <cell r="C461" t="str">
            <v>Mobile Phone-Kharmania</v>
          </cell>
          <cell r="D461" t="str">
            <v>No-Capex</v>
          </cell>
          <cell r="E461" t="str">
            <v>Office Equipment</v>
          </cell>
        </row>
        <row r="462">
          <cell r="A462">
            <v>870083</v>
          </cell>
          <cell r="B462">
            <v>0</v>
          </cell>
          <cell r="C462" t="str">
            <v>Cordless telephone-Reception</v>
          </cell>
          <cell r="D462" t="str">
            <v>No-Capex</v>
          </cell>
          <cell r="E462" t="str">
            <v>Office Equipment</v>
          </cell>
        </row>
        <row r="463">
          <cell r="A463">
            <v>870087</v>
          </cell>
          <cell r="B463">
            <v>0</v>
          </cell>
          <cell r="C463" t="str">
            <v>Fan-2 Pcs Deepak Kestwal</v>
          </cell>
          <cell r="D463" t="str">
            <v>No-Capex</v>
          </cell>
          <cell r="E463" t="str">
            <v>Furniture &amp; Fixture</v>
          </cell>
        </row>
        <row r="464">
          <cell r="A464">
            <v>870087</v>
          </cell>
          <cell r="B464">
            <v>0</v>
          </cell>
          <cell r="C464" t="str">
            <v>Fan-2 Pcs Swapan Barik</v>
          </cell>
          <cell r="D464" t="str">
            <v>No-Capex</v>
          </cell>
          <cell r="E464" t="str">
            <v>Furniture &amp; Fixture</v>
          </cell>
        </row>
        <row r="465">
          <cell r="A465">
            <v>870087</v>
          </cell>
          <cell r="B465">
            <v>0</v>
          </cell>
          <cell r="C465" t="str">
            <v>Fan-2 Pcs Alok Saxena</v>
          </cell>
          <cell r="D465" t="str">
            <v>No-Capex</v>
          </cell>
          <cell r="E465" t="str">
            <v>Furniture &amp; Fixture</v>
          </cell>
        </row>
        <row r="466">
          <cell r="A466">
            <v>870089</v>
          </cell>
          <cell r="B466">
            <v>0</v>
          </cell>
          <cell r="C466" t="str">
            <v>Digital Camera</v>
          </cell>
          <cell r="D466" t="str">
            <v>No-Capex</v>
          </cell>
          <cell r="E466" t="str">
            <v>Office Equipment</v>
          </cell>
        </row>
        <row r="467">
          <cell r="A467">
            <v>870092</v>
          </cell>
          <cell r="B467">
            <v>0</v>
          </cell>
          <cell r="C467" t="str">
            <v>Vehicle - G.Kashinath</v>
          </cell>
          <cell r="D467" t="str">
            <v>No-Capex</v>
          </cell>
          <cell r="E467" t="str">
            <v>Vehicle</v>
          </cell>
        </row>
        <row r="468">
          <cell r="A468">
            <v>870095</v>
          </cell>
          <cell r="B468">
            <v>0</v>
          </cell>
          <cell r="C468" t="str">
            <v>Vehicle</v>
          </cell>
          <cell r="D468" t="str">
            <v>(Capex - 05-03-04)</v>
          </cell>
          <cell r="E468" t="str">
            <v>Vehicle - Nissan Sunny- SPM</v>
          </cell>
        </row>
        <row r="469">
          <cell r="A469">
            <v>870097</v>
          </cell>
          <cell r="B469">
            <v>0</v>
          </cell>
          <cell r="C469" t="str">
            <v>Printer-3300-Laser Jet</v>
          </cell>
          <cell r="D469" t="str">
            <v>Capex-42</v>
          </cell>
          <cell r="E469" t="str">
            <v>Office Equipment</v>
          </cell>
        </row>
        <row r="470">
          <cell r="A470">
            <v>870102</v>
          </cell>
          <cell r="B470">
            <v>0</v>
          </cell>
          <cell r="C470" t="str">
            <v>Sand</v>
          </cell>
          <cell r="D470" t="str">
            <v>Maintenance</v>
          </cell>
          <cell r="E470" t="str">
            <v>Repair &amp; Maintenance Building - Nursery</v>
          </cell>
        </row>
        <row r="471">
          <cell r="A471">
            <v>870115</v>
          </cell>
          <cell r="B471">
            <v>0</v>
          </cell>
          <cell r="C471" t="str">
            <v>Telephone Set-A.Guin</v>
          </cell>
          <cell r="D471" t="str">
            <v>No-Capex</v>
          </cell>
          <cell r="E471" t="str">
            <v>Furniture &amp; Fixture</v>
          </cell>
        </row>
        <row r="472">
          <cell r="A472">
            <v>870130</v>
          </cell>
          <cell r="B472">
            <v>0</v>
          </cell>
          <cell r="C472" t="str">
            <v>Sand</v>
          </cell>
          <cell r="D472" t="str">
            <v>Maintenance</v>
          </cell>
          <cell r="E472" t="str">
            <v>Repair &amp; Maintenance Building - Nursery</v>
          </cell>
        </row>
        <row r="473">
          <cell r="A473">
            <v>870130</v>
          </cell>
          <cell r="B473">
            <v>0</v>
          </cell>
          <cell r="C473" t="str">
            <v>Sand</v>
          </cell>
          <cell r="D473" t="str">
            <v>Maintenance</v>
          </cell>
          <cell r="E473" t="str">
            <v>Repair &amp; Maintenance Building - Nursery</v>
          </cell>
        </row>
        <row r="474">
          <cell r="A474">
            <v>870139</v>
          </cell>
          <cell r="B474">
            <v>0</v>
          </cell>
          <cell r="C474" t="str">
            <v>Caller ID Phone-Gate - 1</v>
          </cell>
          <cell r="D474" t="str">
            <v>No-Capex</v>
          </cell>
          <cell r="E474" t="str">
            <v>Office Equipment</v>
          </cell>
        </row>
        <row r="475">
          <cell r="A475">
            <v>870143</v>
          </cell>
          <cell r="B475">
            <v>0</v>
          </cell>
          <cell r="C475" t="str">
            <v>3 Row Ridger - Apiculture Brj</v>
          </cell>
          <cell r="D475" t="str">
            <v>No-Capex</v>
          </cell>
          <cell r="E475" t="str">
            <v>Plant &amp; Machinery- Apiculture Brj</v>
          </cell>
        </row>
        <row r="476">
          <cell r="A476">
            <v>870143</v>
          </cell>
          <cell r="B476">
            <v>0</v>
          </cell>
          <cell r="C476" t="str">
            <v>Bearing &amp; Spool - Apiculture Brj</v>
          </cell>
          <cell r="D476" t="str">
            <v>No-Capex</v>
          </cell>
          <cell r="E476" t="str">
            <v>Plant &amp; Machinery- Apiculture Brj</v>
          </cell>
        </row>
        <row r="477">
          <cell r="A477">
            <v>870147</v>
          </cell>
          <cell r="B477">
            <v>0</v>
          </cell>
          <cell r="C477" t="str">
            <v>Tools &amp; Implements</v>
          </cell>
          <cell r="D477" t="str">
            <v>No-Capex</v>
          </cell>
          <cell r="E477" t="str">
            <v>Tools &amp; Implements</v>
          </cell>
        </row>
        <row r="478">
          <cell r="A478">
            <v>870149</v>
          </cell>
          <cell r="B478">
            <v>0</v>
          </cell>
          <cell r="C478" t="str">
            <v>Plant &amp; Machinery</v>
          </cell>
          <cell r="D478" t="str">
            <v>No-Capex</v>
          </cell>
          <cell r="E478" t="str">
            <v>Plant &amp; Machinery (Installation)</v>
          </cell>
        </row>
        <row r="479">
          <cell r="A479">
            <v>870153</v>
          </cell>
          <cell r="B479">
            <v>0</v>
          </cell>
          <cell r="C479" t="str">
            <v>Sand</v>
          </cell>
          <cell r="D479" t="str">
            <v>Maintenance</v>
          </cell>
          <cell r="E479" t="str">
            <v>Repair &amp; Maintenance Building - Nursery</v>
          </cell>
        </row>
        <row r="480">
          <cell r="A480">
            <v>870159</v>
          </cell>
          <cell r="B480">
            <v>0</v>
          </cell>
          <cell r="C480" t="str">
            <v>Electrical</v>
          </cell>
          <cell r="D480" t="str">
            <v>No-Capex</v>
          </cell>
          <cell r="E480" t="str">
            <v>Electrical Installation</v>
          </cell>
        </row>
        <row r="481">
          <cell r="A481">
            <v>870170</v>
          </cell>
          <cell r="B481">
            <v>0</v>
          </cell>
          <cell r="C481" t="str">
            <v>Mobile Phone-J.B.Sriwastav</v>
          </cell>
          <cell r="D481" t="str">
            <v>No-Capex</v>
          </cell>
          <cell r="E481" t="str">
            <v>Office Equipment</v>
          </cell>
        </row>
        <row r="482">
          <cell r="A482">
            <v>870183</v>
          </cell>
          <cell r="B482">
            <v>0</v>
          </cell>
          <cell r="C482" t="str">
            <v>Office Equipment</v>
          </cell>
          <cell r="D482" t="str">
            <v>No-Capex</v>
          </cell>
          <cell r="E482" t="str">
            <v>Office Equipment</v>
          </cell>
        </row>
        <row r="483">
          <cell r="A483">
            <v>870183</v>
          </cell>
          <cell r="B483">
            <v>0</v>
          </cell>
          <cell r="C483" t="str">
            <v>Office Equipment</v>
          </cell>
          <cell r="D483" t="str">
            <v>No-Capex</v>
          </cell>
          <cell r="E483" t="str">
            <v>Office Equipment</v>
          </cell>
        </row>
        <row r="484">
          <cell r="A484">
            <v>870183</v>
          </cell>
          <cell r="B484">
            <v>0</v>
          </cell>
          <cell r="C484" t="str">
            <v>Office Equipment</v>
          </cell>
          <cell r="D484" t="str">
            <v>No-Capex</v>
          </cell>
          <cell r="E484" t="str">
            <v>Office Equipment</v>
          </cell>
        </row>
        <row r="485">
          <cell r="A485">
            <v>870183</v>
          </cell>
          <cell r="B485">
            <v>0</v>
          </cell>
          <cell r="C485" t="str">
            <v>Office Equipment</v>
          </cell>
          <cell r="D485" t="str">
            <v>No-Capex</v>
          </cell>
          <cell r="E485" t="str">
            <v>Office Equipment</v>
          </cell>
        </row>
        <row r="486">
          <cell r="A486">
            <v>870185</v>
          </cell>
          <cell r="B486">
            <v>0</v>
          </cell>
          <cell r="C486" t="str">
            <v>Mobile Phone-S.Lahiri</v>
          </cell>
          <cell r="D486" t="str">
            <v>No-Capex</v>
          </cell>
          <cell r="E486" t="str">
            <v>Office Equipment</v>
          </cell>
        </row>
        <row r="487">
          <cell r="A487">
            <v>870185</v>
          </cell>
          <cell r="B487">
            <v>0</v>
          </cell>
          <cell r="C487" t="str">
            <v>Mobile Phone-D.S.Adhikary</v>
          </cell>
          <cell r="D487" t="str">
            <v>No-Capex</v>
          </cell>
          <cell r="E487" t="str">
            <v>Office Equipment</v>
          </cell>
        </row>
        <row r="488">
          <cell r="A488">
            <v>870187</v>
          </cell>
          <cell r="B488">
            <v>0</v>
          </cell>
          <cell r="C488" t="str">
            <v>Mobile Phone-Bibek Agar</v>
          </cell>
          <cell r="D488" t="str">
            <v>No-Capex</v>
          </cell>
          <cell r="E488" t="str">
            <v>Office Equipment</v>
          </cell>
        </row>
        <row r="489">
          <cell r="A489">
            <v>870187</v>
          </cell>
          <cell r="B489">
            <v>0</v>
          </cell>
          <cell r="C489" t="str">
            <v>Mobile Phone-Manish</v>
          </cell>
          <cell r="D489" t="str">
            <v>No-Capex</v>
          </cell>
          <cell r="E489" t="str">
            <v>Office Equipment</v>
          </cell>
        </row>
        <row r="490">
          <cell r="A490">
            <v>870187</v>
          </cell>
          <cell r="B490">
            <v>0</v>
          </cell>
          <cell r="C490" t="str">
            <v>Mobile Phone-Kharmania</v>
          </cell>
          <cell r="D490" t="str">
            <v>No-Capex</v>
          </cell>
          <cell r="E490" t="str">
            <v>Office Equipment</v>
          </cell>
        </row>
        <row r="491">
          <cell r="A491">
            <v>870190</v>
          </cell>
          <cell r="B491">
            <v>0</v>
          </cell>
          <cell r="C491" t="str">
            <v>Vehicle</v>
          </cell>
          <cell r="D491" t="str">
            <v>No-Capex</v>
          </cell>
          <cell r="E491" t="str">
            <v>Vehicle - Tarun Tuteja</v>
          </cell>
        </row>
        <row r="492">
          <cell r="A492">
            <v>870192</v>
          </cell>
          <cell r="B492">
            <v>0</v>
          </cell>
          <cell r="C492" t="str">
            <v>Mobile Phone-DKB</v>
          </cell>
          <cell r="D492" t="str">
            <v>No-Capex</v>
          </cell>
          <cell r="E492" t="str">
            <v>Office Equipment</v>
          </cell>
        </row>
        <row r="493">
          <cell r="A493">
            <v>870192</v>
          </cell>
          <cell r="B493">
            <v>0</v>
          </cell>
          <cell r="C493" t="str">
            <v>Mobile Phone-I.A.Saxena</v>
          </cell>
          <cell r="D493" t="str">
            <v>No-Capex</v>
          </cell>
          <cell r="E493" t="str">
            <v>Office Equipment</v>
          </cell>
        </row>
        <row r="494">
          <cell r="A494">
            <v>870192</v>
          </cell>
          <cell r="B494">
            <v>0</v>
          </cell>
          <cell r="C494" t="str">
            <v>Mobile Phone-S.K.Trp(Pdn)</v>
          </cell>
          <cell r="D494" t="str">
            <v>No-Capex</v>
          </cell>
          <cell r="E494" t="str">
            <v>Office Equipment</v>
          </cell>
        </row>
        <row r="495">
          <cell r="A495">
            <v>870196</v>
          </cell>
          <cell r="B495">
            <v>0</v>
          </cell>
          <cell r="C495" t="str">
            <v>Mobile Phone-Soni Kapoor</v>
          </cell>
          <cell r="D495" t="str">
            <v>No-Capex</v>
          </cell>
          <cell r="E495" t="str">
            <v>Office Equipment</v>
          </cell>
        </row>
        <row r="496">
          <cell r="A496">
            <v>870203</v>
          </cell>
          <cell r="B496">
            <v>0</v>
          </cell>
          <cell r="C496" t="str">
            <v>Mobile Phone-Ketan Vyas</v>
          </cell>
          <cell r="D496" t="str">
            <v>No-Capex</v>
          </cell>
          <cell r="E496" t="str">
            <v>Office Equipment</v>
          </cell>
        </row>
        <row r="497">
          <cell r="A497">
            <v>870206</v>
          </cell>
          <cell r="B497">
            <v>0</v>
          </cell>
          <cell r="C497" t="str">
            <v>Hardware</v>
          </cell>
          <cell r="D497" t="str">
            <v>No-Capex</v>
          </cell>
          <cell r="E497" t="str">
            <v>Repair &amp; maintenance Others</v>
          </cell>
        </row>
        <row r="498">
          <cell r="A498">
            <v>870211</v>
          </cell>
          <cell r="B498">
            <v>0</v>
          </cell>
          <cell r="C498" t="str">
            <v>KTM Office - Marketing</v>
          </cell>
          <cell r="D498" t="str">
            <v>No-Capex</v>
          </cell>
          <cell r="E498" t="str">
            <v>Office Equipment</v>
          </cell>
        </row>
        <row r="499">
          <cell r="A499">
            <v>870214</v>
          </cell>
          <cell r="B499">
            <v>0</v>
          </cell>
          <cell r="C499" t="str">
            <v>Mobile Phone -Kennel Super</v>
          </cell>
          <cell r="D499" t="str">
            <v>No-Capex</v>
          </cell>
          <cell r="E499" t="str">
            <v>Office Equipment</v>
          </cell>
        </row>
        <row r="500">
          <cell r="A500">
            <v>870214</v>
          </cell>
          <cell r="B500">
            <v>0</v>
          </cell>
          <cell r="C500" t="str">
            <v>Mobile Phone -Reception</v>
          </cell>
          <cell r="D500" t="str">
            <v>No-Capex</v>
          </cell>
          <cell r="E500" t="str">
            <v>Office Equipment</v>
          </cell>
        </row>
        <row r="501">
          <cell r="A501">
            <v>870214</v>
          </cell>
          <cell r="B501">
            <v>0</v>
          </cell>
          <cell r="C501" t="str">
            <v>Mobile Phone -Anuj Singh</v>
          </cell>
          <cell r="D501" t="str">
            <v>No-Capex</v>
          </cell>
          <cell r="E501" t="str">
            <v>Office Equipment</v>
          </cell>
        </row>
        <row r="502">
          <cell r="A502">
            <v>870214</v>
          </cell>
          <cell r="B502">
            <v>0</v>
          </cell>
          <cell r="C502" t="str">
            <v xml:space="preserve">Mobile Phone -Anupam </v>
          </cell>
          <cell r="D502" t="str">
            <v>No-Capex</v>
          </cell>
          <cell r="E502" t="str">
            <v>Office Equipment</v>
          </cell>
        </row>
        <row r="503">
          <cell r="A503">
            <v>870214</v>
          </cell>
          <cell r="B503">
            <v>0</v>
          </cell>
          <cell r="C503" t="str">
            <v>Mobile Phone -Purchase</v>
          </cell>
          <cell r="D503" t="str">
            <v>No-Capex</v>
          </cell>
          <cell r="E503" t="str">
            <v>Office Equipment</v>
          </cell>
        </row>
        <row r="504">
          <cell r="A504">
            <v>870214</v>
          </cell>
          <cell r="B504">
            <v>0</v>
          </cell>
          <cell r="C504" t="str">
            <v xml:space="preserve">Mobile Phone -Group 4 </v>
          </cell>
          <cell r="D504" t="str">
            <v>No-Capex</v>
          </cell>
          <cell r="E504" t="str">
            <v>Office Equipment</v>
          </cell>
        </row>
        <row r="505">
          <cell r="A505">
            <v>870217</v>
          </cell>
          <cell r="B505">
            <v>0</v>
          </cell>
          <cell r="C505" t="str">
            <v>Mobile Phone RM PM</v>
          </cell>
          <cell r="D505" t="str">
            <v>No-Capex</v>
          </cell>
          <cell r="E505" t="str">
            <v>Office Equipment</v>
          </cell>
        </row>
        <row r="506">
          <cell r="A506">
            <v>870233</v>
          </cell>
          <cell r="B506">
            <v>0</v>
          </cell>
          <cell r="C506" t="str">
            <v>Color TV-Soni Kapoor</v>
          </cell>
          <cell r="D506" t="str">
            <v>No-Capex</v>
          </cell>
          <cell r="E506" t="str">
            <v>Furniture &amp; Fixture</v>
          </cell>
        </row>
        <row r="507">
          <cell r="A507">
            <v>870234</v>
          </cell>
          <cell r="B507">
            <v>0</v>
          </cell>
          <cell r="C507" t="str">
            <v>Voltage Stabilizer-S.Kapoor</v>
          </cell>
          <cell r="D507" t="str">
            <v>Capex-18-(04-05)</v>
          </cell>
          <cell r="E507" t="str">
            <v>Furniture &amp; Fixture</v>
          </cell>
        </row>
        <row r="508">
          <cell r="A508">
            <v>870237</v>
          </cell>
          <cell r="B508">
            <v>0</v>
          </cell>
          <cell r="C508" t="str">
            <v>Celing Fan-Soni Kapoor</v>
          </cell>
          <cell r="D508" t="str">
            <v>Capex-18-(04-05)</v>
          </cell>
          <cell r="E508" t="str">
            <v>Furniture &amp; Fixture</v>
          </cell>
        </row>
        <row r="509">
          <cell r="A509">
            <v>870238</v>
          </cell>
          <cell r="B509">
            <v>0</v>
          </cell>
          <cell r="C509" t="str">
            <v>Cordless Telephone-B.Agarwal</v>
          </cell>
          <cell r="D509" t="str">
            <v>No-Capex</v>
          </cell>
          <cell r="E509" t="str">
            <v>Office Equipment</v>
          </cell>
        </row>
        <row r="510">
          <cell r="A510">
            <v>870239</v>
          </cell>
          <cell r="B510">
            <v>0</v>
          </cell>
          <cell r="C510" t="str">
            <v>Cordless Telephone-K.Vyas</v>
          </cell>
          <cell r="D510" t="str">
            <v>Capex-18-(04-05)</v>
          </cell>
          <cell r="E510" t="str">
            <v>Furniture &amp; Fixture</v>
          </cell>
        </row>
        <row r="511">
          <cell r="A511">
            <v>870243</v>
          </cell>
          <cell r="B511">
            <v>0</v>
          </cell>
          <cell r="C511" t="str">
            <v>Ceiling Fan-Bibek Agarwal</v>
          </cell>
          <cell r="D511" t="str">
            <v>No-Capex</v>
          </cell>
          <cell r="E511" t="str">
            <v>Furniture &amp; Fixture</v>
          </cell>
        </row>
        <row r="525">
          <cell r="A525" t="str">
            <v>710318-</v>
          </cell>
          <cell r="B525">
            <v>0</v>
          </cell>
          <cell r="C525" t="str">
            <v>TV for Upendra Pradhan</v>
          </cell>
          <cell r="D525" t="str">
            <v>No-Capex</v>
          </cell>
          <cell r="E525" t="str">
            <v>Furniture &amp; Fixture</v>
          </cell>
        </row>
        <row r="529">
          <cell r="A529" t="str">
            <v>870233-</v>
          </cell>
          <cell r="B529">
            <v>0</v>
          </cell>
          <cell r="C529" t="str">
            <v>Color TV-Ketan Vyas</v>
          </cell>
          <cell r="D529" t="str">
            <v>No-Capex</v>
          </cell>
          <cell r="E529" t="str">
            <v>Furniture &amp; Fixture</v>
          </cell>
        </row>
        <row r="530">
          <cell r="A530" t="str">
            <v>870233--</v>
          </cell>
          <cell r="B530">
            <v>0</v>
          </cell>
          <cell r="C530" t="str">
            <v>Color TV-Bibek Agarwal</v>
          </cell>
          <cell r="D530" t="str">
            <v>No-Capex</v>
          </cell>
          <cell r="E530" t="str">
            <v>Furniture &amp; Fixture</v>
          </cell>
        </row>
        <row r="531">
          <cell r="A531" t="str">
            <v>870233---</v>
          </cell>
          <cell r="B531">
            <v>0</v>
          </cell>
          <cell r="C531" t="str">
            <v>Refrigerator - Soni Kapoor</v>
          </cell>
          <cell r="D531" t="str">
            <v>No-Capex</v>
          </cell>
          <cell r="E531" t="str">
            <v>Furniture &amp; Fixture</v>
          </cell>
        </row>
        <row r="532">
          <cell r="A532" t="str">
            <v>870233----</v>
          </cell>
          <cell r="B532">
            <v>0</v>
          </cell>
          <cell r="C532" t="str">
            <v>Refrigerator - Ketan Vyas</v>
          </cell>
          <cell r="D532" t="str">
            <v>No-Capex</v>
          </cell>
          <cell r="E532" t="str">
            <v>Furniture &amp; Fixture</v>
          </cell>
        </row>
        <row r="533">
          <cell r="A533" t="str">
            <v>870238-</v>
          </cell>
          <cell r="B533">
            <v>0</v>
          </cell>
          <cell r="C533" t="str">
            <v>Cordless Telephone-S.Kapoor</v>
          </cell>
          <cell r="D533" t="str">
            <v>No-Capex</v>
          </cell>
          <cell r="E533" t="str">
            <v>Office Equipment</v>
          </cell>
        </row>
        <row r="534">
          <cell r="A534" t="str">
            <v>Fact</v>
          </cell>
          <cell r="B534">
            <v>0</v>
          </cell>
          <cell r="C534">
            <v>0</v>
          </cell>
          <cell r="D534" t="str">
            <v>Capex-02-03</v>
          </cell>
        </row>
        <row r="535">
          <cell r="A535" t="str">
            <v>Nursery</v>
          </cell>
          <cell r="B535">
            <v>0</v>
          </cell>
          <cell r="C535" t="str">
            <v>Building</v>
          </cell>
          <cell r="D535" t="str">
            <v>Nur/001(03-04)</v>
          </cell>
          <cell r="E535" t="str">
            <v>Building</v>
          </cell>
        </row>
        <row r="536">
          <cell r="A536" t="str">
            <v xml:space="preserve">Rising </v>
          </cell>
          <cell r="B536">
            <v>0</v>
          </cell>
          <cell r="C536" t="str">
            <v>Housing Complex</v>
          </cell>
          <cell r="D536" t="str">
            <v>Housing Complex</v>
          </cell>
          <cell r="E536" t="str">
            <v>Building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603.3.32"/>
      <sheetName val="reserve fund"/>
      <sheetName val="liqudity"/>
      <sheetName val="Risk Asset"/>
      <sheetName val="balsheet"/>
      <sheetName val="PL"/>
      <sheetName val="Tax Computation"/>
      <sheetName val="Tax Depreciation "/>
      <sheetName val="Cash Flow"/>
      <sheetName val="Balance Sheet"/>
      <sheetName val="PL Acc"/>
      <sheetName val="Annex 1,2,3"/>
      <sheetName val="Annex4,5"/>
      <sheetName val="Annex 6,7"/>
      <sheetName val="Annex 7,7.1"/>
      <sheetName val="Annex 8 "/>
      <sheetName val="Annex 8."/>
      <sheetName val="Sheet3"/>
      <sheetName val="Annex ,8.1"/>
      <sheetName val="Annex9"/>
      <sheetName val="Annex 10, 11"/>
      <sheetName val="bank "/>
      <sheetName val="other liabilities"/>
      <sheetName val="Annex 12 13,14,15,16,17,18"/>
      <sheetName val="deposit"/>
      <sheetName val="comp bs"/>
      <sheetName val="comp pl"/>
      <sheetName val="cash fiow-english"/>
      <sheetName val="RWA"/>
      <sheetName val="deposit (2)"/>
      <sheetName val="use of fund"/>
      <sheetName val="BRP&amp;L"/>
      <sheetName val="Compare(Ashd72-Ashd73)"/>
      <sheetName val="Profit &amp;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603.3.32"/>
      <sheetName val="reserve fund"/>
      <sheetName val="liqudity"/>
      <sheetName val="Risk Asset"/>
      <sheetName val="balsheet"/>
      <sheetName val="PL"/>
      <sheetName val="Tax Computation"/>
      <sheetName val="Tax Depreciation "/>
      <sheetName val="Cash Flow"/>
      <sheetName val="Balance Sheet"/>
      <sheetName val="PL Acc"/>
      <sheetName val="Annex 1,2,3"/>
      <sheetName val="Annex4,5"/>
      <sheetName val="Annex 6,7"/>
      <sheetName val="Annex 7,7.1"/>
      <sheetName val="Annex 8 "/>
      <sheetName val="Annex 8."/>
      <sheetName val="Sheet3"/>
      <sheetName val="Annex ,8.1"/>
      <sheetName val="Annex9"/>
      <sheetName val="Annex 10, 11"/>
      <sheetName val="bank "/>
      <sheetName val="other liabilities"/>
      <sheetName val="Annex 12 13,14,15,16,17,18"/>
      <sheetName val="deposit"/>
      <sheetName val="comp bs"/>
      <sheetName val="comp pl"/>
      <sheetName val="cash fiow-english"/>
      <sheetName val="RWA"/>
      <sheetName val="deposit (2)"/>
      <sheetName val="use of fu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C011"/>
      <sheetName val="C009"/>
      <sheetName val="C003"/>
      <sheetName val="C003 (WN)"/>
      <sheetName val="1480201"/>
      <sheetName val="1480301"/>
      <sheetName val="1480304"/>
      <sheetName val="1420165"/>
      <sheetName val="1430532"/>
      <sheetName val="1441014"/>
      <sheetName val="1440305Final"/>
      <sheetName val="1340112"/>
      <sheetName val="Bonus charge &amp; Provision"/>
      <sheetName val="ESOP issued"/>
      <sheetName val="ESOP Premium"/>
      <sheetName val="Assets"/>
      <sheetName val="Movement in retirement benefits"/>
      <sheetName val="1430704 -F"/>
      <sheetName val="1420165 -F"/>
      <sheetName val="RIC Recovery"/>
      <sheetName val="WN RIC Recovery"/>
      <sheetName val="Graph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62"/>
      <sheetName val="dEP"/>
      <sheetName val="anu 5"/>
      <sheetName val="bib1"/>
      <sheetName val="bib2"/>
      <sheetName val="bib3"/>
      <sheetName val="bib4"/>
      <sheetName val="details"/>
      <sheetName val="I.State"/>
      <sheetName val="IT Return"/>
      <sheetName val="cf"/>
      <sheetName val="SCH-3"/>
      <sheetName val="Schedule 21"/>
      <sheetName val="Inventories"/>
      <sheetName val="Sch3"/>
      <sheetName val="sch1-9"/>
      <sheetName val="sch10-13"/>
      <sheetName val="NOTES"/>
      <sheetName val="Subsch"/>
      <sheetName val="Group of exp."/>
      <sheetName val="Details 1-24 "/>
      <sheetName val="Dep-Act"/>
      <sheetName val="Dep-SLM"/>
      <sheetName val="Sch-3 SLM"/>
      <sheetName val="Cost-Sugar"/>
      <sheetName val="cover"/>
      <sheetName val="Detail-25"/>
      <sheetName val="Preoperative Related"/>
      <sheetName val="Tax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EASTERN SUGAR MILLS LTD.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ding"/>
      <sheetName val="Obs"/>
      <sheetName val="Obs (1)"/>
      <sheetName val="Trial Balance"/>
      <sheetName val="BSPL"/>
      <sheetName val="CFL"/>
      <sheetName val="CEQ"/>
      <sheetName val="SCH"/>
      <sheetName val="FA"/>
      <sheetName val="NOTES"/>
      <sheetName val="B14"/>
      <sheetName val="B2"/>
      <sheetName val="B3"/>
      <sheetName val="B5"/>
      <sheetName val="M"/>
      <sheetName val="A5"/>
      <sheetName val="A2"/>
      <sheetName val="10"/>
      <sheetName val="10A"/>
      <sheetName val="A13"/>
      <sheetName val="DT"/>
      <sheetName val="FINE"/>
      <sheetName val="FA Detail"/>
      <sheetName val="RET"/>
      <sheetName val="DR"/>
      <sheetName val="DR 2"/>
      <sheetName val="selling"/>
      <sheetName val="Ins"/>
      <sheetName val="Pf Out"/>
      <sheetName val="PF"/>
      <sheetName val="Salary"/>
      <sheetName val="Direct Salary"/>
      <sheetName val="TDS Pay"/>
      <sheetName val="TDS Payable"/>
      <sheetName val="Nabil"/>
      <sheetName val="SCBNL"/>
      <sheetName val="LB"/>
      <sheetName val="Sales Reco"/>
      <sheetName val="INT RECO"/>
      <sheetName val="vat reco"/>
      <sheetName val="Sales 1 lakh"/>
      <sheetName val="Deb 1lakh"/>
      <sheetName val="Cr 1lakh"/>
      <sheetName val="Pure 1lakh"/>
      <sheetName val="AIT Books"/>
      <sheetName val="IRD"/>
      <sheetName val="PUR POV"/>
      <sheetName val="Leave Calculation"/>
      <sheetName val="CL Stock"/>
      <sheetName val="tracking"/>
      <sheetName val="Sheet1"/>
      <sheetName val="ST AD"/>
      <sheetName val="DC"/>
      <sheetName val="DESIGN"/>
      <sheetName val="CASH"/>
      <sheetName val="BTL"/>
      <sheetName val="Oth Pur"/>
      <sheetName val="Offset Print Pur"/>
      <sheetName val="Bonus"/>
      <sheetName val="EXP PAY"/>
      <sheetName val="PO.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B5" t="str">
            <v>0887/071/72/IMS-Patan Branding</v>
          </cell>
          <cell r="C5">
            <v>57860.63</v>
          </cell>
        </row>
        <row r="6">
          <cell r="B6" t="str">
            <v>0001/071/72/SF-BTL</v>
          </cell>
          <cell r="C6">
            <v>25375</v>
          </cell>
        </row>
        <row r="7">
          <cell r="B7" t="str">
            <v>0001/071/72/SF-BTL</v>
          </cell>
          <cell r="C7">
            <v>25000</v>
          </cell>
        </row>
        <row r="8">
          <cell r="B8" t="str">
            <v>0001/071/72/SF-BTL</v>
          </cell>
          <cell r="C8">
            <v>308000</v>
          </cell>
        </row>
        <row r="9">
          <cell r="B9" t="str">
            <v>0001/071/72/SF-BTL</v>
          </cell>
          <cell r="C9">
            <v>11764</v>
          </cell>
        </row>
        <row r="10">
          <cell r="B10" t="str">
            <v>0001/071/72/SF-BTL</v>
          </cell>
          <cell r="C10">
            <v>63200</v>
          </cell>
        </row>
        <row r="11">
          <cell r="B11" t="str">
            <v>0001/071/72/SF-BTL</v>
          </cell>
          <cell r="C11">
            <v>1490</v>
          </cell>
        </row>
        <row r="12">
          <cell r="B12" t="str">
            <v>0001/071/72/SF-BTL</v>
          </cell>
          <cell r="C12">
            <v>3500</v>
          </cell>
        </row>
        <row r="13">
          <cell r="B13" t="str">
            <v>0001/071/72/SF-Bunting</v>
          </cell>
          <cell r="C13">
            <v>6300</v>
          </cell>
        </row>
        <row r="14">
          <cell r="B14" t="str">
            <v>0805/071/72/GS-Artical Writing</v>
          </cell>
          <cell r="C14">
            <v>8823</v>
          </cell>
        </row>
        <row r="15">
          <cell r="B15" t="str">
            <v>0826/071/72/SP-Print Production</v>
          </cell>
          <cell r="C15">
            <v>13500</v>
          </cell>
        </row>
        <row r="16">
          <cell r="B16" t="str">
            <v>0884/071/72/SF-Flex Print</v>
          </cell>
          <cell r="C16">
            <v>4500</v>
          </cell>
        </row>
        <row r="17">
          <cell r="B17" t="str">
            <v>Agni/mm/kpr/####/2521/02 July 015</v>
          </cell>
          <cell r="C17">
            <v>221735.25</v>
          </cell>
        </row>
        <row r="18">
          <cell r="B18" t="str">
            <v>Lb/mm/arthikabhiyan/####/2596/13 July 015</v>
          </cell>
          <cell r="C18">
            <v>8950.5</v>
          </cell>
        </row>
        <row r="19">
          <cell r="B19" t="str">
            <v>Lb/mm/nagarikpachimeli/####/2579/20 April 015</v>
          </cell>
          <cell r="C19">
            <v>14923.23</v>
          </cell>
        </row>
        <row r="20">
          <cell r="B20" t="str">
            <v>Lb/mm/nayapatrika/####/2614/16 July 015</v>
          </cell>
          <cell r="C20">
            <v>7650</v>
          </cell>
        </row>
        <row r="21">
          <cell r="B21" t="str">
            <v>Scbnl/mm/butwaldainik/####/2527/23 June 015</v>
          </cell>
          <cell r="C21">
            <v>4681.8</v>
          </cell>
        </row>
        <row r="22">
          <cell r="B22" t="str">
            <v>Scbnl/mm/karobar/####/2597/14 July 015</v>
          </cell>
          <cell r="C22">
            <v>10200</v>
          </cell>
        </row>
        <row r="23">
          <cell r="B23" t="str">
            <v>Sf/mm/abhiyan/####/2491/29 June 015</v>
          </cell>
          <cell r="C23">
            <v>22032</v>
          </cell>
        </row>
        <row r="24">
          <cell r="B24" t="str">
            <v>Sf/mm/ap/####/2557/8 July 015</v>
          </cell>
          <cell r="C24">
            <v>53372.52</v>
          </cell>
        </row>
        <row r="25">
          <cell r="B25" t="str">
            <v>Sf/mm/karobar/####/2560/09 July 015</v>
          </cell>
          <cell r="C25">
            <v>22032</v>
          </cell>
        </row>
        <row r="26">
          <cell r="B26" t="str">
            <v>Sf/mm/kpr/####/2490/29 June 015</v>
          </cell>
          <cell r="C26">
            <v>483786</v>
          </cell>
        </row>
        <row r="27">
          <cell r="B27" t="str">
            <v>Sf/mm/kpr/####/2525/06 July 015</v>
          </cell>
          <cell r="C27">
            <v>268501.23</v>
          </cell>
        </row>
        <row r="28">
          <cell r="B28" t="str">
            <v>Sf/mm/nagarik/####/2493/1 July 015</v>
          </cell>
          <cell r="C28">
            <v>129919.95</v>
          </cell>
        </row>
        <row r="29">
          <cell r="B29" t="str">
            <v>Sf/mm/np/####/2517/02 July 015</v>
          </cell>
          <cell r="C29">
            <v>34425</v>
          </cell>
        </row>
        <row r="30">
          <cell r="B30" t="str">
            <v>Sf/mm/nsp/####/2524/05 July 015</v>
          </cell>
          <cell r="C30">
            <v>28343.25</v>
          </cell>
        </row>
        <row r="31">
          <cell r="B31" t="str">
            <v>Sf/mm/rajdhani/####/2553/07 July 015</v>
          </cell>
          <cell r="C31">
            <v>22032</v>
          </cell>
        </row>
        <row r="32">
          <cell r="B32" t="str">
            <v>Sf/mm/tht/####/2519/03 July 015</v>
          </cell>
          <cell r="C32">
            <v>78489</v>
          </cell>
        </row>
        <row r="33">
          <cell r="B33" t="str">
            <v>Sp/mm/regionalfm/####/2629/22 April-20 July 015</v>
          </cell>
          <cell r="C33">
            <v>380587.5</v>
          </cell>
        </row>
      </sheetData>
      <sheetData sheetId="49">
        <row r="9">
          <cell r="A9" t="str">
            <v>0166/071/72/SP-Signage Argakhachi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fe"/>
      <sheetName val="summary"/>
      <sheetName val="vehicle"/>
      <sheetName val="Computer"/>
      <sheetName val="Office Equipment"/>
      <sheetName val="other"/>
      <sheetName val="St. Line"/>
      <sheetName val="summary _St. Line"/>
      <sheetName val="#REF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>
        <row r="3">
          <cell r="T3">
            <v>38914</v>
          </cell>
          <cell r="V3">
            <v>39279</v>
          </cell>
          <cell r="X3">
            <v>39645</v>
          </cell>
          <cell r="Z3">
            <v>40010</v>
          </cell>
          <cell r="AC3">
            <v>40375</v>
          </cell>
        </row>
      </sheetData>
      <sheetData sheetId="7" refreshError="1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 of Income"/>
      <sheetName val="Tax Computation"/>
      <sheetName val="Deprn-Itax"/>
      <sheetName val="Form 4(ga)"/>
      <sheetName val="ANUSUCHI_KA"/>
      <sheetName val="Balance Sheet"/>
      <sheetName val="10W"/>
      <sheetName val="BS Rec Control Shee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L BS CF"/>
      <sheetName val="CE"/>
      <sheetName val="Sch"/>
      <sheetName val="FA "/>
      <sheetName val="SSCh"/>
      <sheetName val="SSCh 1"/>
      <sheetName val="Notes"/>
      <sheetName val="B1"/>
      <sheetName val="B2"/>
      <sheetName val="B3"/>
      <sheetName val="B5"/>
      <sheetName val="Main"/>
      <sheetName val="A5"/>
      <sheetName val="A2"/>
      <sheetName val="A10"/>
      <sheetName val="A10-A"/>
      <sheetName val="A13"/>
      <sheetName val="Fine"/>
      <sheetName val="AIT"/>
      <sheetName val="A-13 DAta"/>
      <sheetName val="DT"/>
      <sheetName val="STK"/>
      <sheetName val="WIP"/>
      <sheetName val="TRIAL"/>
      <sheetName val="Stock "/>
      <sheetName val="Provision"/>
      <sheetName val="VAT"/>
      <sheetName val="TDS Reco"/>
      <sheetName val="TEL"/>
      <sheetName val="Electricity"/>
      <sheetName val="Rent"/>
      <sheetName val="Rent (2)"/>
      <sheetName val="INS"/>
      <sheetName val="SLRY &amp; Reco"/>
      <sheetName val="PPD"/>
      <sheetName val="LC9677"/>
      <sheetName val="LC9590"/>
      <sheetName val="LC022"/>
      <sheetName val="LC9443"/>
      <sheetName val="TT13264"/>
      <sheetName val="TT51980"/>
      <sheetName val="LC0274"/>
      <sheetName val="DD52645"/>
      <sheetName val="TT13274"/>
      <sheetName val="TTDP1319-12"/>
      <sheetName val="TT52411"/>
      <sheetName val="LC040"/>
      <sheetName val="LC1119"/>
      <sheetName val="DD54164"/>
      <sheetName val="LC9764"/>
      <sheetName val="LC9862"/>
      <sheetName val="LC9976"/>
      <sheetName val="LC10068"/>
      <sheetName val="LCAC161"/>
      <sheetName val="TT 13354"/>
      <sheetName val="TT 13356"/>
      <sheetName val="TT 53462"/>
      <sheetName val="TT 53723"/>
      <sheetName val="lc summary"/>
      <sheetName val="Adv Income Tax"/>
      <sheetName val="Share Lagat"/>
      <sheetName val="BS 62"/>
      <sheetName val="PO.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33">
          <cell r="D33">
            <v>368</v>
          </cell>
          <cell r="H33">
            <v>1826144.25</v>
          </cell>
          <cell r="I33">
            <v>77562.25</v>
          </cell>
          <cell r="J33">
            <v>25000</v>
          </cell>
          <cell r="K33">
            <v>944.62</v>
          </cell>
          <cell r="L33">
            <v>7220</v>
          </cell>
          <cell r="M33">
            <v>388472</v>
          </cell>
          <cell r="N33">
            <v>1000</v>
          </cell>
          <cell r="O33">
            <v>34287.57</v>
          </cell>
          <cell r="P33">
            <v>4691</v>
          </cell>
          <cell r="Q33">
            <v>14272.58</v>
          </cell>
        </row>
      </sheetData>
      <sheetData sheetId="40">
        <row r="47">
          <cell r="H47">
            <v>303163.39199999999</v>
          </cell>
        </row>
      </sheetData>
      <sheetData sheetId="41" refreshError="1"/>
      <sheetData sheetId="42">
        <row r="96">
          <cell r="F96">
            <v>25877.98</v>
          </cell>
        </row>
        <row r="97">
          <cell r="F97">
            <v>1812.25</v>
          </cell>
        </row>
        <row r="98">
          <cell r="F98">
            <v>2150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9">
          <cell r="D19">
            <v>10</v>
          </cell>
          <cell r="H19">
            <v>304669.36</v>
          </cell>
          <cell r="I19">
            <v>16024</v>
          </cell>
          <cell r="J19">
            <v>0</v>
          </cell>
          <cell r="K19">
            <v>0</v>
          </cell>
          <cell r="L19">
            <v>400</v>
          </cell>
          <cell r="M19">
            <v>49482</v>
          </cell>
          <cell r="N19">
            <v>0</v>
          </cell>
          <cell r="O19">
            <v>3440</v>
          </cell>
          <cell r="P19">
            <v>876</v>
          </cell>
          <cell r="Q19">
            <v>5000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l"/>
      <sheetName val="Balsheet"/>
      <sheetName val="Profit &amp; Loss"/>
      <sheetName val="P&amp;L allot"/>
      <sheetName val="Equitychange"/>
      <sheetName val="Cashflow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11"/>
      <sheetName val="4.12"/>
      <sheetName val="4.12ka"/>
      <sheetName val="4.13"/>
      <sheetName val="4.13 ka"/>
      <sheetName val="4.14"/>
      <sheetName val="4.15"/>
      <sheetName val="4.16"/>
      <sheetName val="4.16 ka"/>
      <sheetName val="4.17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7"/>
      <sheetName val="4.28"/>
      <sheetName val="4.28ka"/>
      <sheetName val="4.29"/>
      <sheetName val="4.30"/>
      <sheetName val="4.30ka"/>
      <sheetName val="4.31"/>
      <sheetName val="calculation"/>
      <sheetName val="Sheet1"/>
      <sheetName val="other"/>
      <sheetName val="Calculation Of Income "/>
      <sheetName val="AsstDep&amp;Rep"/>
    </sheetNames>
    <sheetDataSet>
      <sheetData sheetId="0"/>
      <sheetData sheetId="1" refreshError="1"/>
      <sheetData sheetId="2">
        <row r="26">
          <cell r="C26">
            <v>6633542.7627272736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"/>
      <sheetName val="SALE"/>
      <sheetName val="OLD -NEW BOTTLES"/>
      <sheetName val="PRODUCTION IMFL"/>
      <sheetName val="PACK MAT IMFL"/>
      <sheetName val="Balance Sheet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2"/>
      <sheetName val="16.07-31.10"/>
      <sheetName val="01.11-31.12.06"/>
      <sheetName val="JAN"/>
      <sheetName val="FEB"/>
      <sheetName val="MARCH"/>
      <sheetName val="APRIL "/>
      <sheetName val="may-july"/>
      <sheetName val="rent Details "/>
      <sheetName val="rent Details  (2)"/>
      <sheetName val="rent Details  (3)"/>
      <sheetName val="supp code"/>
      <sheetName val="Sheet1"/>
      <sheetName val="PAUSH "/>
      <sheetName val="Sheet4"/>
      <sheetName val="Sheet3"/>
      <sheetName val="PO.Detail"/>
    </sheetNames>
    <sheetDataSet>
      <sheetData sheetId="0" refreshError="1">
        <row r="2">
          <cell r="A2">
            <v>521440</v>
          </cell>
          <cell r="B2" t="str">
            <v xml:space="preserve">ASHOK KR AGARWAL </v>
          </cell>
          <cell r="C2">
            <v>2118</v>
          </cell>
        </row>
        <row r="3">
          <cell r="A3">
            <v>521455</v>
          </cell>
          <cell r="B3" t="str">
            <v xml:space="preserve">BHARAT PSD TURAHA </v>
          </cell>
          <cell r="C3">
            <v>2118</v>
          </cell>
        </row>
        <row r="4">
          <cell r="A4">
            <v>521504</v>
          </cell>
          <cell r="B4" t="str">
            <v xml:space="preserve">HOMENDRA BIKRAM SAH </v>
          </cell>
          <cell r="C4">
            <v>1059</v>
          </cell>
        </row>
        <row r="5">
          <cell r="A5">
            <v>521529</v>
          </cell>
          <cell r="B5" t="str">
            <v xml:space="preserve">KRISNA BDR BASNET </v>
          </cell>
          <cell r="C5">
            <v>424</v>
          </cell>
        </row>
        <row r="6">
          <cell r="A6">
            <v>521530</v>
          </cell>
          <cell r="B6" t="str">
            <v xml:space="preserve">KRISNA PSD SINGH </v>
          </cell>
          <cell r="C6">
            <v>953</v>
          </cell>
        </row>
        <row r="7">
          <cell r="A7">
            <v>521537</v>
          </cell>
          <cell r="B7" t="str">
            <v xml:space="preserve">MADHYAMANCHAL COLD STORAGE </v>
          </cell>
          <cell r="C7">
            <v>33529.001500000013</v>
          </cell>
        </row>
        <row r="8">
          <cell r="A8">
            <v>521541</v>
          </cell>
          <cell r="B8" t="str">
            <v>MALA DEVI  RAUNIYAR</v>
          </cell>
          <cell r="C8">
            <v>1059</v>
          </cell>
        </row>
        <row r="9">
          <cell r="A9">
            <v>521557</v>
          </cell>
          <cell r="B9" t="str">
            <v xml:space="preserve">NAHKUL THAPA </v>
          </cell>
          <cell r="C9">
            <v>900</v>
          </cell>
        </row>
        <row r="10">
          <cell r="A10">
            <v>521590</v>
          </cell>
          <cell r="B10" t="str">
            <v xml:space="preserve">RADHA DEVI BISTA </v>
          </cell>
          <cell r="C10">
            <v>14374</v>
          </cell>
        </row>
        <row r="11">
          <cell r="A11">
            <v>521592</v>
          </cell>
          <cell r="B11" t="str">
            <v>RAJ BDR SHRESTHA</v>
          </cell>
          <cell r="C11">
            <v>2965</v>
          </cell>
        </row>
        <row r="12">
          <cell r="A12">
            <v>521593</v>
          </cell>
          <cell r="B12" t="str">
            <v xml:space="preserve">RAJ DEVI SHRESTHA </v>
          </cell>
          <cell r="C12">
            <v>953</v>
          </cell>
        </row>
        <row r="13">
          <cell r="A13">
            <v>521600</v>
          </cell>
          <cell r="B13" t="str">
            <v xml:space="preserve">RAMA AUJHA </v>
          </cell>
          <cell r="C13">
            <v>1429.0015000000003</v>
          </cell>
        </row>
        <row r="14">
          <cell r="A14">
            <v>521602</v>
          </cell>
          <cell r="B14" t="str">
            <v xml:space="preserve">RAMA NAND SHAH </v>
          </cell>
          <cell r="C14">
            <v>900</v>
          </cell>
        </row>
        <row r="15">
          <cell r="A15">
            <v>521606</v>
          </cell>
          <cell r="B15" t="str">
            <v xml:space="preserve">RATI SHAH </v>
          </cell>
          <cell r="C15">
            <v>35393</v>
          </cell>
        </row>
        <row r="16">
          <cell r="A16">
            <v>521609</v>
          </cell>
          <cell r="B16" t="str">
            <v xml:space="preserve">RENUKA MISHRA </v>
          </cell>
          <cell r="C16">
            <v>900</v>
          </cell>
        </row>
        <row r="17">
          <cell r="A17">
            <v>521617</v>
          </cell>
          <cell r="B17" t="str">
            <v xml:space="preserve">SAVITRY JHA </v>
          </cell>
          <cell r="C17">
            <v>1575</v>
          </cell>
        </row>
        <row r="18">
          <cell r="A18">
            <v>521618</v>
          </cell>
          <cell r="B18" t="str">
            <v xml:space="preserve">SHANKAR PSD KARAN </v>
          </cell>
          <cell r="C18">
            <v>1350</v>
          </cell>
        </row>
        <row r="19">
          <cell r="A19">
            <v>521622</v>
          </cell>
          <cell r="B19" t="str">
            <v xml:space="preserve">SHEELA SHRESHTA </v>
          </cell>
          <cell r="C19">
            <v>1589</v>
          </cell>
        </row>
        <row r="20">
          <cell r="A20">
            <v>521628</v>
          </cell>
          <cell r="B20" t="str">
            <v>RAMASHRAY PRASAD</v>
          </cell>
          <cell r="C20">
            <v>1535</v>
          </cell>
        </row>
        <row r="21">
          <cell r="A21">
            <v>521631</v>
          </cell>
          <cell r="B21" t="str">
            <v>SHYAM  SUNDER</v>
          </cell>
          <cell r="C21">
            <v>2145</v>
          </cell>
        </row>
        <row r="22">
          <cell r="A22">
            <v>521632</v>
          </cell>
          <cell r="B22" t="str">
            <v xml:space="preserve">SMITA GIRI </v>
          </cell>
          <cell r="C22">
            <v>2160</v>
          </cell>
        </row>
        <row r="23">
          <cell r="A23">
            <v>521645</v>
          </cell>
          <cell r="B23" t="str">
            <v>UMESH PSD SAH</v>
          </cell>
          <cell r="C23">
            <v>1429</v>
          </cell>
        </row>
        <row r="24">
          <cell r="A24">
            <v>521650</v>
          </cell>
          <cell r="B24" t="str">
            <v xml:space="preserve">UTRA BARAL </v>
          </cell>
          <cell r="C24">
            <v>2382.3000000000002</v>
          </cell>
        </row>
        <row r="25">
          <cell r="A25">
            <v>521653</v>
          </cell>
          <cell r="B25" t="str">
            <v xml:space="preserve">VIJAY KUMAR </v>
          </cell>
          <cell r="C25">
            <v>1323</v>
          </cell>
        </row>
        <row r="26">
          <cell r="A26">
            <v>521706</v>
          </cell>
          <cell r="B26" t="str">
            <v xml:space="preserve">SAPNA SINGH </v>
          </cell>
          <cell r="C26">
            <v>1575</v>
          </cell>
        </row>
        <row r="27">
          <cell r="A27">
            <v>521708</v>
          </cell>
          <cell r="B27" t="str">
            <v>SHUDIR SHARMA</v>
          </cell>
          <cell r="C27">
            <v>11492</v>
          </cell>
        </row>
        <row r="28">
          <cell r="A28">
            <v>521721</v>
          </cell>
          <cell r="B28" t="str">
            <v xml:space="preserve">SANDHYA KUMARI </v>
          </cell>
          <cell r="C28">
            <v>1324</v>
          </cell>
        </row>
        <row r="29">
          <cell r="A29">
            <v>521722</v>
          </cell>
          <cell r="B29" t="str">
            <v xml:space="preserve">URMILA ADHIKARI </v>
          </cell>
          <cell r="C29">
            <v>1588</v>
          </cell>
        </row>
        <row r="30">
          <cell r="A30">
            <v>521725</v>
          </cell>
          <cell r="B30" t="str">
            <v xml:space="preserve">PARWATI KHAREL </v>
          </cell>
          <cell r="C30">
            <v>1165</v>
          </cell>
        </row>
        <row r="31">
          <cell r="A31">
            <v>521736</v>
          </cell>
          <cell r="B31" t="str">
            <v>NEETA BARAL</v>
          </cell>
          <cell r="C31">
            <v>1350</v>
          </cell>
        </row>
        <row r="32">
          <cell r="A32">
            <v>521740</v>
          </cell>
          <cell r="B32" t="str">
            <v>RAJESH KUMAR SIGDEL</v>
          </cell>
          <cell r="C32">
            <v>2012</v>
          </cell>
        </row>
        <row r="33">
          <cell r="A33">
            <v>521752</v>
          </cell>
          <cell r="B33" t="str">
            <v>NASHIMA KHATOON</v>
          </cell>
          <cell r="C33">
            <v>1350</v>
          </cell>
        </row>
        <row r="34">
          <cell r="A34">
            <v>521761</v>
          </cell>
          <cell r="B34" t="str">
            <v>SHANTI DEVI</v>
          </cell>
          <cell r="C34">
            <v>1800</v>
          </cell>
        </row>
        <row r="35">
          <cell r="A35">
            <v>521762</v>
          </cell>
          <cell r="B35" t="str">
            <v>FULA KUMARI</v>
          </cell>
          <cell r="C35">
            <v>1620</v>
          </cell>
        </row>
        <row r="36">
          <cell r="A36">
            <v>521768</v>
          </cell>
          <cell r="B36" t="str">
            <v>CHANDRA SHEKHAR PANDEY</v>
          </cell>
          <cell r="C36">
            <v>3377.7</v>
          </cell>
        </row>
        <row r="37">
          <cell r="A37">
            <v>521772</v>
          </cell>
          <cell r="B37" t="str">
            <v xml:space="preserve">NAR RAJ BHUDHATHOKI </v>
          </cell>
          <cell r="C37">
            <v>2646</v>
          </cell>
        </row>
        <row r="38">
          <cell r="A38">
            <v>521776</v>
          </cell>
          <cell r="B38" t="str">
            <v>RAMILA BAJRACHARYA</v>
          </cell>
          <cell r="C38">
            <v>900</v>
          </cell>
        </row>
        <row r="39">
          <cell r="A39">
            <v>521777</v>
          </cell>
          <cell r="B39" t="str">
            <v xml:space="preserve">DEEPA SHRESTHA </v>
          </cell>
          <cell r="C39">
            <v>900</v>
          </cell>
        </row>
        <row r="40">
          <cell r="A40">
            <v>521781</v>
          </cell>
          <cell r="B40" t="str">
            <v xml:space="preserve">NARAYAN SINGH </v>
          </cell>
          <cell r="C40">
            <v>2435</v>
          </cell>
        </row>
        <row r="41">
          <cell r="A41">
            <v>521783</v>
          </cell>
          <cell r="B41" t="str">
            <v>SACHIDANAND ADHIKARI</v>
          </cell>
          <cell r="C41">
            <v>2118</v>
          </cell>
        </row>
        <row r="42">
          <cell r="A42">
            <v>521788</v>
          </cell>
          <cell r="B42" t="str">
            <v xml:space="preserve">LAXMI NARAYAN PSD SHAH </v>
          </cell>
          <cell r="C42">
            <v>1323</v>
          </cell>
        </row>
        <row r="43">
          <cell r="A43">
            <v>521793</v>
          </cell>
          <cell r="B43" t="str">
            <v xml:space="preserve">SARAD BHASYAL </v>
          </cell>
          <cell r="C43">
            <v>2880</v>
          </cell>
        </row>
        <row r="44">
          <cell r="A44">
            <v>521816</v>
          </cell>
          <cell r="B44" t="str">
            <v>NETRA PRASAD MAINALI</v>
          </cell>
          <cell r="C44">
            <v>2646</v>
          </cell>
        </row>
        <row r="45">
          <cell r="A45">
            <v>521837</v>
          </cell>
          <cell r="B45" t="str">
            <v>SURESH PRASAD YADAV</v>
          </cell>
          <cell r="C45">
            <v>1906</v>
          </cell>
        </row>
        <row r="46">
          <cell r="A46">
            <v>529574</v>
          </cell>
          <cell r="B46" t="str">
            <v xml:space="preserve">RAJEEV RANA </v>
          </cell>
          <cell r="C46">
            <v>3462</v>
          </cell>
        </row>
        <row r="47">
          <cell r="A47">
            <v>529575</v>
          </cell>
          <cell r="B47" t="str">
            <v xml:space="preserve">SABITA KARKI </v>
          </cell>
          <cell r="C47">
            <v>1059</v>
          </cell>
        </row>
        <row r="48">
          <cell r="A48">
            <v>529601</v>
          </cell>
          <cell r="B48" t="str">
            <v>UPENDRA KR SARAF</v>
          </cell>
          <cell r="C48">
            <v>2118</v>
          </cell>
        </row>
        <row r="49">
          <cell r="A49">
            <v>529610</v>
          </cell>
          <cell r="B49" t="str">
            <v>SITA DEVI ADHIKARI</v>
          </cell>
          <cell r="C49">
            <v>1429</v>
          </cell>
        </row>
        <row r="50">
          <cell r="A50">
            <v>529611</v>
          </cell>
          <cell r="B50" t="str">
            <v>ANITA GURUNG</v>
          </cell>
          <cell r="C50">
            <v>2568</v>
          </cell>
        </row>
        <row r="51">
          <cell r="A51">
            <v>529612</v>
          </cell>
          <cell r="B51" t="str">
            <v>SUNAINA MAHATO</v>
          </cell>
          <cell r="C51">
            <v>1998</v>
          </cell>
        </row>
        <row r="52">
          <cell r="A52">
            <v>529613</v>
          </cell>
          <cell r="B52" t="str">
            <v>SANDEEP SINGH THAKURI</v>
          </cell>
          <cell r="C52">
            <v>2171</v>
          </cell>
        </row>
        <row r="53">
          <cell r="A53">
            <v>529614</v>
          </cell>
          <cell r="B53" t="str">
            <v>NANDLAL GAUTAM</v>
          </cell>
          <cell r="C53">
            <v>12150</v>
          </cell>
        </row>
        <row r="54">
          <cell r="A54">
            <v>529615</v>
          </cell>
          <cell r="B54" t="str">
            <v>NEETU PANDEY</v>
          </cell>
          <cell r="C54">
            <v>2160</v>
          </cell>
        </row>
        <row r="55">
          <cell r="A55">
            <v>529616</v>
          </cell>
          <cell r="B55" t="str">
            <v>NEETU KUMARI</v>
          </cell>
          <cell r="C55">
            <v>3060</v>
          </cell>
        </row>
        <row r="56">
          <cell r="A56">
            <v>529617</v>
          </cell>
          <cell r="B56" t="str">
            <v>SUSHIL KUMAR</v>
          </cell>
          <cell r="C56">
            <v>1800</v>
          </cell>
        </row>
        <row r="57">
          <cell r="A57">
            <v>529620</v>
          </cell>
          <cell r="B57" t="str">
            <v>ELIZA KARKI</v>
          </cell>
          <cell r="C57">
            <v>4950</v>
          </cell>
        </row>
        <row r="58">
          <cell r="A58">
            <v>529623</v>
          </cell>
          <cell r="B58" t="str">
            <v>KUBER PRASAD GUPTA</v>
          </cell>
          <cell r="C58">
            <v>2118</v>
          </cell>
        </row>
        <row r="59">
          <cell r="A59">
            <v>529624</v>
          </cell>
          <cell r="B59" t="str">
            <v xml:space="preserve">PRAMILA SINHA </v>
          </cell>
          <cell r="C59">
            <v>2118</v>
          </cell>
        </row>
        <row r="60">
          <cell r="A60">
            <v>529625</v>
          </cell>
          <cell r="B60" t="str">
            <v>SHRI CHANDRA BHATT.</v>
          </cell>
          <cell r="C60">
            <v>4500</v>
          </cell>
        </row>
        <row r="61">
          <cell r="A61">
            <v>529626</v>
          </cell>
          <cell r="B61" t="str">
            <v>SAVITA DEVI</v>
          </cell>
          <cell r="C61">
            <v>1588</v>
          </cell>
        </row>
        <row r="62">
          <cell r="A62">
            <v>529627</v>
          </cell>
          <cell r="B62" t="str">
            <v>HARI SHANKER PRASAD</v>
          </cell>
          <cell r="C62">
            <v>1620</v>
          </cell>
        </row>
        <row r="63">
          <cell r="A63">
            <v>529628</v>
          </cell>
          <cell r="B63" t="str">
            <v>DUKHI KR KARAN</v>
          </cell>
          <cell r="C63">
            <v>1350</v>
          </cell>
        </row>
        <row r="64">
          <cell r="A64">
            <v>529630</v>
          </cell>
          <cell r="B64" t="str">
            <v>SUNIRA KUMARI ARYAL</v>
          </cell>
          <cell r="C64">
            <v>2025</v>
          </cell>
        </row>
        <row r="65">
          <cell r="A65">
            <v>529631</v>
          </cell>
          <cell r="B65" t="str">
            <v xml:space="preserve">RAJESH KR RAUNIYAR </v>
          </cell>
          <cell r="C65">
            <v>1720.5</v>
          </cell>
        </row>
        <row r="66">
          <cell r="A66">
            <v>529633</v>
          </cell>
          <cell r="B66" t="str">
            <v>BABUNI DEVI</v>
          </cell>
          <cell r="C66">
            <v>1620</v>
          </cell>
        </row>
        <row r="67">
          <cell r="A67">
            <v>529634</v>
          </cell>
          <cell r="B67" t="str">
            <v>AJIT KR SINGH</v>
          </cell>
          <cell r="C67">
            <v>2160</v>
          </cell>
        </row>
        <row r="68">
          <cell r="A68">
            <v>529635</v>
          </cell>
          <cell r="B68" t="str">
            <v>BHUSAN PRASAD GUPTA</v>
          </cell>
          <cell r="C68">
            <v>1853.115</v>
          </cell>
        </row>
        <row r="69">
          <cell r="A69">
            <v>529637</v>
          </cell>
          <cell r="B69" t="str">
            <v>SUNITA MAHATO</v>
          </cell>
          <cell r="C69">
            <v>2880</v>
          </cell>
        </row>
        <row r="70">
          <cell r="A70">
            <v>529638</v>
          </cell>
          <cell r="B70" t="str">
            <v>USHA SHAH</v>
          </cell>
          <cell r="C70">
            <v>2880</v>
          </cell>
        </row>
        <row r="71">
          <cell r="A71">
            <v>529639</v>
          </cell>
          <cell r="B71" t="str">
            <v>RAVINDRA PRASAD GUPTA</v>
          </cell>
          <cell r="C71">
            <v>1449</v>
          </cell>
        </row>
        <row r="72">
          <cell r="A72">
            <v>530053</v>
          </cell>
          <cell r="B72" t="str">
            <v>SUNITA DAHAL</v>
          </cell>
          <cell r="C72">
            <v>1980</v>
          </cell>
        </row>
        <row r="73">
          <cell r="A73">
            <v>530055</v>
          </cell>
          <cell r="B73" t="str">
            <v xml:space="preserve">ILENA HADDA </v>
          </cell>
          <cell r="C73">
            <v>2880</v>
          </cell>
        </row>
        <row r="74">
          <cell r="A74">
            <v>601061</v>
          </cell>
          <cell r="B74" t="str">
            <v xml:space="preserve">MEENU SINGH BASNET </v>
          </cell>
          <cell r="C74">
            <v>2880</v>
          </cell>
        </row>
        <row r="75">
          <cell r="A75">
            <v>601063</v>
          </cell>
          <cell r="B75" t="str">
            <v xml:space="preserve">SAMEER K C </v>
          </cell>
          <cell r="C75">
            <v>7571</v>
          </cell>
        </row>
        <row r="76">
          <cell r="A76">
            <v>601066</v>
          </cell>
          <cell r="B76" t="str">
            <v xml:space="preserve">RAJENDRA LAL SHRESTHA </v>
          </cell>
          <cell r="C76">
            <v>2880</v>
          </cell>
        </row>
        <row r="77">
          <cell r="A77">
            <v>601094</v>
          </cell>
          <cell r="B77" t="str">
            <v>NILA KHADKI</v>
          </cell>
          <cell r="C77">
            <v>2646</v>
          </cell>
        </row>
        <row r="78">
          <cell r="A78">
            <v>601232</v>
          </cell>
          <cell r="B78" t="str">
            <v>JITENDRA PRASAD</v>
          </cell>
          <cell r="C78">
            <v>1218</v>
          </cell>
        </row>
        <row r="79">
          <cell r="A79">
            <v>601260</v>
          </cell>
          <cell r="B79" t="str">
            <v>REETA DEVI RAUNIYAR</v>
          </cell>
          <cell r="C79">
            <v>1588</v>
          </cell>
        </row>
        <row r="80">
          <cell r="A80">
            <v>601266</v>
          </cell>
          <cell r="B80" t="str">
            <v>VIJYA DEVI</v>
          </cell>
          <cell r="C80">
            <v>1112</v>
          </cell>
        </row>
        <row r="81">
          <cell r="A81">
            <v>601267</v>
          </cell>
          <cell r="B81" t="str">
            <v>MRIDULA KUMARI ARYAL</v>
          </cell>
          <cell r="C81">
            <v>1588</v>
          </cell>
        </row>
        <row r="82">
          <cell r="A82">
            <v>601277</v>
          </cell>
          <cell r="B82" t="str">
            <v>RAMADHAR PRASAD SONAR</v>
          </cell>
          <cell r="C82">
            <v>2118</v>
          </cell>
        </row>
        <row r="83">
          <cell r="A83">
            <v>604343</v>
          </cell>
          <cell r="B83" t="str">
            <v xml:space="preserve">SHANTA KHADKA </v>
          </cell>
          <cell r="C83">
            <v>10059</v>
          </cell>
        </row>
        <row r="84">
          <cell r="A84">
            <v>604348</v>
          </cell>
          <cell r="B84" t="str">
            <v xml:space="preserve">SANGEETA YADAV </v>
          </cell>
          <cell r="C84">
            <v>2647</v>
          </cell>
        </row>
        <row r="85">
          <cell r="A85">
            <v>604388</v>
          </cell>
          <cell r="B85" t="str">
            <v>RAM SATI DEVI</v>
          </cell>
          <cell r="C85">
            <v>1215</v>
          </cell>
        </row>
        <row r="86">
          <cell r="A86">
            <v>604389</v>
          </cell>
          <cell r="B86" t="str">
            <v>SHIV SHANKAR AGARWAL</v>
          </cell>
          <cell r="C86">
            <v>12640</v>
          </cell>
        </row>
        <row r="87">
          <cell r="A87">
            <v>604390</v>
          </cell>
          <cell r="B87" t="str">
            <v>OM PRAKASH AGARWAL</v>
          </cell>
          <cell r="C87">
            <v>2880</v>
          </cell>
        </row>
        <row r="88">
          <cell r="A88">
            <v>604400</v>
          </cell>
          <cell r="B88" t="str">
            <v>JAY PRAKASH SINGH</v>
          </cell>
          <cell r="C88">
            <v>1747</v>
          </cell>
        </row>
        <row r="89">
          <cell r="A89">
            <v>604401</v>
          </cell>
          <cell r="B89" t="str">
            <v>SAMEER GIRI</v>
          </cell>
          <cell r="C89">
            <v>1112</v>
          </cell>
        </row>
        <row r="90">
          <cell r="A90">
            <v>604453</v>
          </cell>
          <cell r="B90" t="str">
            <v>VAKIL THAKUR</v>
          </cell>
          <cell r="C90">
            <v>1059</v>
          </cell>
        </row>
        <row r="91">
          <cell r="A91">
            <v>604454</v>
          </cell>
          <cell r="B91" t="str">
            <v>RABINDAR KR GUPTA</v>
          </cell>
          <cell r="C91">
            <v>1429</v>
          </cell>
        </row>
        <row r="92">
          <cell r="A92">
            <v>604455</v>
          </cell>
          <cell r="B92" t="str">
            <v>TEJ NARAYAN PSD YADAV</v>
          </cell>
          <cell r="C92">
            <v>1165</v>
          </cell>
        </row>
        <row r="93">
          <cell r="A93">
            <v>604458</v>
          </cell>
          <cell r="B93" t="str">
            <v xml:space="preserve">SARASWATI RAUNIYAR </v>
          </cell>
          <cell r="C93">
            <v>2880</v>
          </cell>
        </row>
        <row r="94">
          <cell r="A94">
            <v>2002</v>
          </cell>
          <cell r="B94" t="str">
            <v>SHANTI SHRESTHA</v>
          </cell>
          <cell r="C94">
            <v>4680</v>
          </cell>
        </row>
        <row r="95">
          <cell r="A95">
            <v>2003</v>
          </cell>
          <cell r="B95" t="str">
            <v xml:space="preserve">NIRMAL SHARMA </v>
          </cell>
          <cell r="C95">
            <v>2880</v>
          </cell>
        </row>
        <row r="96">
          <cell r="A96">
            <v>2001</v>
          </cell>
          <cell r="B96" t="str">
            <v>AMIR MAN AMATYA</v>
          </cell>
          <cell r="C96">
            <v>5850</v>
          </cell>
        </row>
        <row r="97">
          <cell r="C97">
            <v>310480.61800000002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>
            <v>521440</v>
          </cell>
        </row>
      </sheetData>
      <sheetData sheetId="10">
        <row r="2">
          <cell r="A2">
            <v>521440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U"/>
      <sheetName val="PRO"/>
      <sheetName val="WDI"/>
      <sheetName val="CKA"/>
      <sheetName val="HAA"/>
      <sheetName val="GSA"/>
      <sheetName val="PLG"/>
      <sheetName val="PKA"/>
      <sheetName val="STE"/>
      <sheetName val="TGN"/>
      <sheetName val="MGR"/>
      <sheetName val="TYN"/>
      <sheetName val="LTS"/>
      <sheetName val="PGS"/>
      <sheetName val="SJK"/>
      <sheetName val="WRG"/>
      <sheetName val="BTG"/>
      <sheetName val="TSA"/>
      <sheetName val="ZGN"/>
      <sheetName val="DGN"/>
      <sheetName val="SPG"/>
      <sheetName val="TRN"/>
      <sheetName val="MBR"/>
      <sheetName val="HO"/>
      <sheetName val="HOMB"/>
      <sheetName val="FA Recon"/>
      <sheetName val="Retained Earnings"/>
      <sheetName val="Test"/>
      <sheetName val="T-Balance"/>
      <sheetName val="Sheet2"/>
      <sheetName val="TBC"/>
      <sheetName val="TBW"/>
      <sheetName val="TBE"/>
      <sheetName val="TB-Con"/>
      <sheetName val="GL-Recon-08"/>
      <sheetName val="GL-Recon"/>
      <sheetName val="LGRecon-TB"/>
      <sheetName val="Recon-TB"/>
      <sheetName val="Du2Du"/>
      <sheetName val="BO"/>
      <sheetName val="Deposit"/>
      <sheetName val="Loan Balance"/>
      <sheetName val="Sheet1"/>
      <sheetName val="FS0612"/>
      <sheetName val="FS0612 (3)"/>
      <sheetName val="BrwiseFSCompar (2)"/>
      <sheetName val="JV 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31">
          <cell r="C31">
            <v>1500101</v>
          </cell>
          <cell r="D31" t="str">
            <v>Bumthang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1500103</v>
          </cell>
          <cell r="D32" t="str">
            <v>Chukha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1500104</v>
          </cell>
          <cell r="D33" t="str">
            <v>Dagana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1500105</v>
          </cell>
          <cell r="D34" t="str">
            <v>Haa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1500106</v>
          </cell>
          <cell r="D35" t="str">
            <v>Gasa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1500107</v>
          </cell>
          <cell r="D36" t="str">
            <v>Lhuntse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1500108</v>
          </cell>
          <cell r="D37" t="str">
            <v>Monggar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1500109</v>
          </cell>
          <cell r="D38" t="str">
            <v>Paro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1500110</v>
          </cell>
          <cell r="D39" t="str">
            <v>Pgatshel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1500122</v>
          </cell>
          <cell r="D40" t="str">
            <v>Pling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1500111</v>
          </cell>
          <cell r="D41" t="str">
            <v>Punakha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1500112</v>
          </cell>
          <cell r="D42" t="str">
            <v>Samtse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1500114</v>
          </cell>
          <cell r="D43" t="str">
            <v>Sarpang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1500113</v>
          </cell>
          <cell r="D44" t="str">
            <v>Sjongkhar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1500118</v>
          </cell>
          <cell r="D45" t="str">
            <v>Thimphu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1500116</v>
          </cell>
          <cell r="D46" t="str">
            <v>Trashigang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1500117</v>
          </cell>
          <cell r="D47" t="str">
            <v>Tyangtse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1500119</v>
          </cell>
          <cell r="D48" t="str">
            <v>Trongsa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1500102</v>
          </cell>
          <cell r="D49" t="str">
            <v>Tsirang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1500121</v>
          </cell>
          <cell r="D50" t="str">
            <v>Wamrong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1500120</v>
          </cell>
          <cell r="D51" t="str">
            <v>Wangdue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1500115</v>
          </cell>
          <cell r="D52" t="str">
            <v>Zhemgang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1500123</v>
          </cell>
          <cell r="D53" t="str">
            <v>Main Branch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2138151</v>
          </cell>
          <cell r="D54" t="str">
            <v>Head Office</v>
          </cell>
          <cell r="E54">
            <v>0</v>
          </cell>
          <cell r="F54">
            <v>23494802.580000002</v>
          </cell>
          <cell r="G54">
            <v>23494802.580000002</v>
          </cell>
        </row>
        <row r="59">
          <cell r="C59">
            <v>1500101</v>
          </cell>
          <cell r="D59" t="str">
            <v>Bumthang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1500103</v>
          </cell>
          <cell r="D60" t="str">
            <v>Chukha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1500104</v>
          </cell>
          <cell r="D61" t="str">
            <v>Dagana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1500105</v>
          </cell>
          <cell r="D62" t="str">
            <v>Haa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1500106</v>
          </cell>
          <cell r="D63" t="str">
            <v>Gasa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1500107</v>
          </cell>
          <cell r="D64" t="str">
            <v>Lhuntse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1500108</v>
          </cell>
          <cell r="D65" t="str">
            <v>Monggar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1500109</v>
          </cell>
          <cell r="D66" t="str">
            <v>Paro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1500110</v>
          </cell>
          <cell r="D67" t="str">
            <v>Pgatshel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1500122</v>
          </cell>
          <cell r="D68" t="str">
            <v>Pling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1500111</v>
          </cell>
          <cell r="D69" t="str">
            <v>Punakha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1500112</v>
          </cell>
          <cell r="D70" t="str">
            <v>Samtse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1500114</v>
          </cell>
          <cell r="D71" t="str">
            <v>Sarpang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1500113</v>
          </cell>
          <cell r="D72" t="str">
            <v>Sjongkhar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1500118</v>
          </cell>
          <cell r="D73" t="str">
            <v>Thimphu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1500116</v>
          </cell>
          <cell r="D74" t="str">
            <v>Trashigang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1500117</v>
          </cell>
          <cell r="D75" t="str">
            <v>Tyangtse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1500119</v>
          </cell>
          <cell r="D76" t="str">
            <v>Trongsa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1500102</v>
          </cell>
          <cell r="D77" t="str">
            <v>Tsirang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1500121</v>
          </cell>
          <cell r="D78" t="str">
            <v>Wamrong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1500120</v>
          </cell>
          <cell r="D79" t="str">
            <v>Wangdue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1500115</v>
          </cell>
          <cell r="D80" t="str">
            <v>Zhemgang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1500123</v>
          </cell>
          <cell r="D81" t="str">
            <v>Main Branch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2138151</v>
          </cell>
          <cell r="D82" t="str">
            <v>Head Office</v>
          </cell>
          <cell r="E82">
            <v>0</v>
          </cell>
          <cell r="F82">
            <v>23747479.23</v>
          </cell>
          <cell r="G82">
            <v>23747479.23</v>
          </cell>
        </row>
        <row r="87">
          <cell r="C87">
            <v>1500101</v>
          </cell>
          <cell r="D87" t="str">
            <v>Bumthang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1500103</v>
          </cell>
          <cell r="D88" t="str">
            <v>Chukha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1500104</v>
          </cell>
          <cell r="D89" t="str">
            <v>Dagana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1500105</v>
          </cell>
          <cell r="D90" t="str">
            <v>Haa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1500106</v>
          </cell>
          <cell r="D91" t="str">
            <v>Gasa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1500107</v>
          </cell>
          <cell r="D92" t="str">
            <v>Lhuntse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1500108</v>
          </cell>
          <cell r="D93" t="str">
            <v>Monggar</v>
          </cell>
          <cell r="E93">
            <v>0</v>
          </cell>
          <cell r="F93">
            <v>0</v>
          </cell>
          <cell r="G93">
            <v>0</v>
          </cell>
        </row>
        <row r="94">
          <cell r="C94">
            <v>1500109</v>
          </cell>
          <cell r="D94" t="str">
            <v>Paro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1500110</v>
          </cell>
          <cell r="D95" t="str">
            <v>Pgatshel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1500122</v>
          </cell>
          <cell r="D96" t="str">
            <v>Pling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1500111</v>
          </cell>
          <cell r="D97" t="str">
            <v>Punakha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1500112</v>
          </cell>
          <cell r="D98" t="str">
            <v>Samtse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1500114</v>
          </cell>
          <cell r="D99" t="str">
            <v>Sarpang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1500113</v>
          </cell>
          <cell r="D100" t="str">
            <v>Sjongkhar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1500118</v>
          </cell>
          <cell r="D101" t="str">
            <v>Thimphu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1500116</v>
          </cell>
          <cell r="D102" t="str">
            <v>Trashigang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1500117</v>
          </cell>
          <cell r="D103" t="str">
            <v>Tyangtse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1500119</v>
          </cell>
          <cell r="D104" t="str">
            <v>Trongsa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1500102</v>
          </cell>
          <cell r="D105" t="str">
            <v>Tsirang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1500121</v>
          </cell>
          <cell r="D106" t="str">
            <v>Wamrong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1500120</v>
          </cell>
          <cell r="D107" t="str">
            <v>Wangdue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1500115</v>
          </cell>
          <cell r="D108" t="str">
            <v>Zhemgang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1500123</v>
          </cell>
          <cell r="D109" t="str">
            <v>Main Branch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2138151</v>
          </cell>
          <cell r="D110" t="str">
            <v>Head Office</v>
          </cell>
          <cell r="E110">
            <v>0</v>
          </cell>
          <cell r="F110">
            <v>12578557.939999999</v>
          </cell>
          <cell r="G110">
            <v>12578557.939999999</v>
          </cell>
        </row>
        <row r="143">
          <cell r="C143">
            <v>1500101</v>
          </cell>
          <cell r="D143" t="str">
            <v>Bumthang</v>
          </cell>
          <cell r="E143">
            <v>0</v>
          </cell>
          <cell r="F143">
            <v>0</v>
          </cell>
          <cell r="G143">
            <v>0</v>
          </cell>
        </row>
        <row r="144">
          <cell r="C144">
            <v>1500103</v>
          </cell>
          <cell r="D144" t="str">
            <v>Chukha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1500104</v>
          </cell>
          <cell r="D145" t="str">
            <v>Dagana</v>
          </cell>
          <cell r="E145">
            <v>0</v>
          </cell>
          <cell r="F145">
            <v>0</v>
          </cell>
          <cell r="G145">
            <v>0</v>
          </cell>
        </row>
        <row r="146">
          <cell r="C146">
            <v>1500105</v>
          </cell>
          <cell r="D146" t="str">
            <v>Haa</v>
          </cell>
          <cell r="E146">
            <v>0</v>
          </cell>
          <cell r="F146">
            <v>0</v>
          </cell>
          <cell r="G146">
            <v>0</v>
          </cell>
        </row>
        <row r="147">
          <cell r="C147">
            <v>1500106</v>
          </cell>
          <cell r="D147" t="str">
            <v>Gasa</v>
          </cell>
          <cell r="E147">
            <v>0</v>
          </cell>
          <cell r="F147">
            <v>0</v>
          </cell>
          <cell r="G147">
            <v>0</v>
          </cell>
        </row>
        <row r="148">
          <cell r="C148">
            <v>1500107</v>
          </cell>
          <cell r="D148" t="str">
            <v>Lhuntse</v>
          </cell>
          <cell r="E148">
            <v>0</v>
          </cell>
          <cell r="F148">
            <v>0</v>
          </cell>
          <cell r="G148">
            <v>0</v>
          </cell>
        </row>
        <row r="149">
          <cell r="C149">
            <v>1500108</v>
          </cell>
          <cell r="D149" t="str">
            <v>Monggar</v>
          </cell>
          <cell r="E149">
            <v>0</v>
          </cell>
          <cell r="F149">
            <v>0</v>
          </cell>
          <cell r="G149">
            <v>0</v>
          </cell>
        </row>
        <row r="150">
          <cell r="C150">
            <v>1500109</v>
          </cell>
          <cell r="D150" t="str">
            <v>Paro</v>
          </cell>
          <cell r="E150">
            <v>0</v>
          </cell>
          <cell r="F150">
            <v>0</v>
          </cell>
          <cell r="G150">
            <v>0</v>
          </cell>
        </row>
        <row r="151">
          <cell r="C151">
            <v>1500110</v>
          </cell>
          <cell r="D151" t="str">
            <v>Pgatshel</v>
          </cell>
          <cell r="E151">
            <v>0</v>
          </cell>
          <cell r="F151">
            <v>0</v>
          </cell>
          <cell r="G151">
            <v>0</v>
          </cell>
        </row>
        <row r="152">
          <cell r="C152">
            <v>1500122</v>
          </cell>
          <cell r="D152" t="str">
            <v>Pling</v>
          </cell>
          <cell r="E152">
            <v>0</v>
          </cell>
          <cell r="F152">
            <v>0</v>
          </cell>
          <cell r="G152">
            <v>0</v>
          </cell>
        </row>
        <row r="153">
          <cell r="C153">
            <v>1500111</v>
          </cell>
          <cell r="D153" t="str">
            <v>Punakha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1500112</v>
          </cell>
          <cell r="D154" t="str">
            <v>Samtse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1500114</v>
          </cell>
          <cell r="D155" t="str">
            <v>Sarpang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1500113</v>
          </cell>
          <cell r="D156" t="str">
            <v>Sjongkhar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1500118</v>
          </cell>
          <cell r="D157" t="str">
            <v>Thimphu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1500116</v>
          </cell>
          <cell r="D158" t="str">
            <v>Trashigang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1500117</v>
          </cell>
          <cell r="D159" t="str">
            <v>Tyangtse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1500119</v>
          </cell>
          <cell r="D160" t="str">
            <v>Trongsa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1500102</v>
          </cell>
          <cell r="D161" t="str">
            <v>Tsirang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1500121</v>
          </cell>
          <cell r="D162" t="str">
            <v>Wamrong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1500120</v>
          </cell>
          <cell r="D163" t="str">
            <v>Wangdue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1500115</v>
          </cell>
          <cell r="D164" t="str">
            <v>Zhemgang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1500123</v>
          </cell>
          <cell r="D165" t="str">
            <v>Main Branch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2138151</v>
          </cell>
          <cell r="D166" t="str">
            <v>Head Office</v>
          </cell>
          <cell r="E166">
            <v>0</v>
          </cell>
          <cell r="F166">
            <v>6316951.6500000004</v>
          </cell>
          <cell r="G166">
            <v>6316951.6500000004</v>
          </cell>
        </row>
        <row r="227">
          <cell r="C227">
            <v>1500101</v>
          </cell>
          <cell r="D227" t="str">
            <v>Bumthang</v>
          </cell>
          <cell r="E227">
            <v>0</v>
          </cell>
          <cell r="F227">
            <v>0</v>
          </cell>
          <cell r="G227">
            <v>0</v>
          </cell>
        </row>
        <row r="228">
          <cell r="C228">
            <v>1500103</v>
          </cell>
          <cell r="D228" t="str">
            <v>Chukha</v>
          </cell>
          <cell r="E228">
            <v>0</v>
          </cell>
          <cell r="F228">
            <v>0</v>
          </cell>
          <cell r="G228">
            <v>0</v>
          </cell>
        </row>
        <row r="229">
          <cell r="C229">
            <v>1500104</v>
          </cell>
          <cell r="D229" t="str">
            <v>Dagana</v>
          </cell>
          <cell r="E229">
            <v>0</v>
          </cell>
          <cell r="F229">
            <v>0</v>
          </cell>
          <cell r="G229">
            <v>0</v>
          </cell>
        </row>
        <row r="230">
          <cell r="C230">
            <v>1500105</v>
          </cell>
          <cell r="D230" t="str">
            <v>Haa</v>
          </cell>
          <cell r="E230">
            <v>0</v>
          </cell>
          <cell r="F230">
            <v>0</v>
          </cell>
          <cell r="G230">
            <v>0</v>
          </cell>
        </row>
        <row r="231">
          <cell r="C231">
            <v>1500106</v>
          </cell>
          <cell r="D231" t="str">
            <v>Gasa</v>
          </cell>
          <cell r="E231">
            <v>0</v>
          </cell>
          <cell r="F231">
            <v>0</v>
          </cell>
          <cell r="G231">
            <v>0</v>
          </cell>
        </row>
        <row r="232">
          <cell r="C232">
            <v>1500107</v>
          </cell>
          <cell r="D232" t="str">
            <v>Lhuntse</v>
          </cell>
          <cell r="E232">
            <v>0</v>
          </cell>
          <cell r="F232">
            <v>0</v>
          </cell>
          <cell r="G232">
            <v>0</v>
          </cell>
        </row>
        <row r="233">
          <cell r="C233">
            <v>1500108</v>
          </cell>
          <cell r="D233" t="str">
            <v>Monggar</v>
          </cell>
          <cell r="E233">
            <v>0</v>
          </cell>
          <cell r="F233">
            <v>0</v>
          </cell>
          <cell r="G233">
            <v>0</v>
          </cell>
        </row>
        <row r="234">
          <cell r="C234">
            <v>1500109</v>
          </cell>
          <cell r="D234" t="str">
            <v>Paro</v>
          </cell>
          <cell r="E234">
            <v>0</v>
          </cell>
          <cell r="F234">
            <v>0</v>
          </cell>
          <cell r="G234">
            <v>0</v>
          </cell>
        </row>
        <row r="235">
          <cell r="C235">
            <v>1500110</v>
          </cell>
          <cell r="D235" t="str">
            <v>Pgatshel</v>
          </cell>
          <cell r="E235">
            <v>0</v>
          </cell>
          <cell r="F235">
            <v>0</v>
          </cell>
          <cell r="G235">
            <v>0</v>
          </cell>
        </row>
        <row r="236">
          <cell r="C236">
            <v>1500122</v>
          </cell>
          <cell r="D236" t="str">
            <v>Pling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1500111</v>
          </cell>
          <cell r="D237" t="str">
            <v>Punakha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1500112</v>
          </cell>
          <cell r="D238" t="str">
            <v>Samtse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1500114</v>
          </cell>
          <cell r="D239" t="str">
            <v>Sarpang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1500113</v>
          </cell>
          <cell r="D240" t="str">
            <v>Sjongkhar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1500118</v>
          </cell>
          <cell r="D241" t="str">
            <v>Thimphu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1500116</v>
          </cell>
          <cell r="D242" t="str">
            <v>Trashigang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1500117</v>
          </cell>
          <cell r="D243" t="str">
            <v>Tyangtse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1500119</v>
          </cell>
          <cell r="D244" t="str">
            <v>Trongsa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1500102</v>
          </cell>
          <cell r="D245" t="str">
            <v>Tsirang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1500121</v>
          </cell>
          <cell r="D246" t="str">
            <v>Wamrong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1500120</v>
          </cell>
          <cell r="D247" t="str">
            <v>Wangdue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1500115</v>
          </cell>
          <cell r="D248" t="str">
            <v>Zhemgang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1500123</v>
          </cell>
          <cell r="D249" t="str">
            <v>Main Branch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2138151</v>
          </cell>
          <cell r="D250" t="str">
            <v>Head Office</v>
          </cell>
          <cell r="E250">
            <v>0</v>
          </cell>
          <cell r="F250">
            <v>43773694.710000001</v>
          </cell>
          <cell r="G250">
            <v>43773694.710000001</v>
          </cell>
        </row>
        <row r="339">
          <cell r="C339">
            <v>1500101</v>
          </cell>
          <cell r="D339" t="str">
            <v>Bumthang</v>
          </cell>
          <cell r="E339">
            <v>0</v>
          </cell>
          <cell r="F339">
            <v>0</v>
          </cell>
          <cell r="G339">
            <v>0</v>
          </cell>
        </row>
        <row r="340">
          <cell r="C340">
            <v>1500103</v>
          </cell>
          <cell r="D340" t="str">
            <v>Chukha</v>
          </cell>
          <cell r="E340">
            <v>0</v>
          </cell>
          <cell r="F340">
            <v>0</v>
          </cell>
          <cell r="G340">
            <v>0</v>
          </cell>
        </row>
        <row r="341">
          <cell r="C341">
            <v>1500104</v>
          </cell>
          <cell r="D341" t="str">
            <v>Dagana</v>
          </cell>
          <cell r="E341">
            <v>0</v>
          </cell>
          <cell r="F341">
            <v>0</v>
          </cell>
          <cell r="G341">
            <v>0</v>
          </cell>
        </row>
        <row r="342">
          <cell r="C342">
            <v>1500105</v>
          </cell>
          <cell r="D342" t="str">
            <v>Haa</v>
          </cell>
          <cell r="E342">
            <v>0</v>
          </cell>
          <cell r="F342">
            <v>0</v>
          </cell>
          <cell r="G342">
            <v>0</v>
          </cell>
        </row>
        <row r="343">
          <cell r="C343">
            <v>1500106</v>
          </cell>
          <cell r="D343" t="str">
            <v>Gasa</v>
          </cell>
          <cell r="E343">
            <v>0</v>
          </cell>
          <cell r="F343">
            <v>0</v>
          </cell>
          <cell r="G343">
            <v>0</v>
          </cell>
        </row>
        <row r="344">
          <cell r="C344">
            <v>1500107</v>
          </cell>
          <cell r="D344" t="str">
            <v>Lhuntse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1500108</v>
          </cell>
          <cell r="D345" t="str">
            <v>Monggar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1500109</v>
          </cell>
          <cell r="D346" t="str">
            <v>Paro</v>
          </cell>
          <cell r="E346">
            <v>0</v>
          </cell>
          <cell r="F346">
            <v>0</v>
          </cell>
          <cell r="G346">
            <v>0</v>
          </cell>
        </row>
        <row r="347">
          <cell r="C347">
            <v>1500110</v>
          </cell>
          <cell r="D347" t="str">
            <v>Pgatshel</v>
          </cell>
          <cell r="E347">
            <v>0</v>
          </cell>
          <cell r="F347">
            <v>0</v>
          </cell>
          <cell r="G347">
            <v>0</v>
          </cell>
        </row>
        <row r="348">
          <cell r="C348">
            <v>1500122</v>
          </cell>
          <cell r="D348" t="str">
            <v>Pling</v>
          </cell>
          <cell r="E348">
            <v>0</v>
          </cell>
          <cell r="F348">
            <v>0</v>
          </cell>
          <cell r="G348">
            <v>0</v>
          </cell>
        </row>
        <row r="349">
          <cell r="C349">
            <v>1500111</v>
          </cell>
          <cell r="D349" t="str">
            <v>Punakha</v>
          </cell>
          <cell r="E349">
            <v>0</v>
          </cell>
          <cell r="F349">
            <v>0</v>
          </cell>
          <cell r="G349">
            <v>0</v>
          </cell>
        </row>
        <row r="350">
          <cell r="C350">
            <v>1500112</v>
          </cell>
          <cell r="D350" t="str">
            <v>Samtse</v>
          </cell>
          <cell r="E350">
            <v>0</v>
          </cell>
          <cell r="F350">
            <v>0</v>
          </cell>
          <cell r="G350">
            <v>0</v>
          </cell>
        </row>
        <row r="351">
          <cell r="C351">
            <v>1500114</v>
          </cell>
          <cell r="D351" t="str">
            <v>Sarpang</v>
          </cell>
          <cell r="E351">
            <v>0</v>
          </cell>
          <cell r="F351">
            <v>0</v>
          </cell>
          <cell r="G351">
            <v>0</v>
          </cell>
        </row>
        <row r="352">
          <cell r="C352">
            <v>1500113</v>
          </cell>
          <cell r="D352" t="str">
            <v>Sjongkhar</v>
          </cell>
          <cell r="E352">
            <v>0</v>
          </cell>
          <cell r="F352">
            <v>0</v>
          </cell>
          <cell r="G352">
            <v>0</v>
          </cell>
        </row>
        <row r="353">
          <cell r="C353">
            <v>1500118</v>
          </cell>
          <cell r="D353" t="str">
            <v>Thimphu</v>
          </cell>
          <cell r="E353">
            <v>0</v>
          </cell>
          <cell r="F353">
            <v>0</v>
          </cell>
          <cell r="G353">
            <v>0</v>
          </cell>
        </row>
        <row r="354">
          <cell r="C354">
            <v>1500116</v>
          </cell>
          <cell r="D354" t="str">
            <v>Trashigang</v>
          </cell>
          <cell r="E354">
            <v>0</v>
          </cell>
          <cell r="F354">
            <v>0</v>
          </cell>
          <cell r="G354">
            <v>0</v>
          </cell>
        </row>
        <row r="355">
          <cell r="C355">
            <v>1500117</v>
          </cell>
          <cell r="D355" t="str">
            <v>Tyangtse</v>
          </cell>
          <cell r="E355">
            <v>0</v>
          </cell>
          <cell r="F355">
            <v>0</v>
          </cell>
          <cell r="G355">
            <v>0</v>
          </cell>
        </row>
        <row r="356">
          <cell r="C356">
            <v>1500119</v>
          </cell>
          <cell r="D356" t="str">
            <v>Trongsa</v>
          </cell>
          <cell r="E356">
            <v>0</v>
          </cell>
          <cell r="F356">
            <v>0</v>
          </cell>
          <cell r="G356">
            <v>0</v>
          </cell>
        </row>
        <row r="357">
          <cell r="C357">
            <v>1500102</v>
          </cell>
          <cell r="D357" t="str">
            <v>Tsirang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1500121</v>
          </cell>
          <cell r="D358" t="str">
            <v>Wamrong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1500120</v>
          </cell>
          <cell r="D359" t="str">
            <v>Wangdue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1500115</v>
          </cell>
          <cell r="D360" t="str">
            <v>Zhemgang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1500123</v>
          </cell>
          <cell r="D361" t="str">
            <v>Main Branch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2138151</v>
          </cell>
          <cell r="D362" t="str">
            <v>Head Office</v>
          </cell>
          <cell r="E362">
            <v>0</v>
          </cell>
          <cell r="F362">
            <v>23241740.010000002</v>
          </cell>
          <cell r="G362">
            <v>23241740.010000002</v>
          </cell>
        </row>
        <row r="367">
          <cell r="C367">
            <v>1500101</v>
          </cell>
          <cell r="D367" t="str">
            <v>Bumthang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1500103</v>
          </cell>
          <cell r="D368" t="str">
            <v>Chukha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1500104</v>
          </cell>
          <cell r="D369" t="str">
            <v>Dagana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1500105</v>
          </cell>
          <cell r="D370" t="str">
            <v>Haa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1500106</v>
          </cell>
          <cell r="D371" t="str">
            <v>Gasa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1500107</v>
          </cell>
          <cell r="D372" t="str">
            <v>Lhuntse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1500108</v>
          </cell>
          <cell r="D373" t="str">
            <v>Monggar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1500109</v>
          </cell>
          <cell r="D374" t="str">
            <v>Paro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1500110</v>
          </cell>
          <cell r="D375" t="str">
            <v>Pgatshel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1500122</v>
          </cell>
          <cell r="D376" t="str">
            <v>Pling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1500111</v>
          </cell>
          <cell r="D377" t="str">
            <v>Punakha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1500112</v>
          </cell>
          <cell r="D378" t="str">
            <v>Samtse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1500114</v>
          </cell>
          <cell r="D379" t="str">
            <v>Sarpang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1500113</v>
          </cell>
          <cell r="D380" t="str">
            <v>Sjongkhar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1500118</v>
          </cell>
          <cell r="D381" t="str">
            <v>Thimphu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1500116</v>
          </cell>
          <cell r="D382" t="str">
            <v>Trashigang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1500117</v>
          </cell>
          <cell r="D383" t="str">
            <v>Tyangtse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1500119</v>
          </cell>
          <cell r="D384" t="str">
            <v>Trongsa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1500102</v>
          </cell>
          <cell r="D385" t="str">
            <v>Tsirang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1500121</v>
          </cell>
          <cell r="D386" t="str">
            <v>Wamrong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1500120</v>
          </cell>
          <cell r="D387" t="str">
            <v>Wangdue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1500115</v>
          </cell>
          <cell r="D388" t="str">
            <v>Zhemgang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1500123</v>
          </cell>
          <cell r="D389" t="str">
            <v>Main Branch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2138151</v>
          </cell>
          <cell r="D390" t="str">
            <v>Head Office</v>
          </cell>
          <cell r="E390">
            <v>0</v>
          </cell>
          <cell r="F390">
            <v>20698046.629999999</v>
          </cell>
          <cell r="G390">
            <v>20698046.629999999</v>
          </cell>
        </row>
        <row r="395">
          <cell r="C395">
            <v>1500101</v>
          </cell>
          <cell r="D395" t="str">
            <v>Bumthang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1500103</v>
          </cell>
          <cell r="D396" t="str">
            <v>Chukha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1500104</v>
          </cell>
          <cell r="D397" t="str">
            <v>Dagana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1500105</v>
          </cell>
          <cell r="D398" t="str">
            <v>Haa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1500106</v>
          </cell>
          <cell r="D399" t="str">
            <v>Gasa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1500107</v>
          </cell>
          <cell r="D400" t="str">
            <v>Lhuntse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1500108</v>
          </cell>
          <cell r="D401" t="str">
            <v>Monggar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1500109</v>
          </cell>
          <cell r="D402" t="str">
            <v>Paro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1500110</v>
          </cell>
          <cell r="D403" t="str">
            <v>Pgatshel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1500122</v>
          </cell>
          <cell r="D404" t="str">
            <v>Pling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1500111</v>
          </cell>
          <cell r="D405" t="str">
            <v>Punakha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1500112</v>
          </cell>
          <cell r="D406" t="str">
            <v>Samtse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1500114</v>
          </cell>
          <cell r="D407" t="str">
            <v>Sarpang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1500113</v>
          </cell>
          <cell r="D408" t="str">
            <v>Sjongkhar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1500118</v>
          </cell>
          <cell r="D409" t="str">
            <v>Thimphu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1500116</v>
          </cell>
          <cell r="D410" t="str">
            <v>Trashigang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1500117</v>
          </cell>
          <cell r="D411" t="str">
            <v>Tyangtse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1500119</v>
          </cell>
          <cell r="D412" t="str">
            <v>Trongsa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1500102</v>
          </cell>
          <cell r="D413" t="str">
            <v>Tsirang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1500121</v>
          </cell>
          <cell r="D414" t="str">
            <v>Wamrong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1500120</v>
          </cell>
          <cell r="D415" t="str">
            <v>Wangdue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1500115</v>
          </cell>
          <cell r="D416" t="str">
            <v>Zhemgang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1500123</v>
          </cell>
          <cell r="D417" t="str">
            <v>Main Branch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2138151</v>
          </cell>
          <cell r="D418" t="str">
            <v>Head Office</v>
          </cell>
          <cell r="E418">
            <v>0</v>
          </cell>
          <cell r="F418">
            <v>16317187.810000001</v>
          </cell>
          <cell r="G418">
            <v>16317187.810000001</v>
          </cell>
        </row>
        <row r="423">
          <cell r="C423">
            <v>1500101</v>
          </cell>
          <cell r="D423" t="str">
            <v>Bumthang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1500103</v>
          </cell>
          <cell r="D424" t="str">
            <v>Chukha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1500104</v>
          </cell>
          <cell r="D425" t="str">
            <v>Dagana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1500105</v>
          </cell>
          <cell r="D426" t="str">
            <v>Haa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1500106</v>
          </cell>
          <cell r="D427" t="str">
            <v>Gasa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1500107</v>
          </cell>
          <cell r="D428" t="str">
            <v>Lhuntse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1500108</v>
          </cell>
          <cell r="D429" t="str">
            <v>Monggar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1500109</v>
          </cell>
          <cell r="D430" t="str">
            <v>Paro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1500110</v>
          </cell>
          <cell r="D431" t="str">
            <v>Pgatshel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1500122</v>
          </cell>
          <cell r="D432" t="str">
            <v>Pling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1500111</v>
          </cell>
          <cell r="D433" t="str">
            <v>Punakha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1500112</v>
          </cell>
          <cell r="D434" t="str">
            <v>Samtse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1500114</v>
          </cell>
          <cell r="D435" t="str">
            <v>Sarpang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1500113</v>
          </cell>
          <cell r="D436" t="str">
            <v>Sjongkhar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1500118</v>
          </cell>
          <cell r="D437" t="str">
            <v>Thimphu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1500116</v>
          </cell>
          <cell r="D438" t="str">
            <v>Trashigang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1500117</v>
          </cell>
          <cell r="D439" t="str">
            <v>Tyangtse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1500119</v>
          </cell>
          <cell r="D440" t="str">
            <v>Trongsa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1500102</v>
          </cell>
          <cell r="D441" t="str">
            <v>Tsirang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1500121</v>
          </cell>
          <cell r="D442" t="str">
            <v>Wamrong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1500120</v>
          </cell>
          <cell r="D443" t="str">
            <v>Wangdue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1500115</v>
          </cell>
          <cell r="D444" t="str">
            <v>Zhemgang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1500123</v>
          </cell>
          <cell r="D445" t="str">
            <v>Main Branch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2138151</v>
          </cell>
          <cell r="D446" t="str">
            <v>Head Office</v>
          </cell>
          <cell r="E446">
            <v>0</v>
          </cell>
          <cell r="F446">
            <v>7667946.1699999999</v>
          </cell>
          <cell r="G446">
            <v>7667946.1699999999</v>
          </cell>
        </row>
        <row r="451">
          <cell r="C451">
            <v>1500101</v>
          </cell>
          <cell r="D451" t="str">
            <v>Bumthang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1500103</v>
          </cell>
          <cell r="D452" t="str">
            <v>Chukha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1500104</v>
          </cell>
          <cell r="D453" t="str">
            <v>Dagana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1500105</v>
          </cell>
          <cell r="D454" t="str">
            <v>Haa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1500106</v>
          </cell>
          <cell r="D455" t="str">
            <v>Gasa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1500107</v>
          </cell>
          <cell r="D456" t="str">
            <v>Lhuntse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1500108</v>
          </cell>
          <cell r="D457" t="str">
            <v>Monggar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1500109</v>
          </cell>
          <cell r="D458" t="str">
            <v>Paro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1500110</v>
          </cell>
          <cell r="D459" t="str">
            <v>Pgatshel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1500122</v>
          </cell>
          <cell r="D460" t="str">
            <v>Pling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1500111</v>
          </cell>
          <cell r="D461" t="str">
            <v>Punakha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1500112</v>
          </cell>
          <cell r="D462" t="str">
            <v>Samtse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1500114</v>
          </cell>
          <cell r="D463" t="str">
            <v>Sarpang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1500113</v>
          </cell>
          <cell r="D464" t="str">
            <v>Sjongkhar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1500118</v>
          </cell>
          <cell r="D465" t="str">
            <v>Thimphu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1500116</v>
          </cell>
          <cell r="D466" t="str">
            <v>Trashigang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1500117</v>
          </cell>
          <cell r="D467" t="str">
            <v>Tyangtse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1500119</v>
          </cell>
          <cell r="D468" t="str">
            <v>Trongsa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1500102</v>
          </cell>
          <cell r="D469" t="str">
            <v>Tsirang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1500121</v>
          </cell>
          <cell r="D470" t="str">
            <v>Wamrong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1500120</v>
          </cell>
          <cell r="D471" t="str">
            <v>Wangdue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1500115</v>
          </cell>
          <cell r="D472" t="str">
            <v>Zhemgang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1500123</v>
          </cell>
          <cell r="D473" t="str">
            <v>Main Branch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2138151</v>
          </cell>
          <cell r="D474" t="str">
            <v>Head Office</v>
          </cell>
          <cell r="E474">
            <v>0</v>
          </cell>
          <cell r="F474">
            <v>29533827.370000001</v>
          </cell>
          <cell r="G474">
            <v>29533827.370000001</v>
          </cell>
        </row>
        <row r="479">
          <cell r="C479">
            <v>1500101</v>
          </cell>
          <cell r="D479" t="str">
            <v>Bumthang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1500103</v>
          </cell>
          <cell r="D480" t="str">
            <v>Chukha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1500104</v>
          </cell>
          <cell r="D481" t="str">
            <v>Dagana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1500105</v>
          </cell>
          <cell r="D482" t="str">
            <v>Haa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1500106</v>
          </cell>
          <cell r="D483" t="str">
            <v>Gasa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1500107</v>
          </cell>
          <cell r="D484" t="str">
            <v>Lhuntse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1500108</v>
          </cell>
          <cell r="D485" t="str">
            <v>Monggar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1500109</v>
          </cell>
          <cell r="D486" t="str">
            <v>Paro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1500110</v>
          </cell>
          <cell r="D487" t="str">
            <v>Pgatshel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1500122</v>
          </cell>
          <cell r="D488" t="str">
            <v>Pling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1500111</v>
          </cell>
          <cell r="D489" t="str">
            <v>Punakha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1500112</v>
          </cell>
          <cell r="D490" t="str">
            <v>Samtse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1500114</v>
          </cell>
          <cell r="D491" t="str">
            <v>Sarpang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1500113</v>
          </cell>
          <cell r="D492" t="str">
            <v>Sjongkhar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1500118</v>
          </cell>
          <cell r="D493" t="str">
            <v>Thimphu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1500116</v>
          </cell>
          <cell r="D494" t="str">
            <v>Trashigang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1500117</v>
          </cell>
          <cell r="D495" t="str">
            <v>Tyangtse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1500119</v>
          </cell>
          <cell r="D496" t="str">
            <v>Trongsa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1500102</v>
          </cell>
          <cell r="D497" t="str">
            <v>Tsirang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1500121</v>
          </cell>
          <cell r="D498" t="str">
            <v>Wamrong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1500120</v>
          </cell>
          <cell r="D499" t="str">
            <v>Wangdue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1500115</v>
          </cell>
          <cell r="D500" t="str">
            <v>Zhemgang</v>
          </cell>
          <cell r="E500">
            <v>0</v>
          </cell>
          <cell r="F500">
            <v>0</v>
          </cell>
          <cell r="G500">
            <v>0</v>
          </cell>
        </row>
        <row r="501">
          <cell r="C501">
            <v>1500123</v>
          </cell>
          <cell r="D501" t="str">
            <v>Main Branch</v>
          </cell>
          <cell r="E501">
            <v>0</v>
          </cell>
          <cell r="F501">
            <v>0</v>
          </cell>
          <cell r="G501">
            <v>0</v>
          </cell>
        </row>
        <row r="502">
          <cell r="C502">
            <v>2138151</v>
          </cell>
          <cell r="D502" t="str">
            <v>Head Office</v>
          </cell>
          <cell r="E502">
            <v>0</v>
          </cell>
          <cell r="F502">
            <v>16938281.899999999</v>
          </cell>
          <cell r="G502">
            <v>16938281.899999999</v>
          </cell>
        </row>
        <row r="507">
          <cell r="C507">
            <v>1500101</v>
          </cell>
          <cell r="D507" t="str">
            <v>Bumthang</v>
          </cell>
          <cell r="E507">
            <v>0</v>
          </cell>
          <cell r="F507">
            <v>0</v>
          </cell>
          <cell r="G507">
            <v>0</v>
          </cell>
        </row>
        <row r="508">
          <cell r="C508">
            <v>1500103</v>
          </cell>
          <cell r="D508" t="str">
            <v>Chukha</v>
          </cell>
          <cell r="E508">
            <v>0</v>
          </cell>
          <cell r="F508">
            <v>0</v>
          </cell>
          <cell r="G508">
            <v>0</v>
          </cell>
        </row>
        <row r="509">
          <cell r="C509">
            <v>1500104</v>
          </cell>
          <cell r="D509" t="str">
            <v>Dagana</v>
          </cell>
          <cell r="E509">
            <v>0</v>
          </cell>
          <cell r="F509">
            <v>0</v>
          </cell>
          <cell r="G509">
            <v>0</v>
          </cell>
        </row>
        <row r="510">
          <cell r="C510">
            <v>1500105</v>
          </cell>
          <cell r="D510" t="str">
            <v>Haa</v>
          </cell>
          <cell r="E510">
            <v>0</v>
          </cell>
          <cell r="F510">
            <v>0</v>
          </cell>
          <cell r="G510">
            <v>0</v>
          </cell>
        </row>
        <row r="511">
          <cell r="C511">
            <v>1500106</v>
          </cell>
          <cell r="D511" t="str">
            <v>Gasa</v>
          </cell>
          <cell r="E511">
            <v>0</v>
          </cell>
          <cell r="F511">
            <v>0</v>
          </cell>
          <cell r="G511">
            <v>0</v>
          </cell>
        </row>
        <row r="512">
          <cell r="C512">
            <v>1500107</v>
          </cell>
          <cell r="D512" t="str">
            <v>Lhuntse</v>
          </cell>
          <cell r="E512">
            <v>0</v>
          </cell>
          <cell r="F512">
            <v>0</v>
          </cell>
          <cell r="G512">
            <v>0</v>
          </cell>
        </row>
        <row r="513">
          <cell r="C513">
            <v>1500108</v>
          </cell>
          <cell r="D513" t="str">
            <v>Monggar</v>
          </cell>
          <cell r="E513">
            <v>0</v>
          </cell>
          <cell r="F513">
            <v>0</v>
          </cell>
          <cell r="G513">
            <v>0</v>
          </cell>
        </row>
        <row r="514">
          <cell r="C514">
            <v>1500109</v>
          </cell>
          <cell r="D514" t="str">
            <v>Paro</v>
          </cell>
          <cell r="E514">
            <v>0</v>
          </cell>
          <cell r="F514">
            <v>0</v>
          </cell>
          <cell r="G514">
            <v>0</v>
          </cell>
        </row>
        <row r="515">
          <cell r="C515">
            <v>1500110</v>
          </cell>
          <cell r="D515" t="str">
            <v>Pgatshel</v>
          </cell>
          <cell r="E515">
            <v>0</v>
          </cell>
          <cell r="F515">
            <v>0</v>
          </cell>
          <cell r="G515">
            <v>0</v>
          </cell>
        </row>
        <row r="516">
          <cell r="C516">
            <v>1500122</v>
          </cell>
          <cell r="D516" t="str">
            <v>Pling</v>
          </cell>
          <cell r="E516">
            <v>0</v>
          </cell>
          <cell r="F516">
            <v>0</v>
          </cell>
          <cell r="G516">
            <v>0</v>
          </cell>
        </row>
        <row r="517">
          <cell r="C517">
            <v>1500111</v>
          </cell>
          <cell r="D517" t="str">
            <v>Punakha</v>
          </cell>
          <cell r="E517">
            <v>0</v>
          </cell>
          <cell r="F517">
            <v>0</v>
          </cell>
          <cell r="G517">
            <v>0</v>
          </cell>
        </row>
        <row r="518">
          <cell r="C518">
            <v>1500112</v>
          </cell>
          <cell r="D518" t="str">
            <v>Samtse</v>
          </cell>
          <cell r="E518">
            <v>0</v>
          </cell>
          <cell r="F518">
            <v>0</v>
          </cell>
          <cell r="G518">
            <v>0</v>
          </cell>
        </row>
        <row r="519">
          <cell r="C519">
            <v>1500114</v>
          </cell>
          <cell r="D519" t="str">
            <v>Sarpang</v>
          </cell>
          <cell r="E519">
            <v>0</v>
          </cell>
          <cell r="F519">
            <v>0</v>
          </cell>
          <cell r="G519">
            <v>0</v>
          </cell>
        </row>
        <row r="520">
          <cell r="C520">
            <v>1500113</v>
          </cell>
          <cell r="D520" t="str">
            <v>Sjongkhar</v>
          </cell>
          <cell r="E520">
            <v>0</v>
          </cell>
          <cell r="F520">
            <v>0</v>
          </cell>
          <cell r="G520">
            <v>0</v>
          </cell>
        </row>
        <row r="521">
          <cell r="C521">
            <v>1500118</v>
          </cell>
          <cell r="D521" t="str">
            <v>Thimphu</v>
          </cell>
          <cell r="E521">
            <v>0</v>
          </cell>
          <cell r="F521">
            <v>0</v>
          </cell>
          <cell r="G521">
            <v>0</v>
          </cell>
        </row>
        <row r="522">
          <cell r="C522">
            <v>1500116</v>
          </cell>
          <cell r="D522" t="str">
            <v>Trashigang</v>
          </cell>
          <cell r="E522">
            <v>0</v>
          </cell>
          <cell r="F522">
            <v>0</v>
          </cell>
          <cell r="G522">
            <v>0</v>
          </cell>
        </row>
        <row r="523">
          <cell r="C523">
            <v>1500117</v>
          </cell>
          <cell r="D523" t="str">
            <v>Tyangtse</v>
          </cell>
          <cell r="E523">
            <v>0</v>
          </cell>
          <cell r="F523">
            <v>0</v>
          </cell>
          <cell r="G523">
            <v>0</v>
          </cell>
        </row>
        <row r="524">
          <cell r="C524">
            <v>1500119</v>
          </cell>
          <cell r="D524" t="str">
            <v>Trongsa</v>
          </cell>
          <cell r="E524">
            <v>0</v>
          </cell>
          <cell r="F524">
            <v>0</v>
          </cell>
          <cell r="G524">
            <v>0</v>
          </cell>
        </row>
        <row r="525">
          <cell r="C525">
            <v>1500102</v>
          </cell>
          <cell r="D525" t="str">
            <v>Tsirang</v>
          </cell>
          <cell r="E525">
            <v>0</v>
          </cell>
          <cell r="F525">
            <v>0</v>
          </cell>
          <cell r="G525">
            <v>0</v>
          </cell>
        </row>
        <row r="526">
          <cell r="C526">
            <v>1500121</v>
          </cell>
          <cell r="D526" t="str">
            <v>Wamrong</v>
          </cell>
          <cell r="E526">
            <v>0</v>
          </cell>
          <cell r="F526">
            <v>0</v>
          </cell>
          <cell r="G526">
            <v>0</v>
          </cell>
        </row>
        <row r="527">
          <cell r="C527">
            <v>1500120</v>
          </cell>
          <cell r="D527" t="str">
            <v>Wangdue</v>
          </cell>
          <cell r="E527">
            <v>0</v>
          </cell>
          <cell r="F527">
            <v>0</v>
          </cell>
          <cell r="G527">
            <v>0</v>
          </cell>
        </row>
        <row r="528">
          <cell r="C528">
            <v>1500115</v>
          </cell>
          <cell r="D528" t="str">
            <v>Zhemgang</v>
          </cell>
          <cell r="E528">
            <v>0</v>
          </cell>
          <cell r="F528">
            <v>0</v>
          </cell>
          <cell r="G528">
            <v>0</v>
          </cell>
        </row>
        <row r="529">
          <cell r="C529">
            <v>1500123</v>
          </cell>
          <cell r="D529" t="str">
            <v>Main Branch</v>
          </cell>
          <cell r="E529">
            <v>0</v>
          </cell>
          <cell r="F529">
            <v>0</v>
          </cell>
          <cell r="G529">
            <v>0</v>
          </cell>
        </row>
        <row r="530">
          <cell r="C530">
            <v>2138151</v>
          </cell>
          <cell r="D530" t="str">
            <v>Head Office</v>
          </cell>
          <cell r="E530">
            <v>0</v>
          </cell>
          <cell r="F530">
            <v>16587357.530000001</v>
          </cell>
          <cell r="G530">
            <v>16587357.530000001</v>
          </cell>
        </row>
        <row r="535">
          <cell r="C535">
            <v>1500101</v>
          </cell>
          <cell r="D535" t="str">
            <v>Bumthang</v>
          </cell>
          <cell r="E535">
            <v>0</v>
          </cell>
          <cell r="F535">
            <v>0</v>
          </cell>
          <cell r="G535">
            <v>0</v>
          </cell>
        </row>
        <row r="536">
          <cell r="C536">
            <v>1500103</v>
          </cell>
          <cell r="D536" t="str">
            <v>Chukha</v>
          </cell>
          <cell r="E536">
            <v>0</v>
          </cell>
          <cell r="F536">
            <v>0</v>
          </cell>
          <cell r="G536">
            <v>0</v>
          </cell>
        </row>
        <row r="537">
          <cell r="C537">
            <v>1500104</v>
          </cell>
          <cell r="D537" t="str">
            <v>Dagana</v>
          </cell>
          <cell r="E537">
            <v>0</v>
          </cell>
          <cell r="F537">
            <v>0</v>
          </cell>
          <cell r="G537">
            <v>0</v>
          </cell>
        </row>
        <row r="538">
          <cell r="C538">
            <v>1500105</v>
          </cell>
          <cell r="D538" t="str">
            <v>Haa</v>
          </cell>
          <cell r="E538">
            <v>0</v>
          </cell>
          <cell r="F538">
            <v>0</v>
          </cell>
          <cell r="G538">
            <v>0</v>
          </cell>
        </row>
        <row r="539">
          <cell r="C539">
            <v>1500106</v>
          </cell>
          <cell r="D539" t="str">
            <v>Gasa</v>
          </cell>
          <cell r="E539">
            <v>0</v>
          </cell>
          <cell r="F539">
            <v>0</v>
          </cell>
          <cell r="G539">
            <v>0</v>
          </cell>
        </row>
        <row r="540">
          <cell r="C540">
            <v>1500107</v>
          </cell>
          <cell r="D540" t="str">
            <v>Lhuntse</v>
          </cell>
          <cell r="E540">
            <v>0</v>
          </cell>
          <cell r="F540">
            <v>0</v>
          </cell>
          <cell r="G540">
            <v>0</v>
          </cell>
        </row>
        <row r="541">
          <cell r="C541">
            <v>1500108</v>
          </cell>
          <cell r="D541" t="str">
            <v>Monggar</v>
          </cell>
          <cell r="E541">
            <v>0</v>
          </cell>
          <cell r="F541">
            <v>0</v>
          </cell>
          <cell r="G541">
            <v>0</v>
          </cell>
        </row>
        <row r="542">
          <cell r="C542">
            <v>1500109</v>
          </cell>
          <cell r="D542" t="str">
            <v>Paro</v>
          </cell>
          <cell r="E542">
            <v>0</v>
          </cell>
          <cell r="F542">
            <v>0</v>
          </cell>
          <cell r="G542">
            <v>0</v>
          </cell>
        </row>
        <row r="543">
          <cell r="C543">
            <v>1500110</v>
          </cell>
          <cell r="D543" t="str">
            <v>Pgatshel</v>
          </cell>
          <cell r="E543">
            <v>0</v>
          </cell>
          <cell r="F543">
            <v>0</v>
          </cell>
          <cell r="G543">
            <v>0</v>
          </cell>
        </row>
        <row r="544">
          <cell r="C544">
            <v>1500122</v>
          </cell>
          <cell r="D544" t="str">
            <v>Pling</v>
          </cell>
          <cell r="E544">
            <v>0</v>
          </cell>
          <cell r="F544">
            <v>0</v>
          </cell>
          <cell r="G544">
            <v>0</v>
          </cell>
        </row>
        <row r="545">
          <cell r="C545">
            <v>1500111</v>
          </cell>
          <cell r="D545" t="str">
            <v>Punakha</v>
          </cell>
          <cell r="E545">
            <v>0</v>
          </cell>
          <cell r="F545">
            <v>0</v>
          </cell>
          <cell r="G545">
            <v>0</v>
          </cell>
        </row>
        <row r="546">
          <cell r="C546">
            <v>1500112</v>
          </cell>
          <cell r="D546" t="str">
            <v>Samtse</v>
          </cell>
          <cell r="E546">
            <v>0</v>
          </cell>
          <cell r="F546">
            <v>0</v>
          </cell>
          <cell r="G546">
            <v>0</v>
          </cell>
        </row>
        <row r="547">
          <cell r="C547">
            <v>1500114</v>
          </cell>
          <cell r="D547" t="str">
            <v>Sarpang</v>
          </cell>
          <cell r="E547">
            <v>0</v>
          </cell>
          <cell r="F547">
            <v>0</v>
          </cell>
          <cell r="G547">
            <v>0</v>
          </cell>
        </row>
        <row r="548">
          <cell r="C548">
            <v>1500113</v>
          </cell>
          <cell r="D548" t="str">
            <v>Sjongkhar</v>
          </cell>
          <cell r="E548">
            <v>0</v>
          </cell>
          <cell r="F548">
            <v>0</v>
          </cell>
          <cell r="G548">
            <v>0</v>
          </cell>
        </row>
        <row r="549">
          <cell r="C549">
            <v>1500118</v>
          </cell>
          <cell r="D549" t="str">
            <v>Thimphu</v>
          </cell>
          <cell r="E549">
            <v>0</v>
          </cell>
          <cell r="F549">
            <v>0</v>
          </cell>
          <cell r="G549">
            <v>0</v>
          </cell>
        </row>
        <row r="550">
          <cell r="C550">
            <v>1500116</v>
          </cell>
          <cell r="D550" t="str">
            <v>Trashigang</v>
          </cell>
          <cell r="E550">
            <v>0</v>
          </cell>
          <cell r="F550">
            <v>0</v>
          </cell>
          <cell r="G550">
            <v>0</v>
          </cell>
        </row>
        <row r="551">
          <cell r="C551">
            <v>1500117</v>
          </cell>
          <cell r="D551" t="str">
            <v>Tyangtse</v>
          </cell>
          <cell r="E551">
            <v>0</v>
          </cell>
          <cell r="F551">
            <v>0</v>
          </cell>
          <cell r="G551">
            <v>0</v>
          </cell>
        </row>
        <row r="552">
          <cell r="C552">
            <v>1500119</v>
          </cell>
          <cell r="D552" t="str">
            <v>Trongsa</v>
          </cell>
          <cell r="E552">
            <v>0</v>
          </cell>
          <cell r="F552">
            <v>0</v>
          </cell>
          <cell r="G552">
            <v>0</v>
          </cell>
        </row>
        <row r="553">
          <cell r="C553">
            <v>1500102</v>
          </cell>
          <cell r="D553" t="str">
            <v>Tsirang</v>
          </cell>
          <cell r="E553">
            <v>0</v>
          </cell>
          <cell r="F553">
            <v>0</v>
          </cell>
          <cell r="G553">
            <v>0</v>
          </cell>
        </row>
        <row r="554">
          <cell r="C554">
            <v>1500121</v>
          </cell>
          <cell r="D554" t="str">
            <v>Wamrong</v>
          </cell>
          <cell r="E554">
            <v>0</v>
          </cell>
          <cell r="F554">
            <v>0</v>
          </cell>
          <cell r="G554">
            <v>0</v>
          </cell>
        </row>
        <row r="555">
          <cell r="C555">
            <v>1500120</v>
          </cell>
          <cell r="D555" t="str">
            <v>Wangdue</v>
          </cell>
          <cell r="E555">
            <v>0</v>
          </cell>
          <cell r="F555">
            <v>0</v>
          </cell>
          <cell r="G555">
            <v>0</v>
          </cell>
        </row>
        <row r="556">
          <cell r="C556">
            <v>1500115</v>
          </cell>
          <cell r="D556" t="str">
            <v>Zhemgang</v>
          </cell>
          <cell r="E556">
            <v>0</v>
          </cell>
          <cell r="F556">
            <v>0</v>
          </cell>
          <cell r="G556">
            <v>0</v>
          </cell>
        </row>
        <row r="557">
          <cell r="C557">
            <v>1500123</v>
          </cell>
          <cell r="D557" t="str">
            <v>Main Branch</v>
          </cell>
          <cell r="E557">
            <v>0</v>
          </cell>
          <cell r="F557">
            <v>0</v>
          </cell>
          <cell r="G557">
            <v>0</v>
          </cell>
        </row>
        <row r="558">
          <cell r="C558">
            <v>2138151</v>
          </cell>
          <cell r="D558" t="str">
            <v>Head Office</v>
          </cell>
          <cell r="E558">
            <v>0</v>
          </cell>
          <cell r="F558">
            <v>16574740.92</v>
          </cell>
          <cell r="G558">
            <v>16574740.92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NVENTORY"/>
      <sheetName val="Bottling Wastage"/>
      <sheetName val="OLD BOTTLES"/>
      <sheetName val="S.TALLY-BOTTLED PRODUCT"/>
      <sheetName val="COSTSHEETS"/>
      <sheetName val="PACK.MAT-I"/>
      <sheetName val="PACK MAT-II"/>
      <sheetName val="BOTT. WAGES"/>
      <sheetName val="TH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Instrs"/>
      <sheetName val="Opening"/>
      <sheetName val="VISIPAK"/>
      <sheetName val="O__VISIPAK"/>
      <sheetName val="BWH"/>
      <sheetName val="BWH1"/>
      <sheetName val="BWH2"/>
      <sheetName val="BWH3"/>
      <sheetName val="BWH4"/>
      <sheetName val="BWH5"/>
      <sheetName val="BWH6"/>
      <sheetName val="BWH7"/>
      <sheetName val="BWH8"/>
      <sheetName val="BWH9"/>
      <sheetName val="C__VISIPAK"/>
      <sheetName val="NORMS"/>
      <sheetName val="Chart1"/>
      <sheetName val="MGQ"/>
      <sheetName val="ABBR"/>
      <sheetName val="CONTRACTS"/>
      <sheetName val="SUMMARY"/>
    </sheetNames>
    <sheetDataSet>
      <sheetData sheetId="0" refreshError="1"/>
      <sheetData sheetId="1" refreshError="1">
        <row r="25">
          <cell r="D25">
            <v>3562.6999999999825</v>
          </cell>
        </row>
        <row r="26">
          <cell r="D26">
            <v>36842.168084623059</v>
          </cell>
        </row>
        <row r="27">
          <cell r="D27">
            <v>63703.600000000093</v>
          </cell>
        </row>
        <row r="28">
          <cell r="D28">
            <v>683789.37034015544</v>
          </cell>
        </row>
      </sheetData>
      <sheetData sheetId="2" refreshError="1"/>
      <sheetData sheetId="3" refreshError="1">
        <row r="113">
          <cell r="B113">
            <v>524294</v>
          </cell>
        </row>
      </sheetData>
      <sheetData sheetId="4" refreshError="1">
        <row r="24">
          <cell r="D24">
            <v>70000</v>
          </cell>
        </row>
        <row r="41">
          <cell r="D41">
            <v>58496</v>
          </cell>
        </row>
        <row r="49">
          <cell r="D49">
            <v>225332.2</v>
          </cell>
        </row>
        <row r="50">
          <cell r="D50">
            <v>639000</v>
          </cell>
        </row>
        <row r="51">
          <cell r="D51">
            <v>370000</v>
          </cell>
        </row>
        <row r="52">
          <cell r="D52">
            <v>131000</v>
          </cell>
        </row>
        <row r="54">
          <cell r="D54">
            <v>556000</v>
          </cell>
        </row>
        <row r="55">
          <cell r="D55">
            <v>120000</v>
          </cell>
        </row>
        <row r="56">
          <cell r="D56">
            <v>68000</v>
          </cell>
        </row>
        <row r="60">
          <cell r="D60">
            <v>182000</v>
          </cell>
        </row>
        <row r="66">
          <cell r="D66">
            <v>81119.7</v>
          </cell>
        </row>
        <row r="67">
          <cell r="D67">
            <v>230040</v>
          </cell>
        </row>
        <row r="68">
          <cell r="D68">
            <v>133200</v>
          </cell>
        </row>
        <row r="69">
          <cell r="D69">
            <v>47160</v>
          </cell>
        </row>
        <row r="71">
          <cell r="D71">
            <v>200160</v>
          </cell>
        </row>
        <row r="72">
          <cell r="D72">
            <v>43200</v>
          </cell>
        </row>
        <row r="73">
          <cell r="D73">
            <v>24480</v>
          </cell>
        </row>
        <row r="77">
          <cell r="D77">
            <v>65520</v>
          </cell>
        </row>
        <row r="175">
          <cell r="D175">
            <v>87550</v>
          </cell>
        </row>
        <row r="178">
          <cell r="D178">
            <v>228227</v>
          </cell>
        </row>
        <row r="188">
          <cell r="D188">
            <v>1068700</v>
          </cell>
        </row>
        <row r="189">
          <cell r="D189">
            <v>3817500</v>
          </cell>
        </row>
        <row r="190">
          <cell r="D190">
            <v>2102875</v>
          </cell>
        </row>
        <row r="191">
          <cell r="D191">
            <v>477873</v>
          </cell>
        </row>
        <row r="221">
          <cell r="E221">
            <v>2845.75</v>
          </cell>
        </row>
        <row r="262">
          <cell r="D262">
            <v>236.5</v>
          </cell>
        </row>
        <row r="265">
          <cell r="D265">
            <v>637</v>
          </cell>
        </row>
        <row r="276">
          <cell r="D276">
            <v>10662.55</v>
          </cell>
        </row>
        <row r="277">
          <cell r="D277">
            <v>5798.42</v>
          </cell>
        </row>
        <row r="278">
          <cell r="D278">
            <v>1333.88</v>
          </cell>
        </row>
        <row r="357">
          <cell r="D357">
            <v>11840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19">
          <cell r="B119">
            <v>748511</v>
          </cell>
        </row>
      </sheetData>
      <sheetData sheetId="15" refreshError="1">
        <row r="9">
          <cell r="D9">
            <v>0.02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Instrs"/>
      <sheetName val="Opening"/>
      <sheetName val="VISIPAK"/>
      <sheetName val="O__VISIPAK"/>
      <sheetName val="BWH"/>
      <sheetName val="BWH1"/>
      <sheetName val="BWH2"/>
      <sheetName val="BWH3"/>
      <sheetName val="BWH4"/>
      <sheetName val="BWH5"/>
      <sheetName val="BWH6"/>
      <sheetName val="BWH7"/>
      <sheetName val="BWH8"/>
      <sheetName val="BWH9"/>
      <sheetName val="C__VISIPAK"/>
      <sheetName val="NORMS"/>
      <sheetName val="Chart1"/>
      <sheetName val="MGQ"/>
      <sheetName val="ABBR"/>
      <sheetName val="CONTRACT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__VISIPAK"/>
      <sheetName val="O__VISIPAK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1F21-C8BE-4323-AD81-2F46668E466F}">
  <dimension ref="A1:F540"/>
  <sheetViews>
    <sheetView workbookViewId="0">
      <selection activeCell="A24" sqref="A24"/>
    </sheetView>
  </sheetViews>
  <sheetFormatPr defaultRowHeight="14.4" x14ac:dyDescent="0.3"/>
  <cols>
    <col min="1" max="1" width="57.77734375" style="2" bestFit="1" customWidth="1"/>
    <col min="2" max="2" width="16.44140625" style="2" bestFit="1" customWidth="1"/>
    <col min="3" max="4" width="13" style="2" bestFit="1" customWidth="1"/>
    <col min="5" max="5" width="16.44140625" style="2" bestFit="1" customWidth="1"/>
    <col min="6" max="6" width="15.21875" style="2" bestFit="1" customWidth="1"/>
    <col min="7" max="256" width="8.77734375" style="2"/>
    <col min="257" max="257" width="49.21875" style="2" bestFit="1" customWidth="1"/>
    <col min="258" max="258" width="14.77734375" style="2" bestFit="1" customWidth="1"/>
    <col min="259" max="260" width="11.44140625" style="2" bestFit="1" customWidth="1"/>
    <col min="261" max="261" width="14.77734375" style="2" bestFit="1" customWidth="1"/>
    <col min="262" max="512" width="8.77734375" style="2"/>
    <col min="513" max="513" width="49.21875" style="2" bestFit="1" customWidth="1"/>
    <col min="514" max="514" width="14.77734375" style="2" bestFit="1" customWidth="1"/>
    <col min="515" max="516" width="11.44140625" style="2" bestFit="1" customWidth="1"/>
    <col min="517" max="517" width="14.77734375" style="2" bestFit="1" customWidth="1"/>
    <col min="518" max="768" width="8.77734375" style="2"/>
    <col min="769" max="769" width="49.21875" style="2" bestFit="1" customWidth="1"/>
    <col min="770" max="770" width="14.77734375" style="2" bestFit="1" customWidth="1"/>
    <col min="771" max="772" width="11.44140625" style="2" bestFit="1" customWidth="1"/>
    <col min="773" max="773" width="14.77734375" style="2" bestFit="1" customWidth="1"/>
    <col min="774" max="1024" width="8.77734375" style="2"/>
    <col min="1025" max="1025" width="49.21875" style="2" bestFit="1" customWidth="1"/>
    <col min="1026" max="1026" width="14.77734375" style="2" bestFit="1" customWidth="1"/>
    <col min="1027" max="1028" width="11.44140625" style="2" bestFit="1" customWidth="1"/>
    <col min="1029" max="1029" width="14.77734375" style="2" bestFit="1" customWidth="1"/>
    <col min="1030" max="1280" width="8.77734375" style="2"/>
    <col min="1281" max="1281" width="49.21875" style="2" bestFit="1" customWidth="1"/>
    <col min="1282" max="1282" width="14.77734375" style="2" bestFit="1" customWidth="1"/>
    <col min="1283" max="1284" width="11.44140625" style="2" bestFit="1" customWidth="1"/>
    <col min="1285" max="1285" width="14.77734375" style="2" bestFit="1" customWidth="1"/>
    <col min="1286" max="1536" width="8.77734375" style="2"/>
    <col min="1537" max="1537" width="49.21875" style="2" bestFit="1" customWidth="1"/>
    <col min="1538" max="1538" width="14.77734375" style="2" bestFit="1" customWidth="1"/>
    <col min="1539" max="1540" width="11.44140625" style="2" bestFit="1" customWidth="1"/>
    <col min="1541" max="1541" width="14.77734375" style="2" bestFit="1" customWidth="1"/>
    <col min="1542" max="1792" width="8.77734375" style="2"/>
    <col min="1793" max="1793" width="49.21875" style="2" bestFit="1" customWidth="1"/>
    <col min="1794" max="1794" width="14.77734375" style="2" bestFit="1" customWidth="1"/>
    <col min="1795" max="1796" width="11.44140625" style="2" bestFit="1" customWidth="1"/>
    <col min="1797" max="1797" width="14.77734375" style="2" bestFit="1" customWidth="1"/>
    <col min="1798" max="2048" width="8.77734375" style="2"/>
    <col min="2049" max="2049" width="49.21875" style="2" bestFit="1" customWidth="1"/>
    <col min="2050" max="2050" width="14.77734375" style="2" bestFit="1" customWidth="1"/>
    <col min="2051" max="2052" width="11.44140625" style="2" bestFit="1" customWidth="1"/>
    <col min="2053" max="2053" width="14.77734375" style="2" bestFit="1" customWidth="1"/>
    <col min="2054" max="2304" width="8.77734375" style="2"/>
    <col min="2305" max="2305" width="49.21875" style="2" bestFit="1" customWidth="1"/>
    <col min="2306" max="2306" width="14.77734375" style="2" bestFit="1" customWidth="1"/>
    <col min="2307" max="2308" width="11.44140625" style="2" bestFit="1" customWidth="1"/>
    <col min="2309" max="2309" width="14.77734375" style="2" bestFit="1" customWidth="1"/>
    <col min="2310" max="2560" width="8.77734375" style="2"/>
    <col min="2561" max="2561" width="49.21875" style="2" bestFit="1" customWidth="1"/>
    <col min="2562" max="2562" width="14.77734375" style="2" bestFit="1" customWidth="1"/>
    <col min="2563" max="2564" width="11.44140625" style="2" bestFit="1" customWidth="1"/>
    <col min="2565" max="2565" width="14.77734375" style="2" bestFit="1" customWidth="1"/>
    <col min="2566" max="2816" width="8.77734375" style="2"/>
    <col min="2817" max="2817" width="49.21875" style="2" bestFit="1" customWidth="1"/>
    <col min="2818" max="2818" width="14.77734375" style="2" bestFit="1" customWidth="1"/>
    <col min="2819" max="2820" width="11.44140625" style="2" bestFit="1" customWidth="1"/>
    <col min="2821" max="2821" width="14.77734375" style="2" bestFit="1" customWidth="1"/>
    <col min="2822" max="3072" width="8.77734375" style="2"/>
    <col min="3073" max="3073" width="49.21875" style="2" bestFit="1" customWidth="1"/>
    <col min="3074" max="3074" width="14.77734375" style="2" bestFit="1" customWidth="1"/>
    <col min="3075" max="3076" width="11.44140625" style="2" bestFit="1" customWidth="1"/>
    <col min="3077" max="3077" width="14.77734375" style="2" bestFit="1" customWidth="1"/>
    <col min="3078" max="3328" width="8.77734375" style="2"/>
    <col min="3329" max="3329" width="49.21875" style="2" bestFit="1" customWidth="1"/>
    <col min="3330" max="3330" width="14.77734375" style="2" bestFit="1" customWidth="1"/>
    <col min="3331" max="3332" width="11.44140625" style="2" bestFit="1" customWidth="1"/>
    <col min="3333" max="3333" width="14.77734375" style="2" bestFit="1" customWidth="1"/>
    <col min="3334" max="3584" width="8.77734375" style="2"/>
    <col min="3585" max="3585" width="49.21875" style="2" bestFit="1" customWidth="1"/>
    <col min="3586" max="3586" width="14.77734375" style="2" bestFit="1" customWidth="1"/>
    <col min="3587" max="3588" width="11.44140625" style="2" bestFit="1" customWidth="1"/>
    <col min="3589" max="3589" width="14.77734375" style="2" bestFit="1" customWidth="1"/>
    <col min="3590" max="3840" width="8.77734375" style="2"/>
    <col min="3841" max="3841" width="49.21875" style="2" bestFit="1" customWidth="1"/>
    <col min="3842" max="3842" width="14.77734375" style="2" bestFit="1" customWidth="1"/>
    <col min="3843" max="3844" width="11.44140625" style="2" bestFit="1" customWidth="1"/>
    <col min="3845" max="3845" width="14.77734375" style="2" bestFit="1" customWidth="1"/>
    <col min="3846" max="4096" width="8.77734375" style="2"/>
    <col min="4097" max="4097" width="49.21875" style="2" bestFit="1" customWidth="1"/>
    <col min="4098" max="4098" width="14.77734375" style="2" bestFit="1" customWidth="1"/>
    <col min="4099" max="4100" width="11.44140625" style="2" bestFit="1" customWidth="1"/>
    <col min="4101" max="4101" width="14.77734375" style="2" bestFit="1" customWidth="1"/>
    <col min="4102" max="4352" width="8.77734375" style="2"/>
    <col min="4353" max="4353" width="49.21875" style="2" bestFit="1" customWidth="1"/>
    <col min="4354" max="4354" width="14.77734375" style="2" bestFit="1" customWidth="1"/>
    <col min="4355" max="4356" width="11.44140625" style="2" bestFit="1" customWidth="1"/>
    <col min="4357" max="4357" width="14.77734375" style="2" bestFit="1" customWidth="1"/>
    <col min="4358" max="4608" width="8.77734375" style="2"/>
    <col min="4609" max="4609" width="49.21875" style="2" bestFit="1" customWidth="1"/>
    <col min="4610" max="4610" width="14.77734375" style="2" bestFit="1" customWidth="1"/>
    <col min="4611" max="4612" width="11.44140625" style="2" bestFit="1" customWidth="1"/>
    <col min="4613" max="4613" width="14.77734375" style="2" bestFit="1" customWidth="1"/>
    <col min="4614" max="4864" width="8.77734375" style="2"/>
    <col min="4865" max="4865" width="49.21875" style="2" bestFit="1" customWidth="1"/>
    <col min="4866" max="4866" width="14.77734375" style="2" bestFit="1" customWidth="1"/>
    <col min="4867" max="4868" width="11.44140625" style="2" bestFit="1" customWidth="1"/>
    <col min="4869" max="4869" width="14.77734375" style="2" bestFit="1" customWidth="1"/>
    <col min="4870" max="5120" width="8.77734375" style="2"/>
    <col min="5121" max="5121" width="49.21875" style="2" bestFit="1" customWidth="1"/>
    <col min="5122" max="5122" width="14.77734375" style="2" bestFit="1" customWidth="1"/>
    <col min="5123" max="5124" width="11.44140625" style="2" bestFit="1" customWidth="1"/>
    <col min="5125" max="5125" width="14.77734375" style="2" bestFit="1" customWidth="1"/>
    <col min="5126" max="5376" width="8.77734375" style="2"/>
    <col min="5377" max="5377" width="49.21875" style="2" bestFit="1" customWidth="1"/>
    <col min="5378" max="5378" width="14.77734375" style="2" bestFit="1" customWidth="1"/>
    <col min="5379" max="5380" width="11.44140625" style="2" bestFit="1" customWidth="1"/>
    <col min="5381" max="5381" width="14.77734375" style="2" bestFit="1" customWidth="1"/>
    <col min="5382" max="5632" width="8.77734375" style="2"/>
    <col min="5633" max="5633" width="49.21875" style="2" bestFit="1" customWidth="1"/>
    <col min="5634" max="5634" width="14.77734375" style="2" bestFit="1" customWidth="1"/>
    <col min="5635" max="5636" width="11.44140625" style="2" bestFit="1" customWidth="1"/>
    <col min="5637" max="5637" width="14.77734375" style="2" bestFit="1" customWidth="1"/>
    <col min="5638" max="5888" width="8.77734375" style="2"/>
    <col min="5889" max="5889" width="49.21875" style="2" bestFit="1" customWidth="1"/>
    <col min="5890" max="5890" width="14.77734375" style="2" bestFit="1" customWidth="1"/>
    <col min="5891" max="5892" width="11.44140625" style="2" bestFit="1" customWidth="1"/>
    <col min="5893" max="5893" width="14.77734375" style="2" bestFit="1" customWidth="1"/>
    <col min="5894" max="6144" width="8.77734375" style="2"/>
    <col min="6145" max="6145" width="49.21875" style="2" bestFit="1" customWidth="1"/>
    <col min="6146" max="6146" width="14.77734375" style="2" bestFit="1" customWidth="1"/>
    <col min="6147" max="6148" width="11.44140625" style="2" bestFit="1" customWidth="1"/>
    <col min="6149" max="6149" width="14.77734375" style="2" bestFit="1" customWidth="1"/>
    <col min="6150" max="6400" width="8.77734375" style="2"/>
    <col min="6401" max="6401" width="49.21875" style="2" bestFit="1" customWidth="1"/>
    <col min="6402" max="6402" width="14.77734375" style="2" bestFit="1" customWidth="1"/>
    <col min="6403" max="6404" width="11.44140625" style="2" bestFit="1" customWidth="1"/>
    <col min="6405" max="6405" width="14.77734375" style="2" bestFit="1" customWidth="1"/>
    <col min="6406" max="6656" width="8.77734375" style="2"/>
    <col min="6657" max="6657" width="49.21875" style="2" bestFit="1" customWidth="1"/>
    <col min="6658" max="6658" width="14.77734375" style="2" bestFit="1" customWidth="1"/>
    <col min="6659" max="6660" width="11.44140625" style="2" bestFit="1" customWidth="1"/>
    <col min="6661" max="6661" width="14.77734375" style="2" bestFit="1" customWidth="1"/>
    <col min="6662" max="6912" width="8.77734375" style="2"/>
    <col min="6913" max="6913" width="49.21875" style="2" bestFit="1" customWidth="1"/>
    <col min="6914" max="6914" width="14.77734375" style="2" bestFit="1" customWidth="1"/>
    <col min="6915" max="6916" width="11.44140625" style="2" bestFit="1" customWidth="1"/>
    <col min="6917" max="6917" width="14.77734375" style="2" bestFit="1" customWidth="1"/>
    <col min="6918" max="7168" width="8.77734375" style="2"/>
    <col min="7169" max="7169" width="49.21875" style="2" bestFit="1" customWidth="1"/>
    <col min="7170" max="7170" width="14.77734375" style="2" bestFit="1" customWidth="1"/>
    <col min="7171" max="7172" width="11.44140625" style="2" bestFit="1" customWidth="1"/>
    <col min="7173" max="7173" width="14.77734375" style="2" bestFit="1" customWidth="1"/>
    <col min="7174" max="7424" width="8.77734375" style="2"/>
    <col min="7425" max="7425" width="49.21875" style="2" bestFit="1" customWidth="1"/>
    <col min="7426" max="7426" width="14.77734375" style="2" bestFit="1" customWidth="1"/>
    <col min="7427" max="7428" width="11.44140625" style="2" bestFit="1" customWidth="1"/>
    <col min="7429" max="7429" width="14.77734375" style="2" bestFit="1" customWidth="1"/>
    <col min="7430" max="7680" width="8.77734375" style="2"/>
    <col min="7681" max="7681" width="49.21875" style="2" bestFit="1" customWidth="1"/>
    <col min="7682" max="7682" width="14.77734375" style="2" bestFit="1" customWidth="1"/>
    <col min="7683" max="7684" width="11.44140625" style="2" bestFit="1" customWidth="1"/>
    <col min="7685" max="7685" width="14.77734375" style="2" bestFit="1" customWidth="1"/>
    <col min="7686" max="7936" width="8.77734375" style="2"/>
    <col min="7937" max="7937" width="49.21875" style="2" bestFit="1" customWidth="1"/>
    <col min="7938" max="7938" width="14.77734375" style="2" bestFit="1" customWidth="1"/>
    <col min="7939" max="7940" width="11.44140625" style="2" bestFit="1" customWidth="1"/>
    <col min="7941" max="7941" width="14.77734375" style="2" bestFit="1" customWidth="1"/>
    <col min="7942" max="8192" width="8.77734375" style="2"/>
    <col min="8193" max="8193" width="49.21875" style="2" bestFit="1" customWidth="1"/>
    <col min="8194" max="8194" width="14.77734375" style="2" bestFit="1" customWidth="1"/>
    <col min="8195" max="8196" width="11.44140625" style="2" bestFit="1" customWidth="1"/>
    <col min="8197" max="8197" width="14.77734375" style="2" bestFit="1" customWidth="1"/>
    <col min="8198" max="8448" width="8.77734375" style="2"/>
    <col min="8449" max="8449" width="49.21875" style="2" bestFit="1" customWidth="1"/>
    <col min="8450" max="8450" width="14.77734375" style="2" bestFit="1" customWidth="1"/>
    <col min="8451" max="8452" width="11.44140625" style="2" bestFit="1" customWidth="1"/>
    <col min="8453" max="8453" width="14.77734375" style="2" bestFit="1" customWidth="1"/>
    <col min="8454" max="8704" width="8.77734375" style="2"/>
    <col min="8705" max="8705" width="49.21875" style="2" bestFit="1" customWidth="1"/>
    <col min="8706" max="8706" width="14.77734375" style="2" bestFit="1" customWidth="1"/>
    <col min="8707" max="8708" width="11.44140625" style="2" bestFit="1" customWidth="1"/>
    <col min="8709" max="8709" width="14.77734375" style="2" bestFit="1" customWidth="1"/>
    <col min="8710" max="8960" width="8.77734375" style="2"/>
    <col min="8961" max="8961" width="49.21875" style="2" bestFit="1" customWidth="1"/>
    <col min="8962" max="8962" width="14.77734375" style="2" bestFit="1" customWidth="1"/>
    <col min="8963" max="8964" width="11.44140625" style="2" bestFit="1" customWidth="1"/>
    <col min="8965" max="8965" width="14.77734375" style="2" bestFit="1" customWidth="1"/>
    <col min="8966" max="9216" width="8.77734375" style="2"/>
    <col min="9217" max="9217" width="49.21875" style="2" bestFit="1" customWidth="1"/>
    <col min="9218" max="9218" width="14.77734375" style="2" bestFit="1" customWidth="1"/>
    <col min="9219" max="9220" width="11.44140625" style="2" bestFit="1" customWidth="1"/>
    <col min="9221" max="9221" width="14.77734375" style="2" bestFit="1" customWidth="1"/>
    <col min="9222" max="9472" width="8.77734375" style="2"/>
    <col min="9473" max="9473" width="49.21875" style="2" bestFit="1" customWidth="1"/>
    <col min="9474" max="9474" width="14.77734375" style="2" bestFit="1" customWidth="1"/>
    <col min="9475" max="9476" width="11.44140625" style="2" bestFit="1" customWidth="1"/>
    <col min="9477" max="9477" width="14.77734375" style="2" bestFit="1" customWidth="1"/>
    <col min="9478" max="9728" width="8.77734375" style="2"/>
    <col min="9729" max="9729" width="49.21875" style="2" bestFit="1" customWidth="1"/>
    <col min="9730" max="9730" width="14.77734375" style="2" bestFit="1" customWidth="1"/>
    <col min="9731" max="9732" width="11.44140625" style="2" bestFit="1" customWidth="1"/>
    <col min="9733" max="9733" width="14.77734375" style="2" bestFit="1" customWidth="1"/>
    <col min="9734" max="9984" width="8.77734375" style="2"/>
    <col min="9985" max="9985" width="49.21875" style="2" bestFit="1" customWidth="1"/>
    <col min="9986" max="9986" width="14.77734375" style="2" bestFit="1" customWidth="1"/>
    <col min="9987" max="9988" width="11.44140625" style="2" bestFit="1" customWidth="1"/>
    <col min="9989" max="9989" width="14.77734375" style="2" bestFit="1" customWidth="1"/>
    <col min="9990" max="10240" width="8.77734375" style="2"/>
    <col min="10241" max="10241" width="49.21875" style="2" bestFit="1" customWidth="1"/>
    <col min="10242" max="10242" width="14.77734375" style="2" bestFit="1" customWidth="1"/>
    <col min="10243" max="10244" width="11.44140625" style="2" bestFit="1" customWidth="1"/>
    <col min="10245" max="10245" width="14.77734375" style="2" bestFit="1" customWidth="1"/>
    <col min="10246" max="10496" width="8.77734375" style="2"/>
    <col min="10497" max="10497" width="49.21875" style="2" bestFit="1" customWidth="1"/>
    <col min="10498" max="10498" width="14.77734375" style="2" bestFit="1" customWidth="1"/>
    <col min="10499" max="10500" width="11.44140625" style="2" bestFit="1" customWidth="1"/>
    <col min="10501" max="10501" width="14.77734375" style="2" bestFit="1" customWidth="1"/>
    <col min="10502" max="10752" width="8.77734375" style="2"/>
    <col min="10753" max="10753" width="49.21875" style="2" bestFit="1" customWidth="1"/>
    <col min="10754" max="10754" width="14.77734375" style="2" bestFit="1" customWidth="1"/>
    <col min="10755" max="10756" width="11.44140625" style="2" bestFit="1" customWidth="1"/>
    <col min="10757" max="10757" width="14.77734375" style="2" bestFit="1" customWidth="1"/>
    <col min="10758" max="11008" width="8.77734375" style="2"/>
    <col min="11009" max="11009" width="49.21875" style="2" bestFit="1" customWidth="1"/>
    <col min="11010" max="11010" width="14.77734375" style="2" bestFit="1" customWidth="1"/>
    <col min="11011" max="11012" width="11.44140625" style="2" bestFit="1" customWidth="1"/>
    <col min="11013" max="11013" width="14.77734375" style="2" bestFit="1" customWidth="1"/>
    <col min="11014" max="11264" width="8.77734375" style="2"/>
    <col min="11265" max="11265" width="49.21875" style="2" bestFit="1" customWidth="1"/>
    <col min="11266" max="11266" width="14.77734375" style="2" bestFit="1" customWidth="1"/>
    <col min="11267" max="11268" width="11.44140625" style="2" bestFit="1" customWidth="1"/>
    <col min="11269" max="11269" width="14.77734375" style="2" bestFit="1" customWidth="1"/>
    <col min="11270" max="11520" width="8.77734375" style="2"/>
    <col min="11521" max="11521" width="49.21875" style="2" bestFit="1" customWidth="1"/>
    <col min="11522" max="11522" width="14.77734375" style="2" bestFit="1" customWidth="1"/>
    <col min="11523" max="11524" width="11.44140625" style="2" bestFit="1" customWidth="1"/>
    <col min="11525" max="11525" width="14.77734375" style="2" bestFit="1" customWidth="1"/>
    <col min="11526" max="11776" width="8.77734375" style="2"/>
    <col min="11777" max="11777" width="49.21875" style="2" bestFit="1" customWidth="1"/>
    <col min="11778" max="11778" width="14.77734375" style="2" bestFit="1" customWidth="1"/>
    <col min="11779" max="11780" width="11.44140625" style="2" bestFit="1" customWidth="1"/>
    <col min="11781" max="11781" width="14.77734375" style="2" bestFit="1" customWidth="1"/>
    <col min="11782" max="12032" width="8.77734375" style="2"/>
    <col min="12033" max="12033" width="49.21875" style="2" bestFit="1" customWidth="1"/>
    <col min="12034" max="12034" width="14.77734375" style="2" bestFit="1" customWidth="1"/>
    <col min="12035" max="12036" width="11.44140625" style="2" bestFit="1" customWidth="1"/>
    <col min="12037" max="12037" width="14.77734375" style="2" bestFit="1" customWidth="1"/>
    <col min="12038" max="12288" width="8.77734375" style="2"/>
    <col min="12289" max="12289" width="49.21875" style="2" bestFit="1" customWidth="1"/>
    <col min="12290" max="12290" width="14.77734375" style="2" bestFit="1" customWidth="1"/>
    <col min="12291" max="12292" width="11.44140625" style="2" bestFit="1" customWidth="1"/>
    <col min="12293" max="12293" width="14.77734375" style="2" bestFit="1" customWidth="1"/>
    <col min="12294" max="12544" width="8.77734375" style="2"/>
    <col min="12545" max="12545" width="49.21875" style="2" bestFit="1" customWidth="1"/>
    <col min="12546" max="12546" width="14.77734375" style="2" bestFit="1" customWidth="1"/>
    <col min="12547" max="12548" width="11.44140625" style="2" bestFit="1" customWidth="1"/>
    <col min="12549" max="12549" width="14.77734375" style="2" bestFit="1" customWidth="1"/>
    <col min="12550" max="12800" width="8.77734375" style="2"/>
    <col min="12801" max="12801" width="49.21875" style="2" bestFit="1" customWidth="1"/>
    <col min="12802" max="12802" width="14.77734375" style="2" bestFit="1" customWidth="1"/>
    <col min="12803" max="12804" width="11.44140625" style="2" bestFit="1" customWidth="1"/>
    <col min="12805" max="12805" width="14.77734375" style="2" bestFit="1" customWidth="1"/>
    <col min="12806" max="13056" width="8.77734375" style="2"/>
    <col min="13057" max="13057" width="49.21875" style="2" bestFit="1" customWidth="1"/>
    <col min="13058" max="13058" width="14.77734375" style="2" bestFit="1" customWidth="1"/>
    <col min="13059" max="13060" width="11.44140625" style="2" bestFit="1" customWidth="1"/>
    <col min="13061" max="13061" width="14.77734375" style="2" bestFit="1" customWidth="1"/>
    <col min="13062" max="13312" width="8.77734375" style="2"/>
    <col min="13313" max="13313" width="49.21875" style="2" bestFit="1" customWidth="1"/>
    <col min="13314" max="13314" width="14.77734375" style="2" bestFit="1" customWidth="1"/>
    <col min="13315" max="13316" width="11.44140625" style="2" bestFit="1" customWidth="1"/>
    <col min="13317" max="13317" width="14.77734375" style="2" bestFit="1" customWidth="1"/>
    <col min="13318" max="13568" width="8.77734375" style="2"/>
    <col min="13569" max="13569" width="49.21875" style="2" bestFit="1" customWidth="1"/>
    <col min="13570" max="13570" width="14.77734375" style="2" bestFit="1" customWidth="1"/>
    <col min="13571" max="13572" width="11.44140625" style="2" bestFit="1" customWidth="1"/>
    <col min="13573" max="13573" width="14.77734375" style="2" bestFit="1" customWidth="1"/>
    <col min="13574" max="13824" width="8.77734375" style="2"/>
    <col min="13825" max="13825" width="49.21875" style="2" bestFit="1" customWidth="1"/>
    <col min="13826" max="13826" width="14.77734375" style="2" bestFit="1" customWidth="1"/>
    <col min="13827" max="13828" width="11.44140625" style="2" bestFit="1" customWidth="1"/>
    <col min="13829" max="13829" width="14.77734375" style="2" bestFit="1" customWidth="1"/>
    <col min="13830" max="14080" width="8.77734375" style="2"/>
    <col min="14081" max="14081" width="49.21875" style="2" bestFit="1" customWidth="1"/>
    <col min="14082" max="14082" width="14.77734375" style="2" bestFit="1" customWidth="1"/>
    <col min="14083" max="14084" width="11.44140625" style="2" bestFit="1" customWidth="1"/>
    <col min="14085" max="14085" width="14.77734375" style="2" bestFit="1" customWidth="1"/>
    <col min="14086" max="14336" width="8.77734375" style="2"/>
    <col min="14337" max="14337" width="49.21875" style="2" bestFit="1" customWidth="1"/>
    <col min="14338" max="14338" width="14.77734375" style="2" bestFit="1" customWidth="1"/>
    <col min="14339" max="14340" width="11.44140625" style="2" bestFit="1" customWidth="1"/>
    <col min="14341" max="14341" width="14.77734375" style="2" bestFit="1" customWidth="1"/>
    <col min="14342" max="14592" width="8.77734375" style="2"/>
    <col min="14593" max="14593" width="49.21875" style="2" bestFit="1" customWidth="1"/>
    <col min="14594" max="14594" width="14.77734375" style="2" bestFit="1" customWidth="1"/>
    <col min="14595" max="14596" width="11.44140625" style="2" bestFit="1" customWidth="1"/>
    <col min="14597" max="14597" width="14.77734375" style="2" bestFit="1" customWidth="1"/>
    <col min="14598" max="14848" width="8.77734375" style="2"/>
    <col min="14849" max="14849" width="49.21875" style="2" bestFit="1" customWidth="1"/>
    <col min="14850" max="14850" width="14.77734375" style="2" bestFit="1" customWidth="1"/>
    <col min="14851" max="14852" width="11.44140625" style="2" bestFit="1" customWidth="1"/>
    <col min="14853" max="14853" width="14.77734375" style="2" bestFit="1" customWidth="1"/>
    <col min="14854" max="15104" width="8.77734375" style="2"/>
    <col min="15105" max="15105" width="49.21875" style="2" bestFit="1" customWidth="1"/>
    <col min="15106" max="15106" width="14.77734375" style="2" bestFit="1" customWidth="1"/>
    <col min="15107" max="15108" width="11.44140625" style="2" bestFit="1" customWidth="1"/>
    <col min="15109" max="15109" width="14.77734375" style="2" bestFit="1" customWidth="1"/>
    <col min="15110" max="15360" width="8.77734375" style="2"/>
    <col min="15361" max="15361" width="49.21875" style="2" bestFit="1" customWidth="1"/>
    <col min="15362" max="15362" width="14.77734375" style="2" bestFit="1" customWidth="1"/>
    <col min="15363" max="15364" width="11.44140625" style="2" bestFit="1" customWidth="1"/>
    <col min="15365" max="15365" width="14.77734375" style="2" bestFit="1" customWidth="1"/>
    <col min="15366" max="15616" width="8.77734375" style="2"/>
    <col min="15617" max="15617" width="49.21875" style="2" bestFit="1" customWidth="1"/>
    <col min="15618" max="15618" width="14.77734375" style="2" bestFit="1" customWidth="1"/>
    <col min="15619" max="15620" width="11.44140625" style="2" bestFit="1" customWidth="1"/>
    <col min="15621" max="15621" width="14.77734375" style="2" bestFit="1" customWidth="1"/>
    <col min="15622" max="15872" width="8.77734375" style="2"/>
    <col min="15873" max="15873" width="49.21875" style="2" bestFit="1" customWidth="1"/>
    <col min="15874" max="15874" width="14.77734375" style="2" bestFit="1" customWidth="1"/>
    <col min="15875" max="15876" width="11.44140625" style="2" bestFit="1" customWidth="1"/>
    <col min="15877" max="15877" width="14.77734375" style="2" bestFit="1" customWidth="1"/>
    <col min="15878" max="16128" width="8.77734375" style="2"/>
    <col min="16129" max="16129" width="49.21875" style="2" bestFit="1" customWidth="1"/>
    <col min="16130" max="16130" width="14.77734375" style="2" bestFit="1" customWidth="1"/>
    <col min="16131" max="16132" width="11.44140625" style="2" bestFit="1" customWidth="1"/>
    <col min="16133" max="16133" width="14.77734375" style="2" bestFit="1" customWidth="1"/>
    <col min="16134" max="16384" width="8.77734375" style="2"/>
  </cols>
  <sheetData>
    <row r="1" spans="1:6" x14ac:dyDescent="0.3">
      <c r="A1" s="1"/>
      <c r="B1" s="480" t="s">
        <v>34</v>
      </c>
      <c r="C1" s="481"/>
      <c r="D1" s="481"/>
      <c r="E1" s="481"/>
    </row>
    <row r="2" spans="1:6" x14ac:dyDescent="0.3">
      <c r="A2" s="3" t="s">
        <v>3</v>
      </c>
      <c r="B2" s="482">
        <v>3</v>
      </c>
      <c r="C2" s="483"/>
      <c r="D2" s="483"/>
      <c r="E2" s="483"/>
    </row>
    <row r="3" spans="1:6" x14ac:dyDescent="0.3">
      <c r="A3" s="3"/>
      <c r="B3" s="4" t="s">
        <v>36</v>
      </c>
      <c r="C3" s="484" t="s">
        <v>37</v>
      </c>
      <c r="D3" s="485"/>
      <c r="E3" s="4" t="s">
        <v>38</v>
      </c>
    </row>
    <row r="4" spans="1:6" x14ac:dyDescent="0.3">
      <c r="A4" s="5"/>
      <c r="B4" s="6" t="s">
        <v>39</v>
      </c>
      <c r="C4" s="7" t="s">
        <v>40</v>
      </c>
      <c r="D4" s="7" t="s">
        <v>41</v>
      </c>
      <c r="E4" s="6" t="s">
        <v>39</v>
      </c>
    </row>
    <row r="5" spans="1:6" x14ac:dyDescent="0.3">
      <c r="A5" s="8" t="s">
        <v>42</v>
      </c>
      <c r="B5" s="9">
        <v>2482999963.1300001</v>
      </c>
      <c r="C5" s="10"/>
      <c r="D5" s="10"/>
      <c r="E5" s="9">
        <v>2482999963.1300001</v>
      </c>
    </row>
    <row r="6" spans="1:6" x14ac:dyDescent="0.3">
      <c r="A6" s="11" t="s">
        <v>43</v>
      </c>
      <c r="B6" s="48">
        <v>19381817.390000001</v>
      </c>
      <c r="C6" s="49"/>
      <c r="D6" s="49"/>
      <c r="E6" s="48">
        <v>19381817.390000001</v>
      </c>
    </row>
    <row r="7" spans="1:6" x14ac:dyDescent="0.3">
      <c r="A7" s="50" t="s">
        <v>145</v>
      </c>
      <c r="B7" s="12">
        <v>19381817.390000001</v>
      </c>
      <c r="C7" s="25"/>
      <c r="D7" s="25"/>
      <c r="E7" s="12">
        <v>19381817.390000001</v>
      </c>
    </row>
    <row r="8" spans="1:6" x14ac:dyDescent="0.3">
      <c r="A8" s="11" t="s">
        <v>44</v>
      </c>
      <c r="B8" s="51">
        <v>2463618145.7399998</v>
      </c>
      <c r="C8" s="52"/>
      <c r="D8" s="52"/>
      <c r="E8" s="51">
        <v>2463618145.7399998</v>
      </c>
    </row>
    <row r="9" spans="1:6" x14ac:dyDescent="0.3">
      <c r="A9" s="53" t="s">
        <v>146</v>
      </c>
      <c r="B9" s="18">
        <v>3544769.59</v>
      </c>
      <c r="C9" s="25"/>
      <c r="D9" s="25"/>
      <c r="E9" s="18">
        <v>3544769.59</v>
      </c>
    </row>
    <row r="10" spans="1:6" x14ac:dyDescent="0.3">
      <c r="A10" s="53" t="s">
        <v>147</v>
      </c>
      <c r="B10" s="12">
        <v>2467162915.3299999</v>
      </c>
      <c r="C10" s="25"/>
      <c r="D10" s="25"/>
      <c r="E10" s="12">
        <v>2467162915.3299999</v>
      </c>
    </row>
    <row r="11" spans="1:6" x14ac:dyDescent="0.3">
      <c r="A11" s="8" t="s">
        <v>45</v>
      </c>
      <c r="B11" s="14">
        <v>453583975.35000002</v>
      </c>
      <c r="C11" s="15">
        <v>130479388.38</v>
      </c>
      <c r="D11" s="15">
        <v>220619890.59</v>
      </c>
      <c r="E11" s="14">
        <v>543724477.55999994</v>
      </c>
    </row>
    <row r="12" spans="1:6" x14ac:dyDescent="0.3">
      <c r="A12" s="11" t="s">
        <v>46</v>
      </c>
      <c r="B12" s="48">
        <v>373819692.94</v>
      </c>
      <c r="C12" s="54">
        <v>76117236.049999997</v>
      </c>
      <c r="D12" s="54">
        <v>118849889.02</v>
      </c>
      <c r="E12" s="48">
        <v>416552345.91000003</v>
      </c>
    </row>
    <row r="13" spans="1:6" x14ac:dyDescent="0.3">
      <c r="A13" s="50" t="s">
        <v>148</v>
      </c>
      <c r="B13" s="12">
        <v>3670934.19</v>
      </c>
      <c r="C13" s="55">
        <v>109490.01</v>
      </c>
      <c r="D13" s="25"/>
      <c r="E13" s="12">
        <v>3561444.18</v>
      </c>
    </row>
    <row r="14" spans="1:6" x14ac:dyDescent="0.3">
      <c r="A14" s="53" t="s">
        <v>149</v>
      </c>
      <c r="B14" s="12">
        <v>60001851.689999998</v>
      </c>
      <c r="C14" s="25"/>
      <c r="D14" s="25"/>
      <c r="E14" s="12">
        <v>60001851.689999998</v>
      </c>
    </row>
    <row r="15" spans="1:6" x14ac:dyDescent="0.3">
      <c r="A15" s="50" t="s">
        <v>150</v>
      </c>
      <c r="B15" s="13"/>
      <c r="C15" s="25"/>
      <c r="D15" s="55">
        <v>17143284.719999999</v>
      </c>
      <c r="E15" s="12">
        <v>17143284.719999999</v>
      </c>
      <c r="F15" s="75">
        <f>+E15+E16+E18+E19</f>
        <v>236296842.97999999</v>
      </c>
    </row>
    <row r="16" spans="1:6" x14ac:dyDescent="0.3">
      <c r="A16" s="50" t="s">
        <v>151</v>
      </c>
      <c r="B16" s="13"/>
      <c r="C16" s="25"/>
      <c r="D16" s="55">
        <v>34263431.789999999</v>
      </c>
      <c r="E16" s="12">
        <v>34263431.789999999</v>
      </c>
    </row>
    <row r="17" spans="1:5" x14ac:dyDescent="0.3">
      <c r="A17" s="53" t="s">
        <v>152</v>
      </c>
      <c r="B17" s="12">
        <v>116692207.06</v>
      </c>
      <c r="C17" s="25"/>
      <c r="D17" s="25"/>
      <c r="E17" s="12">
        <v>116692207.06</v>
      </c>
    </row>
    <row r="18" spans="1:5" x14ac:dyDescent="0.3">
      <c r="A18" s="53" t="s">
        <v>153</v>
      </c>
      <c r="B18" s="77">
        <v>193454700</v>
      </c>
      <c r="C18" s="55">
        <v>76007746.040000007</v>
      </c>
      <c r="D18" s="55">
        <v>33179740.719999999</v>
      </c>
      <c r="E18" s="12">
        <v>150626694.68000001</v>
      </c>
    </row>
    <row r="19" spans="1:5" x14ac:dyDescent="0.3">
      <c r="A19" s="50" t="s">
        <v>154</v>
      </c>
      <c r="B19" s="13"/>
      <c r="C19" s="25"/>
      <c r="D19" s="55">
        <v>34263431.789999999</v>
      </c>
      <c r="E19" s="12">
        <v>34263431.789999999</v>
      </c>
    </row>
    <row r="20" spans="1:5" x14ac:dyDescent="0.3">
      <c r="A20" s="11" t="s">
        <v>47</v>
      </c>
      <c r="B20" s="51">
        <v>79764282.409999996</v>
      </c>
      <c r="C20" s="56">
        <v>54362152.329999998</v>
      </c>
      <c r="D20" s="56">
        <v>101770001.56999999</v>
      </c>
      <c r="E20" s="51">
        <v>127172131.65000001</v>
      </c>
    </row>
    <row r="21" spans="1:5" x14ac:dyDescent="0.3">
      <c r="A21" s="50" t="s">
        <v>155</v>
      </c>
      <c r="B21" s="77">
        <v>35000000</v>
      </c>
      <c r="C21" s="55">
        <v>18665378</v>
      </c>
      <c r="D21" s="55">
        <v>66190164</v>
      </c>
      <c r="E21" s="77">
        <v>82524786</v>
      </c>
    </row>
    <row r="22" spans="1:5" x14ac:dyDescent="0.3">
      <c r="A22" s="53" t="s">
        <v>156</v>
      </c>
      <c r="B22" s="12">
        <v>19500000</v>
      </c>
      <c r="C22" s="25"/>
      <c r="D22" s="25"/>
      <c r="E22" s="12">
        <v>19500000</v>
      </c>
    </row>
    <row r="23" spans="1:5" x14ac:dyDescent="0.3">
      <c r="A23" s="50" t="s">
        <v>157</v>
      </c>
      <c r="B23" s="12">
        <v>25264282.41</v>
      </c>
      <c r="C23" s="55">
        <v>35696774.329999998</v>
      </c>
      <c r="D23" s="55">
        <v>35579837.57</v>
      </c>
      <c r="E23" s="12">
        <v>25147345.649999999</v>
      </c>
    </row>
    <row r="24" spans="1:5" x14ac:dyDescent="0.3">
      <c r="A24" s="8" t="s">
        <v>22</v>
      </c>
      <c r="B24" s="14">
        <v>91659432.140000001</v>
      </c>
      <c r="C24" s="15">
        <v>38854449.229999997</v>
      </c>
      <c r="D24" s="15">
        <v>32270882.899999999</v>
      </c>
      <c r="E24" s="14">
        <v>85075865.810000002</v>
      </c>
    </row>
    <row r="25" spans="1:5" x14ac:dyDescent="0.3">
      <c r="A25" s="11" t="s">
        <v>48</v>
      </c>
      <c r="B25" s="48">
        <v>10101384.93</v>
      </c>
      <c r="C25" s="54">
        <v>1378337.63</v>
      </c>
      <c r="D25" s="54">
        <v>1225786.44</v>
      </c>
      <c r="E25" s="48">
        <v>9948833.7400000002</v>
      </c>
    </row>
    <row r="26" spans="1:5" x14ac:dyDescent="0.3">
      <c r="A26" s="11" t="s">
        <v>158</v>
      </c>
      <c r="B26" s="10"/>
      <c r="C26" s="10"/>
      <c r="D26" s="57">
        <v>2616.5</v>
      </c>
      <c r="E26" s="58">
        <v>2616.5</v>
      </c>
    </row>
    <row r="27" spans="1:5" x14ac:dyDescent="0.3">
      <c r="A27" s="59" t="s">
        <v>159</v>
      </c>
      <c r="B27" s="25"/>
      <c r="C27" s="13"/>
      <c r="D27" s="16">
        <v>2616.5</v>
      </c>
      <c r="E27" s="20">
        <v>2616.5</v>
      </c>
    </row>
    <row r="28" spans="1:5" x14ac:dyDescent="0.3">
      <c r="A28" s="60" t="s">
        <v>160</v>
      </c>
      <c r="B28" s="61">
        <v>10100342.43</v>
      </c>
      <c r="C28" s="15">
        <v>1338121.6200000001</v>
      </c>
      <c r="D28" s="15">
        <v>1137963.25</v>
      </c>
      <c r="E28" s="61">
        <v>9900184.0600000005</v>
      </c>
    </row>
    <row r="29" spans="1:5" x14ac:dyDescent="0.3">
      <c r="A29" s="62" t="s">
        <v>161</v>
      </c>
      <c r="B29" s="20">
        <v>2975162.83</v>
      </c>
      <c r="C29" s="13"/>
      <c r="D29" s="16">
        <v>845453.38</v>
      </c>
      <c r="E29" s="20">
        <v>3820616.21</v>
      </c>
    </row>
    <row r="30" spans="1:5" x14ac:dyDescent="0.3">
      <c r="A30" s="50" t="s">
        <v>162</v>
      </c>
      <c r="B30" s="20">
        <v>25137</v>
      </c>
      <c r="C30" s="13"/>
      <c r="D30" s="16">
        <v>4967</v>
      </c>
      <c r="E30" s="20">
        <v>30104</v>
      </c>
    </row>
    <row r="31" spans="1:5" x14ac:dyDescent="0.3">
      <c r="A31" s="50" t="s">
        <v>163</v>
      </c>
      <c r="B31" s="20">
        <v>297358.09000000003</v>
      </c>
      <c r="C31" s="13"/>
      <c r="D31" s="16">
        <v>91195.42</v>
      </c>
      <c r="E31" s="20">
        <v>388553.51</v>
      </c>
    </row>
    <row r="32" spans="1:5" x14ac:dyDescent="0.3">
      <c r="A32" s="62" t="s">
        <v>164</v>
      </c>
      <c r="B32" s="20">
        <v>4410</v>
      </c>
      <c r="C32" s="13"/>
      <c r="D32" s="13"/>
      <c r="E32" s="20">
        <v>4410</v>
      </c>
    </row>
    <row r="33" spans="1:5" x14ac:dyDescent="0.3">
      <c r="A33" s="59" t="s">
        <v>165</v>
      </c>
      <c r="B33" s="20">
        <v>363.75</v>
      </c>
      <c r="C33" s="16">
        <v>363.75</v>
      </c>
      <c r="D33" s="13"/>
      <c r="E33" s="25"/>
    </row>
    <row r="34" spans="1:5" x14ac:dyDescent="0.3">
      <c r="A34" s="59" t="s">
        <v>166</v>
      </c>
      <c r="B34" s="20">
        <v>13906.15</v>
      </c>
      <c r="C34" s="16">
        <v>13906.15</v>
      </c>
      <c r="D34" s="16">
        <v>1273.5</v>
      </c>
      <c r="E34" s="20">
        <v>1273.5</v>
      </c>
    </row>
    <row r="35" spans="1:5" x14ac:dyDescent="0.3">
      <c r="A35" s="62" t="s">
        <v>167</v>
      </c>
      <c r="B35" s="20">
        <v>915.92</v>
      </c>
      <c r="C35" s="16">
        <v>915.92</v>
      </c>
      <c r="D35" s="16">
        <v>305.3</v>
      </c>
      <c r="E35" s="20">
        <v>305.3</v>
      </c>
    </row>
    <row r="36" spans="1:5" x14ac:dyDescent="0.3">
      <c r="A36" s="62" t="s">
        <v>168</v>
      </c>
      <c r="B36" s="20">
        <v>35295</v>
      </c>
      <c r="C36" s="16">
        <v>35295</v>
      </c>
      <c r="D36" s="13"/>
      <c r="E36" s="25"/>
    </row>
    <row r="37" spans="1:5" x14ac:dyDescent="0.3">
      <c r="A37" s="62" t="s">
        <v>169</v>
      </c>
      <c r="B37" s="20">
        <v>4845</v>
      </c>
      <c r="C37" s="16">
        <v>2595</v>
      </c>
      <c r="D37" s="13"/>
      <c r="E37" s="20">
        <v>2250</v>
      </c>
    </row>
    <row r="38" spans="1:5" x14ac:dyDescent="0.3">
      <c r="A38" s="59" t="s">
        <v>170</v>
      </c>
      <c r="B38" s="20">
        <v>900</v>
      </c>
      <c r="C38" s="16">
        <v>900</v>
      </c>
      <c r="D38" s="13"/>
      <c r="E38" s="25"/>
    </row>
    <row r="39" spans="1:5" x14ac:dyDescent="0.3">
      <c r="A39" s="59" t="s">
        <v>171</v>
      </c>
      <c r="B39" s="20">
        <v>1323.48</v>
      </c>
      <c r="C39" s="16">
        <v>1323.48</v>
      </c>
      <c r="D39" s="13"/>
      <c r="E39" s="25"/>
    </row>
    <row r="40" spans="1:5" x14ac:dyDescent="0.3">
      <c r="A40" s="62" t="s">
        <v>172</v>
      </c>
      <c r="B40" s="20">
        <v>142.5</v>
      </c>
      <c r="C40" s="16">
        <v>142.5</v>
      </c>
      <c r="D40" s="13"/>
      <c r="E40" s="25"/>
    </row>
    <row r="41" spans="1:5" x14ac:dyDescent="0.3">
      <c r="A41" s="62" t="s">
        <v>173</v>
      </c>
      <c r="B41" s="20">
        <v>3217.18</v>
      </c>
      <c r="C41" s="16">
        <v>3217.18</v>
      </c>
      <c r="D41" s="16">
        <v>804.27</v>
      </c>
      <c r="E41" s="20">
        <v>804.27</v>
      </c>
    </row>
    <row r="42" spans="1:5" x14ac:dyDescent="0.3">
      <c r="A42" s="59" t="s">
        <v>174</v>
      </c>
      <c r="B42" s="20">
        <v>8099.25</v>
      </c>
      <c r="C42" s="16">
        <v>8099.25</v>
      </c>
      <c r="D42" s="13"/>
      <c r="E42" s="25"/>
    </row>
    <row r="43" spans="1:5" x14ac:dyDescent="0.3">
      <c r="A43" s="62" t="s">
        <v>175</v>
      </c>
      <c r="B43" s="20">
        <v>1900348.99</v>
      </c>
      <c r="C43" s="13"/>
      <c r="D43" s="13"/>
      <c r="E43" s="20">
        <v>1900348.99</v>
      </c>
    </row>
    <row r="44" spans="1:5" x14ac:dyDescent="0.3">
      <c r="A44" s="50" t="s">
        <v>176</v>
      </c>
      <c r="B44" s="20">
        <v>683.25</v>
      </c>
      <c r="C44" s="16">
        <v>683.25</v>
      </c>
      <c r="D44" s="13"/>
      <c r="E44" s="25"/>
    </row>
    <row r="45" spans="1:5" x14ac:dyDescent="0.3">
      <c r="A45" s="62" t="s">
        <v>177</v>
      </c>
      <c r="B45" s="20">
        <v>266.85000000000002</v>
      </c>
      <c r="C45" s="16">
        <v>266.85000000000002</v>
      </c>
      <c r="D45" s="13"/>
      <c r="E45" s="25"/>
    </row>
    <row r="46" spans="1:5" x14ac:dyDescent="0.3">
      <c r="A46" s="62" t="s">
        <v>178</v>
      </c>
      <c r="B46" s="20">
        <v>4531.49</v>
      </c>
      <c r="C46" s="16">
        <v>4426.87</v>
      </c>
      <c r="D46" s="13"/>
      <c r="E46" s="20">
        <v>104.62</v>
      </c>
    </row>
    <row r="47" spans="1:5" x14ac:dyDescent="0.3">
      <c r="A47" s="59" t="s">
        <v>179</v>
      </c>
      <c r="B47" s="20">
        <v>139.47</v>
      </c>
      <c r="C47" s="16">
        <v>139.47</v>
      </c>
      <c r="D47" s="13"/>
      <c r="E47" s="25"/>
    </row>
    <row r="48" spans="1:5" x14ac:dyDescent="0.3">
      <c r="A48" s="62" t="s">
        <v>180</v>
      </c>
      <c r="B48" s="20">
        <v>6421.87</v>
      </c>
      <c r="C48" s="16">
        <v>6421.87</v>
      </c>
      <c r="D48" s="16">
        <v>506.25</v>
      </c>
      <c r="E48" s="20">
        <v>506.25</v>
      </c>
    </row>
    <row r="49" spans="1:5" x14ac:dyDescent="0.3">
      <c r="A49" s="59" t="s">
        <v>181</v>
      </c>
      <c r="B49" s="20">
        <v>780</v>
      </c>
      <c r="C49" s="16">
        <v>780</v>
      </c>
      <c r="D49" s="13"/>
      <c r="E49" s="25"/>
    </row>
    <row r="50" spans="1:5" x14ac:dyDescent="0.3">
      <c r="A50" s="62" t="s">
        <v>182</v>
      </c>
      <c r="B50" s="20">
        <v>105329.87</v>
      </c>
      <c r="C50" s="16">
        <v>105329.87</v>
      </c>
      <c r="D50" s="13"/>
      <c r="E50" s="25"/>
    </row>
    <row r="51" spans="1:5" x14ac:dyDescent="0.3">
      <c r="A51" s="62" t="s">
        <v>183</v>
      </c>
      <c r="B51" s="20">
        <v>832.5</v>
      </c>
      <c r="C51" s="16">
        <v>832.5</v>
      </c>
      <c r="D51" s="13"/>
      <c r="E51" s="25"/>
    </row>
    <row r="52" spans="1:5" x14ac:dyDescent="0.3">
      <c r="A52" s="62" t="s">
        <v>184</v>
      </c>
      <c r="B52" s="20">
        <v>4525.24</v>
      </c>
      <c r="C52" s="16">
        <v>4525.24</v>
      </c>
      <c r="D52" s="13"/>
      <c r="E52" s="25"/>
    </row>
    <row r="53" spans="1:5" x14ac:dyDescent="0.3">
      <c r="A53" s="59" t="s">
        <v>185</v>
      </c>
      <c r="B53" s="20">
        <v>26250</v>
      </c>
      <c r="C53" s="16">
        <v>26250</v>
      </c>
      <c r="D53" s="13"/>
      <c r="E53" s="25"/>
    </row>
    <row r="54" spans="1:5" x14ac:dyDescent="0.3">
      <c r="A54" s="59" t="s">
        <v>186</v>
      </c>
      <c r="B54" s="20">
        <v>103153.44</v>
      </c>
      <c r="C54" s="16">
        <v>97273.44</v>
      </c>
      <c r="D54" s="16">
        <v>10620.97</v>
      </c>
      <c r="E54" s="20">
        <v>16500.97</v>
      </c>
    </row>
    <row r="55" spans="1:5" x14ac:dyDescent="0.3">
      <c r="A55" s="50" t="s">
        <v>187</v>
      </c>
      <c r="B55" s="20">
        <v>2909560.6</v>
      </c>
      <c r="C55" s="13"/>
      <c r="D55" s="13"/>
      <c r="E55" s="20">
        <v>2909560.6</v>
      </c>
    </row>
    <row r="56" spans="1:5" x14ac:dyDescent="0.3">
      <c r="A56" s="59" t="s">
        <v>188</v>
      </c>
      <c r="B56" s="20">
        <v>1032</v>
      </c>
      <c r="C56" s="16">
        <v>1032</v>
      </c>
      <c r="D56" s="13"/>
      <c r="E56" s="25"/>
    </row>
    <row r="57" spans="1:5" x14ac:dyDescent="0.3">
      <c r="A57" s="59" t="s">
        <v>189</v>
      </c>
      <c r="B57" s="20">
        <v>367.5</v>
      </c>
      <c r="C57" s="16">
        <v>367.5</v>
      </c>
      <c r="D57" s="13"/>
      <c r="E57" s="25"/>
    </row>
    <row r="58" spans="1:5" x14ac:dyDescent="0.3">
      <c r="A58" s="62" t="s">
        <v>190</v>
      </c>
      <c r="B58" s="20">
        <v>208876.22</v>
      </c>
      <c r="C58" s="13"/>
      <c r="D58" s="16">
        <v>32816.65</v>
      </c>
      <c r="E58" s="20">
        <v>241692.87</v>
      </c>
    </row>
    <row r="59" spans="1:5" x14ac:dyDescent="0.3">
      <c r="A59" s="62" t="s">
        <v>191</v>
      </c>
      <c r="B59" s="20">
        <v>5485</v>
      </c>
      <c r="C59" s="16">
        <v>5485</v>
      </c>
      <c r="D59" s="13"/>
      <c r="E59" s="25"/>
    </row>
    <row r="60" spans="1:5" x14ac:dyDescent="0.3">
      <c r="A60" s="50" t="s">
        <v>192</v>
      </c>
      <c r="B60" s="20">
        <v>7500</v>
      </c>
      <c r="C60" s="16">
        <v>7500</v>
      </c>
      <c r="D60" s="13"/>
      <c r="E60" s="25"/>
    </row>
    <row r="61" spans="1:5" x14ac:dyDescent="0.3">
      <c r="A61" s="59" t="s">
        <v>193</v>
      </c>
      <c r="B61" s="20">
        <v>4984.58</v>
      </c>
      <c r="C61" s="16">
        <v>4378.87</v>
      </c>
      <c r="D61" s="13"/>
      <c r="E61" s="20">
        <v>605.71</v>
      </c>
    </row>
    <row r="62" spans="1:5" x14ac:dyDescent="0.3">
      <c r="A62" s="62" t="s">
        <v>194</v>
      </c>
      <c r="B62" s="20">
        <v>469.8</v>
      </c>
      <c r="C62" s="16">
        <v>469.8</v>
      </c>
      <c r="D62" s="16">
        <v>2475</v>
      </c>
      <c r="E62" s="20">
        <v>2475</v>
      </c>
    </row>
    <row r="63" spans="1:5" x14ac:dyDescent="0.3">
      <c r="A63" s="62" t="s">
        <v>195</v>
      </c>
      <c r="B63" s="20">
        <v>1620</v>
      </c>
      <c r="C63" s="16">
        <v>1620</v>
      </c>
      <c r="D63" s="13"/>
      <c r="E63" s="25"/>
    </row>
    <row r="64" spans="1:5" x14ac:dyDescent="0.3">
      <c r="A64" s="62" t="s">
        <v>196</v>
      </c>
      <c r="B64" s="20">
        <v>61666.65</v>
      </c>
      <c r="C64" s="13"/>
      <c r="D64" s="13"/>
      <c r="E64" s="20">
        <v>61666.65</v>
      </c>
    </row>
    <row r="65" spans="1:5" x14ac:dyDescent="0.3">
      <c r="A65" s="62" t="s">
        <v>197</v>
      </c>
      <c r="B65" s="20">
        <v>45</v>
      </c>
      <c r="C65" s="16">
        <v>45</v>
      </c>
      <c r="D65" s="13"/>
      <c r="E65" s="25"/>
    </row>
    <row r="66" spans="1:5" x14ac:dyDescent="0.3">
      <c r="A66" s="59" t="s">
        <v>198</v>
      </c>
      <c r="B66" s="20">
        <v>1416.75</v>
      </c>
      <c r="C66" s="16">
        <v>1416.75</v>
      </c>
      <c r="D66" s="16">
        <v>862.87</v>
      </c>
      <c r="E66" s="20">
        <v>862.87</v>
      </c>
    </row>
    <row r="67" spans="1:5" x14ac:dyDescent="0.3">
      <c r="A67" s="62" t="s">
        <v>199</v>
      </c>
      <c r="B67" s="20">
        <v>140774.01999999999</v>
      </c>
      <c r="C67" s="16">
        <v>140774.01999999999</v>
      </c>
      <c r="D67" s="13"/>
      <c r="E67" s="25"/>
    </row>
    <row r="68" spans="1:5" x14ac:dyDescent="0.3">
      <c r="A68" s="62" t="s">
        <v>200</v>
      </c>
      <c r="B68" s="20">
        <v>27665.46</v>
      </c>
      <c r="C68" s="16">
        <v>27665.46</v>
      </c>
      <c r="D68" s="13"/>
      <c r="E68" s="25"/>
    </row>
    <row r="69" spans="1:5" x14ac:dyDescent="0.3">
      <c r="A69" s="62" t="s">
        <v>201</v>
      </c>
      <c r="B69" s="20">
        <v>1125</v>
      </c>
      <c r="C69" s="16">
        <v>1125</v>
      </c>
      <c r="D69" s="13"/>
      <c r="E69" s="25"/>
    </row>
    <row r="70" spans="1:5" x14ac:dyDescent="0.3">
      <c r="A70" s="59" t="s">
        <v>202</v>
      </c>
      <c r="B70" s="20">
        <v>2623</v>
      </c>
      <c r="C70" s="16">
        <v>2623</v>
      </c>
      <c r="D70" s="13"/>
      <c r="E70" s="25"/>
    </row>
    <row r="71" spans="1:5" x14ac:dyDescent="0.3">
      <c r="A71" s="62" t="s">
        <v>203</v>
      </c>
      <c r="B71" s="20">
        <v>180</v>
      </c>
      <c r="C71" s="16">
        <v>180</v>
      </c>
      <c r="D71" s="13"/>
      <c r="E71" s="25"/>
    </row>
    <row r="72" spans="1:5" x14ac:dyDescent="0.3">
      <c r="A72" s="59" t="s">
        <v>204</v>
      </c>
      <c r="B72" s="20">
        <v>639</v>
      </c>
      <c r="C72" s="16">
        <v>639</v>
      </c>
      <c r="D72" s="16">
        <v>1783.68</v>
      </c>
      <c r="E72" s="20">
        <v>1783.68</v>
      </c>
    </row>
    <row r="73" spans="1:5" x14ac:dyDescent="0.3">
      <c r="A73" s="62" t="s">
        <v>205</v>
      </c>
      <c r="B73" s="20">
        <v>2068.5300000000002</v>
      </c>
      <c r="C73" s="16">
        <v>2068.5300000000002</v>
      </c>
      <c r="D73" s="13"/>
      <c r="E73" s="25"/>
    </row>
    <row r="74" spans="1:5" x14ac:dyDescent="0.3">
      <c r="A74" s="62" t="s">
        <v>206</v>
      </c>
      <c r="B74" s="20">
        <v>16469.169999999998</v>
      </c>
      <c r="C74" s="16">
        <v>16469.169999999998</v>
      </c>
      <c r="D74" s="16">
        <v>4702.8100000000004</v>
      </c>
      <c r="E74" s="20">
        <v>4702.8100000000004</v>
      </c>
    </row>
    <row r="75" spans="1:5" x14ac:dyDescent="0.3">
      <c r="A75" s="62" t="s">
        <v>207</v>
      </c>
      <c r="B75" s="20">
        <v>477.87</v>
      </c>
      <c r="C75" s="16">
        <v>477.87</v>
      </c>
      <c r="D75" s="13"/>
      <c r="E75" s="25"/>
    </row>
    <row r="76" spans="1:5" x14ac:dyDescent="0.3">
      <c r="A76" s="62" t="s">
        <v>208</v>
      </c>
      <c r="B76" s="20">
        <v>2281.5</v>
      </c>
      <c r="C76" s="16">
        <v>2281.5</v>
      </c>
      <c r="D76" s="13"/>
      <c r="E76" s="25"/>
    </row>
    <row r="77" spans="1:5" x14ac:dyDescent="0.3">
      <c r="A77" s="62" t="s">
        <v>209</v>
      </c>
      <c r="B77" s="20">
        <v>4125</v>
      </c>
      <c r="C77" s="16">
        <v>4125</v>
      </c>
      <c r="D77" s="13"/>
      <c r="E77" s="25"/>
    </row>
    <row r="78" spans="1:5" x14ac:dyDescent="0.3">
      <c r="A78" s="62" t="s">
        <v>210</v>
      </c>
      <c r="B78" s="20">
        <v>7500</v>
      </c>
      <c r="C78" s="13"/>
      <c r="D78" s="13"/>
      <c r="E78" s="20">
        <v>7500</v>
      </c>
    </row>
    <row r="79" spans="1:5" x14ac:dyDescent="0.3">
      <c r="A79" s="59" t="s">
        <v>211</v>
      </c>
      <c r="B79" s="20">
        <v>6415.12</v>
      </c>
      <c r="C79" s="16">
        <v>6415.12</v>
      </c>
      <c r="D79" s="13"/>
      <c r="E79" s="25"/>
    </row>
    <row r="80" spans="1:5" x14ac:dyDescent="0.3">
      <c r="A80" s="62" t="s">
        <v>212</v>
      </c>
      <c r="B80" s="20">
        <v>215.37</v>
      </c>
      <c r="C80" s="16">
        <v>215.37</v>
      </c>
      <c r="D80" s="13"/>
      <c r="E80" s="25"/>
    </row>
    <row r="81" spans="1:5" x14ac:dyDescent="0.3">
      <c r="A81" s="62" t="s">
        <v>213</v>
      </c>
      <c r="B81" s="20">
        <v>24892.5</v>
      </c>
      <c r="C81" s="13"/>
      <c r="D81" s="13"/>
      <c r="E81" s="20">
        <v>24892.5</v>
      </c>
    </row>
    <row r="82" spans="1:5" x14ac:dyDescent="0.3">
      <c r="A82" s="59" t="s">
        <v>214</v>
      </c>
      <c r="B82" s="20">
        <v>1875</v>
      </c>
      <c r="C82" s="16">
        <v>1875</v>
      </c>
      <c r="D82" s="13"/>
      <c r="E82" s="25"/>
    </row>
    <row r="83" spans="1:5" x14ac:dyDescent="0.3">
      <c r="A83" s="59" t="s">
        <v>215</v>
      </c>
      <c r="B83" s="20">
        <v>180</v>
      </c>
      <c r="C83" s="13"/>
      <c r="D83" s="13"/>
      <c r="E83" s="20">
        <v>180</v>
      </c>
    </row>
    <row r="84" spans="1:5" x14ac:dyDescent="0.3">
      <c r="A84" s="59" t="s">
        <v>216</v>
      </c>
      <c r="B84" s="20">
        <v>3936.26</v>
      </c>
      <c r="C84" s="16">
        <v>3936.26</v>
      </c>
      <c r="D84" s="13"/>
      <c r="E84" s="25"/>
    </row>
    <row r="85" spans="1:5" x14ac:dyDescent="0.3">
      <c r="A85" s="59" t="s">
        <v>217</v>
      </c>
      <c r="B85" s="20">
        <v>8550</v>
      </c>
      <c r="C85" s="16">
        <v>8550</v>
      </c>
      <c r="D85" s="13"/>
      <c r="E85" s="25"/>
    </row>
    <row r="86" spans="1:5" x14ac:dyDescent="0.3">
      <c r="A86" s="62" t="s">
        <v>218</v>
      </c>
      <c r="B86" s="20">
        <v>107426.46</v>
      </c>
      <c r="C86" s="16">
        <v>103676.46</v>
      </c>
      <c r="D86" s="13"/>
      <c r="E86" s="20">
        <v>3750</v>
      </c>
    </row>
    <row r="87" spans="1:5" x14ac:dyDescent="0.3">
      <c r="A87" s="62" t="s">
        <v>219</v>
      </c>
      <c r="B87" s="20">
        <v>43856.5</v>
      </c>
      <c r="C87" s="16">
        <v>43856.5</v>
      </c>
      <c r="D87" s="13"/>
      <c r="E87" s="25"/>
    </row>
    <row r="88" spans="1:5" x14ac:dyDescent="0.3">
      <c r="A88" s="59" t="s">
        <v>220</v>
      </c>
      <c r="B88" s="20">
        <v>204900</v>
      </c>
      <c r="C88" s="13"/>
      <c r="D88" s="16">
        <v>49500</v>
      </c>
      <c r="E88" s="20">
        <v>254400</v>
      </c>
    </row>
    <row r="89" spans="1:5" x14ac:dyDescent="0.3">
      <c r="A89" s="62" t="s">
        <v>221</v>
      </c>
      <c r="B89" s="20">
        <v>4120.2</v>
      </c>
      <c r="C89" s="16">
        <v>4120.2</v>
      </c>
      <c r="D89" s="16">
        <v>1159.2</v>
      </c>
      <c r="E89" s="20">
        <v>1159.2</v>
      </c>
    </row>
    <row r="90" spans="1:5" x14ac:dyDescent="0.3">
      <c r="A90" s="59" t="s">
        <v>222</v>
      </c>
      <c r="B90" s="20">
        <v>534.35</v>
      </c>
      <c r="C90" s="13"/>
      <c r="D90" s="13"/>
      <c r="E90" s="20">
        <v>534.35</v>
      </c>
    </row>
    <row r="91" spans="1:5" x14ac:dyDescent="0.3">
      <c r="A91" s="59" t="s">
        <v>223</v>
      </c>
      <c r="B91" s="20">
        <v>3761.25</v>
      </c>
      <c r="C91" s="13"/>
      <c r="D91" s="13"/>
      <c r="E91" s="20">
        <v>3761.25</v>
      </c>
    </row>
    <row r="92" spans="1:5" x14ac:dyDescent="0.3">
      <c r="A92" s="62" t="s">
        <v>224</v>
      </c>
      <c r="B92" s="20">
        <v>1280</v>
      </c>
      <c r="C92" s="13"/>
      <c r="D92" s="13"/>
      <c r="E92" s="20">
        <v>1280</v>
      </c>
    </row>
    <row r="93" spans="1:5" x14ac:dyDescent="0.3">
      <c r="A93" s="59" t="s">
        <v>225</v>
      </c>
      <c r="B93" s="20">
        <v>13947.52</v>
      </c>
      <c r="C93" s="16">
        <v>13947.52</v>
      </c>
      <c r="D93" s="13"/>
      <c r="E93" s="25"/>
    </row>
    <row r="94" spans="1:5" x14ac:dyDescent="0.3">
      <c r="A94" s="62" t="s">
        <v>226</v>
      </c>
      <c r="B94" s="20">
        <v>495</v>
      </c>
      <c r="C94" s="16">
        <v>675</v>
      </c>
      <c r="D94" s="16">
        <v>105</v>
      </c>
      <c r="E94" s="21">
        <v>75</v>
      </c>
    </row>
    <row r="95" spans="1:5" x14ac:dyDescent="0.3">
      <c r="A95" s="62" t="s">
        <v>227</v>
      </c>
      <c r="B95" s="20">
        <v>38096.660000000003</v>
      </c>
      <c r="C95" s="16">
        <v>38096.660000000003</v>
      </c>
      <c r="D95" s="16">
        <v>21320.85</v>
      </c>
      <c r="E95" s="20">
        <v>21320.85</v>
      </c>
    </row>
    <row r="96" spans="1:5" x14ac:dyDescent="0.3">
      <c r="A96" s="62" t="s">
        <v>228</v>
      </c>
      <c r="B96" s="20">
        <v>498.75</v>
      </c>
      <c r="C96" s="16">
        <v>498.75</v>
      </c>
      <c r="D96" s="13"/>
      <c r="E96" s="25"/>
    </row>
    <row r="97" spans="1:5" x14ac:dyDescent="0.3">
      <c r="A97" s="59" t="s">
        <v>229</v>
      </c>
      <c r="B97" s="20">
        <v>900</v>
      </c>
      <c r="C97" s="16">
        <v>900</v>
      </c>
      <c r="D97" s="13"/>
      <c r="E97" s="25"/>
    </row>
    <row r="98" spans="1:5" x14ac:dyDescent="0.3">
      <c r="A98" s="62" t="s">
        <v>230</v>
      </c>
      <c r="B98" s="20">
        <v>76.349999999999994</v>
      </c>
      <c r="C98" s="16">
        <v>76.349999999999994</v>
      </c>
      <c r="D98" s="13"/>
      <c r="E98" s="25"/>
    </row>
    <row r="99" spans="1:5" x14ac:dyDescent="0.3">
      <c r="A99" s="62" t="s">
        <v>231</v>
      </c>
      <c r="B99" s="20">
        <v>79110</v>
      </c>
      <c r="C99" s="16">
        <v>79110</v>
      </c>
      <c r="D99" s="13"/>
      <c r="E99" s="25"/>
    </row>
    <row r="100" spans="1:5" x14ac:dyDescent="0.3">
      <c r="A100" s="59" t="s">
        <v>232</v>
      </c>
      <c r="B100" s="20">
        <v>8880.52</v>
      </c>
      <c r="C100" s="16">
        <v>8880.52</v>
      </c>
      <c r="D100" s="13"/>
      <c r="E100" s="25"/>
    </row>
    <row r="101" spans="1:5" x14ac:dyDescent="0.3">
      <c r="A101" s="59" t="s">
        <v>233</v>
      </c>
      <c r="B101" s="20">
        <v>948</v>
      </c>
      <c r="C101" s="16">
        <v>948</v>
      </c>
      <c r="D101" s="13"/>
      <c r="E101" s="25"/>
    </row>
    <row r="102" spans="1:5" x14ac:dyDescent="0.3">
      <c r="A102" s="59" t="s">
        <v>234</v>
      </c>
      <c r="B102" s="20">
        <v>12966.6</v>
      </c>
      <c r="C102" s="16">
        <v>12966.6</v>
      </c>
      <c r="D102" s="16">
        <v>8681.1</v>
      </c>
      <c r="E102" s="20">
        <v>8681.1</v>
      </c>
    </row>
    <row r="103" spans="1:5" x14ac:dyDescent="0.3">
      <c r="A103" s="62" t="s">
        <v>235</v>
      </c>
      <c r="B103" s="20">
        <v>391.6</v>
      </c>
      <c r="C103" s="16">
        <v>391.6</v>
      </c>
      <c r="D103" s="13"/>
      <c r="E103" s="25"/>
    </row>
    <row r="104" spans="1:5" x14ac:dyDescent="0.3">
      <c r="A104" s="62" t="s">
        <v>236</v>
      </c>
      <c r="B104" s="20">
        <v>17145</v>
      </c>
      <c r="C104" s="16">
        <v>17145</v>
      </c>
      <c r="D104" s="13"/>
      <c r="E104" s="25"/>
    </row>
    <row r="105" spans="1:5" x14ac:dyDescent="0.3">
      <c r="A105" s="59" t="s">
        <v>237</v>
      </c>
      <c r="B105" s="20">
        <v>3054</v>
      </c>
      <c r="C105" s="16">
        <v>3054</v>
      </c>
      <c r="D105" s="13"/>
      <c r="E105" s="25"/>
    </row>
    <row r="106" spans="1:5" x14ac:dyDescent="0.3">
      <c r="A106" s="62" t="s">
        <v>238</v>
      </c>
      <c r="B106" s="20">
        <v>418350</v>
      </c>
      <c r="C106" s="16">
        <v>418350</v>
      </c>
      <c r="D106" s="16">
        <v>32175</v>
      </c>
      <c r="E106" s="20">
        <v>32175</v>
      </c>
    </row>
    <row r="107" spans="1:5" x14ac:dyDescent="0.3">
      <c r="A107" s="50" t="s">
        <v>239</v>
      </c>
      <c r="B107" s="20">
        <v>20742</v>
      </c>
      <c r="C107" s="13"/>
      <c r="D107" s="16">
        <v>1980</v>
      </c>
      <c r="E107" s="20">
        <v>22722</v>
      </c>
    </row>
    <row r="108" spans="1:5" x14ac:dyDescent="0.3">
      <c r="A108" s="62" t="s">
        <v>240</v>
      </c>
      <c r="B108" s="20">
        <v>147</v>
      </c>
      <c r="C108" s="16">
        <v>147</v>
      </c>
      <c r="D108" s="13"/>
      <c r="E108" s="25"/>
    </row>
    <row r="109" spans="1:5" x14ac:dyDescent="0.3">
      <c r="A109" s="62" t="s">
        <v>241</v>
      </c>
      <c r="B109" s="20">
        <v>2650.66</v>
      </c>
      <c r="C109" s="16">
        <v>2650.66</v>
      </c>
      <c r="D109" s="13"/>
      <c r="E109" s="25"/>
    </row>
    <row r="110" spans="1:5" x14ac:dyDescent="0.3">
      <c r="A110" s="59" t="s">
        <v>242</v>
      </c>
      <c r="B110" s="20">
        <v>2055</v>
      </c>
      <c r="C110" s="16">
        <v>2055</v>
      </c>
      <c r="D110" s="13"/>
      <c r="E110" s="25"/>
    </row>
    <row r="111" spans="1:5" x14ac:dyDescent="0.3">
      <c r="A111" s="59" t="s">
        <v>243</v>
      </c>
      <c r="B111" s="20">
        <v>103500</v>
      </c>
      <c r="C111" s="13"/>
      <c r="D111" s="16">
        <v>22500</v>
      </c>
      <c r="E111" s="20">
        <v>126000</v>
      </c>
    </row>
    <row r="112" spans="1:5" x14ac:dyDescent="0.3">
      <c r="A112" s="59" t="s">
        <v>244</v>
      </c>
      <c r="B112" s="20">
        <v>30342.49</v>
      </c>
      <c r="C112" s="16">
        <v>30342.49</v>
      </c>
      <c r="D112" s="16">
        <v>2775</v>
      </c>
      <c r="E112" s="20">
        <v>2775</v>
      </c>
    </row>
    <row r="113" spans="1:5" x14ac:dyDescent="0.3">
      <c r="A113" s="62" t="s">
        <v>245</v>
      </c>
      <c r="B113" s="20">
        <v>810.5</v>
      </c>
      <c r="C113" s="16">
        <v>810.5</v>
      </c>
      <c r="D113" s="13"/>
      <c r="E113" s="25"/>
    </row>
    <row r="114" spans="1:5" x14ac:dyDescent="0.3">
      <c r="A114" s="60" t="s">
        <v>246</v>
      </c>
      <c r="B114" s="61">
        <v>1042.5</v>
      </c>
      <c r="C114" s="15">
        <v>1042.5</v>
      </c>
      <c r="D114" s="15">
        <v>3143.1</v>
      </c>
      <c r="E114" s="61">
        <v>3143.1</v>
      </c>
    </row>
    <row r="115" spans="1:5" x14ac:dyDescent="0.3">
      <c r="A115" s="62" t="s">
        <v>247</v>
      </c>
      <c r="B115" s="20">
        <v>1042.5</v>
      </c>
      <c r="C115" s="16">
        <v>1042.5</v>
      </c>
      <c r="D115" s="16">
        <v>2892</v>
      </c>
      <c r="E115" s="20">
        <v>2892</v>
      </c>
    </row>
    <row r="116" spans="1:5" x14ac:dyDescent="0.3">
      <c r="A116" s="59" t="s">
        <v>248</v>
      </c>
      <c r="B116" s="25"/>
      <c r="C116" s="13"/>
      <c r="D116" s="16">
        <v>251.1</v>
      </c>
      <c r="E116" s="20">
        <v>251.1</v>
      </c>
    </row>
    <row r="117" spans="1:5" x14ac:dyDescent="0.3">
      <c r="A117" s="50" t="s">
        <v>249</v>
      </c>
      <c r="B117" s="13"/>
      <c r="C117" s="55">
        <v>24892.5</v>
      </c>
      <c r="D117" s="55">
        <v>990</v>
      </c>
      <c r="E117" s="18">
        <v>23902.5</v>
      </c>
    </row>
    <row r="118" spans="1:5" x14ac:dyDescent="0.3">
      <c r="A118" s="50" t="s">
        <v>250</v>
      </c>
      <c r="B118" s="13"/>
      <c r="C118" s="25"/>
      <c r="D118" s="55">
        <v>225</v>
      </c>
      <c r="E118" s="12">
        <v>225</v>
      </c>
    </row>
    <row r="119" spans="1:5" x14ac:dyDescent="0.3">
      <c r="A119" s="50" t="s">
        <v>251</v>
      </c>
      <c r="B119" s="13"/>
      <c r="C119" s="25"/>
      <c r="D119" s="55">
        <v>1632.74</v>
      </c>
      <c r="E119" s="12">
        <v>1632.74</v>
      </c>
    </row>
    <row r="120" spans="1:5" x14ac:dyDescent="0.3">
      <c r="A120" s="50" t="s">
        <v>252</v>
      </c>
      <c r="B120" s="13"/>
      <c r="C120" s="25"/>
      <c r="D120" s="55">
        <v>26912.5</v>
      </c>
      <c r="E120" s="12">
        <v>26912.5</v>
      </c>
    </row>
    <row r="121" spans="1:5" x14ac:dyDescent="0.3">
      <c r="A121" s="50" t="s">
        <v>253</v>
      </c>
      <c r="B121" s="13"/>
      <c r="C121" s="55">
        <v>534.35</v>
      </c>
      <c r="D121" s="55">
        <v>643.5</v>
      </c>
      <c r="E121" s="12">
        <v>109.15</v>
      </c>
    </row>
    <row r="122" spans="1:5" x14ac:dyDescent="0.3">
      <c r="A122" s="50" t="s">
        <v>254</v>
      </c>
      <c r="B122" s="13"/>
      <c r="C122" s="25"/>
      <c r="D122" s="55">
        <v>18104.849999999999</v>
      </c>
      <c r="E122" s="12">
        <v>18104.849999999999</v>
      </c>
    </row>
    <row r="123" spans="1:5" x14ac:dyDescent="0.3">
      <c r="A123" s="50" t="s">
        <v>255</v>
      </c>
      <c r="B123" s="13"/>
      <c r="C123" s="25"/>
      <c r="D123" s="55">
        <v>3105</v>
      </c>
      <c r="E123" s="12">
        <v>3105</v>
      </c>
    </row>
    <row r="124" spans="1:5" x14ac:dyDescent="0.3">
      <c r="A124" s="50" t="s">
        <v>256</v>
      </c>
      <c r="B124" s="13"/>
      <c r="C124" s="25"/>
      <c r="D124" s="55">
        <v>450</v>
      </c>
      <c r="E124" s="12">
        <v>450</v>
      </c>
    </row>
    <row r="125" spans="1:5" x14ac:dyDescent="0.3">
      <c r="A125" s="50" t="s">
        <v>257</v>
      </c>
      <c r="B125" s="13"/>
      <c r="C125" s="55">
        <v>13746.66</v>
      </c>
      <c r="D125" s="25"/>
      <c r="E125" s="18">
        <v>13746.66</v>
      </c>
    </row>
    <row r="126" spans="1:5" x14ac:dyDescent="0.3">
      <c r="A126" s="50" t="s">
        <v>258</v>
      </c>
      <c r="B126" s="13"/>
      <c r="C126" s="25"/>
      <c r="D126" s="55">
        <v>30000</v>
      </c>
      <c r="E126" s="12">
        <v>30000</v>
      </c>
    </row>
    <row r="127" spans="1:5" x14ac:dyDescent="0.3">
      <c r="A127" s="11" t="s">
        <v>49</v>
      </c>
      <c r="B127" s="51">
        <v>18115047.699999999</v>
      </c>
      <c r="C127" s="56">
        <v>21063339.77</v>
      </c>
      <c r="D127" s="56">
        <v>12733439.630000001</v>
      </c>
      <c r="E127" s="51">
        <v>9785147.5600000005</v>
      </c>
    </row>
    <row r="128" spans="1:5" x14ac:dyDescent="0.3">
      <c r="A128" s="60" t="s">
        <v>259</v>
      </c>
      <c r="B128" s="58">
        <v>51977.31</v>
      </c>
      <c r="C128" s="57">
        <v>452349</v>
      </c>
      <c r="D128" s="57">
        <v>42108</v>
      </c>
      <c r="E128" s="63">
        <v>358263.69</v>
      </c>
    </row>
    <row r="129" spans="1:5" x14ac:dyDescent="0.3">
      <c r="A129" s="50" t="s">
        <v>260</v>
      </c>
      <c r="B129" s="20">
        <v>13750</v>
      </c>
      <c r="C129" s="13"/>
      <c r="D129" s="13"/>
      <c r="E129" s="20">
        <v>13750</v>
      </c>
    </row>
    <row r="130" spans="1:5" x14ac:dyDescent="0.3">
      <c r="A130" s="50" t="s">
        <v>261</v>
      </c>
      <c r="B130" s="25"/>
      <c r="C130" s="16">
        <v>320000</v>
      </c>
      <c r="D130" s="13"/>
      <c r="E130" s="21">
        <v>320000</v>
      </c>
    </row>
    <row r="131" spans="1:5" x14ac:dyDescent="0.3">
      <c r="A131" s="62" t="s">
        <v>262</v>
      </c>
      <c r="B131" s="20">
        <v>20241</v>
      </c>
      <c r="C131" s="16">
        <v>62349</v>
      </c>
      <c r="D131" s="16">
        <v>42108</v>
      </c>
      <c r="E131" s="25"/>
    </row>
    <row r="132" spans="1:5" x14ac:dyDescent="0.3">
      <c r="A132" s="62" t="s">
        <v>263</v>
      </c>
      <c r="B132" s="21">
        <v>8200</v>
      </c>
      <c r="C132" s="13"/>
      <c r="D132" s="13"/>
      <c r="E132" s="21">
        <v>8200</v>
      </c>
    </row>
    <row r="133" spans="1:5" x14ac:dyDescent="0.3">
      <c r="A133" s="62" t="s">
        <v>264</v>
      </c>
      <c r="B133" s="21">
        <v>11375.34</v>
      </c>
      <c r="C133" s="13"/>
      <c r="D133" s="13"/>
      <c r="E133" s="21">
        <v>11375.34</v>
      </c>
    </row>
    <row r="134" spans="1:5" x14ac:dyDescent="0.3">
      <c r="A134" s="62" t="s">
        <v>265</v>
      </c>
      <c r="B134" s="20">
        <v>37561.65</v>
      </c>
      <c r="C134" s="13"/>
      <c r="D134" s="13"/>
      <c r="E134" s="20">
        <v>37561.65</v>
      </c>
    </row>
    <row r="135" spans="1:5" x14ac:dyDescent="0.3">
      <c r="A135" s="62" t="s">
        <v>266</v>
      </c>
      <c r="B135" s="25"/>
      <c r="C135" s="16">
        <v>70000</v>
      </c>
      <c r="D135" s="13"/>
      <c r="E135" s="21">
        <v>70000</v>
      </c>
    </row>
    <row r="136" spans="1:5" x14ac:dyDescent="0.3">
      <c r="A136" s="60" t="s">
        <v>267</v>
      </c>
      <c r="B136" s="61">
        <v>9282039.3800000008</v>
      </c>
      <c r="C136" s="15">
        <v>8649620</v>
      </c>
      <c r="D136" s="15">
        <v>2635581.2599999998</v>
      </c>
      <c r="E136" s="61">
        <v>3268000.64</v>
      </c>
    </row>
    <row r="137" spans="1:5" x14ac:dyDescent="0.3">
      <c r="A137" s="62" t="s">
        <v>268</v>
      </c>
      <c r="B137" s="20">
        <v>305210</v>
      </c>
      <c r="C137" s="16">
        <v>309620</v>
      </c>
      <c r="D137" s="13"/>
      <c r="E137" s="21">
        <v>4410</v>
      </c>
    </row>
    <row r="138" spans="1:5" x14ac:dyDescent="0.3">
      <c r="A138" s="62" t="s">
        <v>269</v>
      </c>
      <c r="B138" s="20">
        <v>87109.38</v>
      </c>
      <c r="C138" s="13"/>
      <c r="D138" s="16">
        <v>37631.26</v>
      </c>
      <c r="E138" s="20">
        <v>124740.64</v>
      </c>
    </row>
    <row r="139" spans="1:5" x14ac:dyDescent="0.3">
      <c r="A139" s="59" t="s">
        <v>270</v>
      </c>
      <c r="B139" s="25"/>
      <c r="C139" s="16">
        <v>140000</v>
      </c>
      <c r="D139" s="13"/>
      <c r="E139" s="21">
        <v>140000</v>
      </c>
    </row>
    <row r="140" spans="1:5" x14ac:dyDescent="0.3">
      <c r="A140" s="50" t="s">
        <v>271</v>
      </c>
      <c r="B140" s="21">
        <v>6650</v>
      </c>
      <c r="C140" s="13"/>
      <c r="D140" s="13"/>
      <c r="E140" s="21">
        <v>6650</v>
      </c>
    </row>
    <row r="141" spans="1:5" x14ac:dyDescent="0.3">
      <c r="A141" s="62" t="s">
        <v>272</v>
      </c>
      <c r="B141" s="21">
        <v>30</v>
      </c>
      <c r="C141" s="13"/>
      <c r="D141" s="13"/>
      <c r="E141" s="21">
        <v>30</v>
      </c>
    </row>
    <row r="142" spans="1:5" x14ac:dyDescent="0.3">
      <c r="A142" s="62" t="s">
        <v>273</v>
      </c>
      <c r="B142" s="20">
        <v>8483850</v>
      </c>
      <c r="C142" s="16">
        <v>8200000</v>
      </c>
      <c r="D142" s="16">
        <v>2391675</v>
      </c>
      <c r="E142" s="20">
        <v>2675525</v>
      </c>
    </row>
    <row r="143" spans="1:5" x14ac:dyDescent="0.3">
      <c r="A143" s="59" t="s">
        <v>274</v>
      </c>
      <c r="B143" s="20">
        <v>412550</v>
      </c>
      <c r="C143" s="13"/>
      <c r="D143" s="16">
        <v>206275</v>
      </c>
      <c r="E143" s="20">
        <v>618825</v>
      </c>
    </row>
    <row r="144" spans="1:5" x14ac:dyDescent="0.3">
      <c r="A144" s="50" t="s">
        <v>275</v>
      </c>
      <c r="B144" s="18">
        <v>5920.36</v>
      </c>
      <c r="C144" s="55">
        <v>73590</v>
      </c>
      <c r="D144" s="55">
        <v>73590</v>
      </c>
      <c r="E144" s="18">
        <v>5920.36</v>
      </c>
    </row>
    <row r="145" spans="1:5" x14ac:dyDescent="0.3">
      <c r="A145" s="50" t="s">
        <v>276</v>
      </c>
      <c r="B145" s="13"/>
      <c r="C145" s="55">
        <v>12000</v>
      </c>
      <c r="D145" s="55">
        <v>12000</v>
      </c>
      <c r="E145" s="13"/>
    </row>
    <row r="146" spans="1:5" x14ac:dyDescent="0.3">
      <c r="A146" s="50" t="s">
        <v>277</v>
      </c>
      <c r="B146" s="12">
        <v>1024.98</v>
      </c>
      <c r="C146" s="55">
        <v>95688.48</v>
      </c>
      <c r="D146" s="55">
        <v>94663.5</v>
      </c>
      <c r="E146" s="13"/>
    </row>
    <row r="147" spans="1:5" x14ac:dyDescent="0.3">
      <c r="A147" s="50" t="s">
        <v>278</v>
      </c>
      <c r="B147" s="13"/>
      <c r="C147" s="55">
        <v>22393.45</v>
      </c>
      <c r="D147" s="55">
        <v>22694.7</v>
      </c>
      <c r="E147" s="12">
        <v>301.25</v>
      </c>
    </row>
    <row r="148" spans="1:5" x14ac:dyDescent="0.3">
      <c r="A148" s="50" t="s">
        <v>279</v>
      </c>
      <c r="B148" s="13"/>
      <c r="C148" s="55">
        <v>38745</v>
      </c>
      <c r="D148" s="55">
        <v>45690</v>
      </c>
      <c r="E148" s="12">
        <v>6945</v>
      </c>
    </row>
    <row r="149" spans="1:5" x14ac:dyDescent="0.3">
      <c r="A149" s="50" t="s">
        <v>280</v>
      </c>
      <c r="B149" s="13"/>
      <c r="C149" s="25"/>
      <c r="D149" s="55">
        <v>214972</v>
      </c>
      <c r="E149" s="12">
        <v>214972</v>
      </c>
    </row>
    <row r="150" spans="1:5" x14ac:dyDescent="0.3">
      <c r="A150" s="50" t="s">
        <v>281</v>
      </c>
      <c r="B150" s="12">
        <v>19928.400000000001</v>
      </c>
      <c r="C150" s="55">
        <v>59785.2</v>
      </c>
      <c r="D150" s="55">
        <v>59785.2</v>
      </c>
      <c r="E150" s="12">
        <v>19928.400000000001</v>
      </c>
    </row>
    <row r="151" spans="1:5" x14ac:dyDescent="0.3">
      <c r="A151" s="50" t="s">
        <v>282</v>
      </c>
      <c r="B151" s="12">
        <v>23170.68</v>
      </c>
      <c r="C151" s="25"/>
      <c r="D151" s="25"/>
      <c r="E151" s="12">
        <v>23170.68</v>
      </c>
    </row>
    <row r="152" spans="1:5" x14ac:dyDescent="0.3">
      <c r="A152" s="50" t="s">
        <v>283</v>
      </c>
      <c r="B152" s="12">
        <v>40140</v>
      </c>
      <c r="C152" s="55">
        <v>40140</v>
      </c>
      <c r="D152" s="25"/>
      <c r="E152" s="13"/>
    </row>
    <row r="153" spans="1:5" x14ac:dyDescent="0.3">
      <c r="A153" s="50" t="s">
        <v>284</v>
      </c>
      <c r="B153" s="13"/>
      <c r="C153" s="25"/>
      <c r="D153" s="55">
        <v>3000</v>
      </c>
      <c r="E153" s="12">
        <v>3000</v>
      </c>
    </row>
    <row r="154" spans="1:5" x14ac:dyDescent="0.3">
      <c r="A154" s="50" t="s">
        <v>285</v>
      </c>
      <c r="B154" s="12">
        <v>74084.59</v>
      </c>
      <c r="C154" s="25"/>
      <c r="D154" s="25"/>
      <c r="E154" s="12">
        <v>74084.59</v>
      </c>
    </row>
    <row r="155" spans="1:5" x14ac:dyDescent="0.3">
      <c r="A155" s="50" t="s">
        <v>286</v>
      </c>
      <c r="B155" s="12">
        <v>1778880.11</v>
      </c>
      <c r="C155" s="55">
        <v>1527233.61</v>
      </c>
      <c r="D155" s="55">
        <v>560148.42000000004</v>
      </c>
      <c r="E155" s="12">
        <v>811794.92</v>
      </c>
    </row>
    <row r="156" spans="1:5" x14ac:dyDescent="0.3">
      <c r="A156" s="50" t="s">
        <v>287</v>
      </c>
      <c r="B156" s="12">
        <v>19928.39</v>
      </c>
      <c r="C156" s="25"/>
      <c r="D156" s="25"/>
      <c r="E156" s="12">
        <v>19928.39</v>
      </c>
    </row>
    <row r="157" spans="1:5" x14ac:dyDescent="0.3">
      <c r="A157" s="50" t="s">
        <v>288</v>
      </c>
      <c r="B157" s="13"/>
      <c r="C157" s="55">
        <v>134580.04999999999</v>
      </c>
      <c r="D157" s="25"/>
      <c r="E157" s="18">
        <v>134580.04999999999</v>
      </c>
    </row>
    <row r="158" spans="1:5" x14ac:dyDescent="0.3">
      <c r="A158" s="50" t="s">
        <v>289</v>
      </c>
      <c r="B158" s="13"/>
      <c r="C158" s="25"/>
      <c r="D158" s="55">
        <v>10000</v>
      </c>
      <c r="E158" s="12">
        <v>10000</v>
      </c>
    </row>
    <row r="159" spans="1:5" x14ac:dyDescent="0.3">
      <c r="A159" s="50" t="s">
        <v>290</v>
      </c>
      <c r="B159" s="12">
        <v>1320425</v>
      </c>
      <c r="C159" s="25"/>
      <c r="D159" s="25"/>
      <c r="E159" s="12">
        <v>1320425</v>
      </c>
    </row>
    <row r="160" spans="1:5" x14ac:dyDescent="0.3">
      <c r="A160" s="50" t="s">
        <v>291</v>
      </c>
      <c r="B160" s="13"/>
      <c r="C160" s="55">
        <v>304000</v>
      </c>
      <c r="D160" s="55">
        <v>304000</v>
      </c>
      <c r="E160" s="13"/>
    </row>
    <row r="161" spans="1:5" x14ac:dyDescent="0.3">
      <c r="A161" s="50" t="s">
        <v>292</v>
      </c>
      <c r="B161" s="13"/>
      <c r="C161" s="55">
        <v>1369000.97</v>
      </c>
      <c r="D161" s="55">
        <v>1369000.97</v>
      </c>
      <c r="E161" s="13"/>
    </row>
    <row r="162" spans="1:5" x14ac:dyDescent="0.3">
      <c r="A162" s="19" t="s">
        <v>293</v>
      </c>
      <c r="B162" s="12">
        <v>102500</v>
      </c>
      <c r="C162" s="25"/>
      <c r="D162" s="25"/>
      <c r="E162" s="12">
        <v>102500</v>
      </c>
    </row>
    <row r="163" spans="1:5" x14ac:dyDescent="0.3">
      <c r="A163" s="50" t="s">
        <v>294</v>
      </c>
      <c r="B163" s="13"/>
      <c r="C163" s="55">
        <v>47833.5</v>
      </c>
      <c r="D163" s="55">
        <v>47833.5</v>
      </c>
      <c r="E163" s="13"/>
    </row>
    <row r="164" spans="1:5" x14ac:dyDescent="0.3">
      <c r="A164" s="50" t="s">
        <v>295</v>
      </c>
      <c r="B164" s="18">
        <v>11150</v>
      </c>
      <c r="C164" s="25"/>
      <c r="D164" s="25"/>
      <c r="E164" s="18">
        <v>11150</v>
      </c>
    </row>
    <row r="165" spans="1:5" x14ac:dyDescent="0.3">
      <c r="A165" s="50" t="s">
        <v>296</v>
      </c>
      <c r="B165" s="18">
        <v>0.39</v>
      </c>
      <c r="C165" s="25"/>
      <c r="D165" s="25"/>
      <c r="E165" s="18">
        <v>0.39</v>
      </c>
    </row>
    <row r="166" spans="1:5" x14ac:dyDescent="0.3">
      <c r="A166" s="53" t="s">
        <v>297</v>
      </c>
      <c r="B166" s="13"/>
      <c r="C166" s="55">
        <v>1345793.85</v>
      </c>
      <c r="D166" s="55">
        <v>1345793.85</v>
      </c>
      <c r="E166" s="13"/>
    </row>
    <row r="167" spans="1:5" x14ac:dyDescent="0.3">
      <c r="A167" s="50" t="s">
        <v>298</v>
      </c>
      <c r="B167" s="13"/>
      <c r="C167" s="55">
        <v>183975</v>
      </c>
      <c r="D167" s="55">
        <v>183975</v>
      </c>
      <c r="E167" s="13"/>
    </row>
    <row r="168" spans="1:5" x14ac:dyDescent="0.3">
      <c r="A168" s="50" t="s">
        <v>299</v>
      </c>
      <c r="B168" s="12">
        <v>24500</v>
      </c>
      <c r="C168" s="25"/>
      <c r="D168" s="25"/>
      <c r="E168" s="12">
        <v>24500</v>
      </c>
    </row>
    <row r="169" spans="1:5" x14ac:dyDescent="0.3">
      <c r="A169" s="50" t="s">
        <v>300</v>
      </c>
      <c r="B169" s="18">
        <v>5952.71</v>
      </c>
      <c r="C169" s="25"/>
      <c r="D169" s="25"/>
      <c r="E169" s="18">
        <v>5952.71</v>
      </c>
    </row>
    <row r="170" spans="1:5" x14ac:dyDescent="0.3">
      <c r="A170" s="50" t="s">
        <v>301</v>
      </c>
      <c r="B170" s="13"/>
      <c r="C170" s="55">
        <v>64278.77</v>
      </c>
      <c r="D170" s="55">
        <v>64140.38</v>
      </c>
      <c r="E170" s="18">
        <v>138.38999999999999</v>
      </c>
    </row>
    <row r="171" spans="1:5" x14ac:dyDescent="0.3">
      <c r="A171" s="50" t="s">
        <v>302</v>
      </c>
      <c r="B171" s="12">
        <v>4364202.53</v>
      </c>
      <c r="C171" s="55">
        <v>2500000</v>
      </c>
      <c r="D171" s="25"/>
      <c r="E171" s="12">
        <v>1864202.53</v>
      </c>
    </row>
    <row r="172" spans="1:5" x14ac:dyDescent="0.3">
      <c r="A172" s="50" t="s">
        <v>303</v>
      </c>
      <c r="B172" s="13"/>
      <c r="C172" s="55">
        <v>130060</v>
      </c>
      <c r="D172" s="55">
        <v>132586.88</v>
      </c>
      <c r="E172" s="12">
        <v>2526.88</v>
      </c>
    </row>
    <row r="173" spans="1:5" x14ac:dyDescent="0.3">
      <c r="A173" s="50" t="s">
        <v>304</v>
      </c>
      <c r="B173" s="12">
        <v>24271.15</v>
      </c>
      <c r="C173" s="55">
        <v>612995.49</v>
      </c>
      <c r="D173" s="55">
        <v>350141.79</v>
      </c>
      <c r="E173" s="18">
        <v>238582.55</v>
      </c>
    </row>
    <row r="174" spans="1:5" x14ac:dyDescent="0.3">
      <c r="A174" s="50" t="s">
        <v>305</v>
      </c>
      <c r="B174" s="13"/>
      <c r="C174" s="25"/>
      <c r="D174" s="55">
        <v>86166.8</v>
      </c>
      <c r="E174" s="12">
        <v>86166.8</v>
      </c>
    </row>
    <row r="175" spans="1:5" x14ac:dyDescent="0.3">
      <c r="A175" s="50" t="s">
        <v>306</v>
      </c>
      <c r="B175" s="13"/>
      <c r="C175" s="55">
        <v>230804.9</v>
      </c>
      <c r="D175" s="55">
        <v>230804.9</v>
      </c>
      <c r="E175" s="13"/>
    </row>
    <row r="176" spans="1:5" x14ac:dyDescent="0.3">
      <c r="A176" s="50" t="s">
        <v>307</v>
      </c>
      <c r="B176" s="12">
        <v>14495</v>
      </c>
      <c r="C176" s="55">
        <v>22300</v>
      </c>
      <c r="D176" s="55">
        <v>7805</v>
      </c>
      <c r="E176" s="13"/>
    </row>
    <row r="177" spans="1:5" x14ac:dyDescent="0.3">
      <c r="A177" s="50" t="s">
        <v>308</v>
      </c>
      <c r="B177" s="18">
        <v>476575.02</v>
      </c>
      <c r="C177" s="55">
        <v>550000</v>
      </c>
      <c r="D177" s="55">
        <v>1584849.85</v>
      </c>
      <c r="E177" s="12">
        <v>558274.82999999996</v>
      </c>
    </row>
    <row r="178" spans="1:5" x14ac:dyDescent="0.3">
      <c r="A178" s="50" t="s">
        <v>309</v>
      </c>
      <c r="B178" s="13"/>
      <c r="C178" s="25"/>
      <c r="D178" s="55">
        <v>52115.1</v>
      </c>
      <c r="E178" s="12">
        <v>52115.1</v>
      </c>
    </row>
    <row r="179" spans="1:5" x14ac:dyDescent="0.3">
      <c r="A179" s="53" t="s">
        <v>310</v>
      </c>
      <c r="B179" s="13"/>
      <c r="C179" s="55">
        <v>11220</v>
      </c>
      <c r="D179" s="55">
        <v>11220</v>
      </c>
      <c r="E179" s="13"/>
    </row>
    <row r="180" spans="1:5" x14ac:dyDescent="0.3">
      <c r="A180" s="53" t="s">
        <v>311</v>
      </c>
      <c r="B180" s="12">
        <v>1500</v>
      </c>
      <c r="C180" s="25"/>
      <c r="D180" s="25"/>
      <c r="E180" s="12">
        <v>1500</v>
      </c>
    </row>
    <row r="181" spans="1:5" x14ac:dyDescent="0.3">
      <c r="A181" s="50" t="s">
        <v>312</v>
      </c>
      <c r="B181" s="12">
        <v>25000</v>
      </c>
      <c r="C181" s="55">
        <v>25000</v>
      </c>
      <c r="D181" s="25"/>
      <c r="E181" s="13"/>
    </row>
    <row r="182" spans="1:5" x14ac:dyDescent="0.3">
      <c r="A182" s="50" t="s">
        <v>313</v>
      </c>
      <c r="B182" s="13"/>
      <c r="C182" s="55">
        <v>25000</v>
      </c>
      <c r="D182" s="25"/>
      <c r="E182" s="18">
        <v>25000</v>
      </c>
    </row>
    <row r="183" spans="1:5" x14ac:dyDescent="0.3">
      <c r="A183" s="50" t="s">
        <v>314</v>
      </c>
      <c r="B183" s="13"/>
      <c r="C183" s="55">
        <v>19900</v>
      </c>
      <c r="D183" s="55">
        <v>19900</v>
      </c>
      <c r="E183" s="13"/>
    </row>
    <row r="184" spans="1:5" x14ac:dyDescent="0.3">
      <c r="A184" s="53" t="s">
        <v>315</v>
      </c>
      <c r="B184" s="13"/>
      <c r="C184" s="25"/>
      <c r="D184" s="55">
        <v>99084.08</v>
      </c>
      <c r="E184" s="12">
        <v>99084.08</v>
      </c>
    </row>
    <row r="185" spans="1:5" x14ac:dyDescent="0.3">
      <c r="A185" s="50" t="s">
        <v>316</v>
      </c>
      <c r="B185" s="13"/>
      <c r="C185" s="55">
        <v>2200000</v>
      </c>
      <c r="D185" s="55">
        <v>2230000</v>
      </c>
      <c r="E185" s="12">
        <v>30000</v>
      </c>
    </row>
    <row r="186" spans="1:5" x14ac:dyDescent="0.3">
      <c r="A186" s="53" t="s">
        <v>317</v>
      </c>
      <c r="B186" s="12">
        <v>1287500</v>
      </c>
      <c r="C186" s="25"/>
      <c r="D186" s="25"/>
      <c r="E186" s="12">
        <v>1287500</v>
      </c>
    </row>
    <row r="187" spans="1:5" x14ac:dyDescent="0.3">
      <c r="A187" s="50" t="s">
        <v>318</v>
      </c>
      <c r="B187" s="13"/>
      <c r="C187" s="55">
        <v>300000</v>
      </c>
      <c r="D187" s="55">
        <v>645295.1</v>
      </c>
      <c r="E187" s="12">
        <v>345295.1</v>
      </c>
    </row>
    <row r="188" spans="1:5" x14ac:dyDescent="0.3">
      <c r="A188" s="50" t="s">
        <v>319</v>
      </c>
      <c r="B188" s="12">
        <v>2.41</v>
      </c>
      <c r="C188" s="25"/>
      <c r="D188" s="25"/>
      <c r="E188" s="12">
        <v>2.41</v>
      </c>
    </row>
    <row r="189" spans="1:5" x14ac:dyDescent="0.3">
      <c r="A189" s="50" t="s">
        <v>320</v>
      </c>
      <c r="B189" s="12">
        <v>6321.25</v>
      </c>
      <c r="C189" s="25"/>
      <c r="D189" s="25"/>
      <c r="E189" s="12">
        <v>6321.25</v>
      </c>
    </row>
    <row r="190" spans="1:5" x14ac:dyDescent="0.3">
      <c r="A190" s="50" t="s">
        <v>321</v>
      </c>
      <c r="B190" s="12">
        <v>152755</v>
      </c>
      <c r="C190" s="25"/>
      <c r="D190" s="25"/>
      <c r="E190" s="12">
        <v>152755</v>
      </c>
    </row>
    <row r="191" spans="1:5" x14ac:dyDescent="0.3">
      <c r="A191" s="50" t="s">
        <v>322</v>
      </c>
      <c r="B191" s="13"/>
      <c r="C191" s="25"/>
      <c r="D191" s="55">
        <v>194493.35</v>
      </c>
      <c r="E191" s="12">
        <v>194493.35</v>
      </c>
    </row>
    <row r="192" spans="1:5" x14ac:dyDescent="0.3">
      <c r="A192" s="50" t="s">
        <v>323</v>
      </c>
      <c r="B192" s="13"/>
      <c r="C192" s="55">
        <v>15052.5</v>
      </c>
      <c r="D192" s="25"/>
      <c r="E192" s="18">
        <v>15052.5</v>
      </c>
    </row>
    <row r="193" spans="1:5" x14ac:dyDescent="0.3">
      <c r="A193" s="11" t="s">
        <v>50</v>
      </c>
      <c r="B193" s="51">
        <v>17820630.98</v>
      </c>
      <c r="C193" s="56">
        <v>16212771.83</v>
      </c>
      <c r="D193" s="56">
        <v>18261826.829999998</v>
      </c>
      <c r="E193" s="51">
        <v>19869685.98</v>
      </c>
    </row>
    <row r="194" spans="1:5" x14ac:dyDescent="0.3">
      <c r="A194" s="60" t="s">
        <v>324</v>
      </c>
      <c r="B194" s="63">
        <v>425478.75</v>
      </c>
      <c r="C194" s="10"/>
      <c r="D194" s="57">
        <v>361250</v>
      </c>
      <c r="E194" s="63">
        <v>64228.75</v>
      </c>
    </row>
    <row r="195" spans="1:5" x14ac:dyDescent="0.3">
      <c r="A195" s="62" t="s">
        <v>325</v>
      </c>
      <c r="B195" s="21">
        <v>91777.75</v>
      </c>
      <c r="C195" s="13"/>
      <c r="D195" s="16">
        <v>72250</v>
      </c>
      <c r="E195" s="21">
        <v>19527.75</v>
      </c>
    </row>
    <row r="196" spans="1:5" x14ac:dyDescent="0.3">
      <c r="A196" s="62" t="s">
        <v>326</v>
      </c>
      <c r="B196" s="21">
        <v>196250</v>
      </c>
      <c r="C196" s="13"/>
      <c r="D196" s="16">
        <v>72250</v>
      </c>
      <c r="E196" s="21">
        <v>124000</v>
      </c>
    </row>
    <row r="197" spans="1:5" x14ac:dyDescent="0.3">
      <c r="A197" s="50" t="s">
        <v>327</v>
      </c>
      <c r="B197" s="20">
        <v>59500</v>
      </c>
      <c r="C197" s="13"/>
      <c r="D197" s="16">
        <v>72250</v>
      </c>
      <c r="E197" s="20">
        <v>131750</v>
      </c>
    </row>
    <row r="198" spans="1:5" x14ac:dyDescent="0.3">
      <c r="A198" s="50" t="s">
        <v>328</v>
      </c>
      <c r="B198" s="20">
        <v>25500</v>
      </c>
      <c r="C198" s="13"/>
      <c r="D198" s="13"/>
      <c r="E198" s="20">
        <v>25500</v>
      </c>
    </row>
    <row r="199" spans="1:5" x14ac:dyDescent="0.3">
      <c r="A199" s="62" t="s">
        <v>329</v>
      </c>
      <c r="B199" s="21">
        <v>218750</v>
      </c>
      <c r="C199" s="13"/>
      <c r="D199" s="16">
        <v>72250</v>
      </c>
      <c r="E199" s="21">
        <v>146500</v>
      </c>
    </row>
    <row r="200" spans="1:5" x14ac:dyDescent="0.3">
      <c r="A200" s="62" t="s">
        <v>330</v>
      </c>
      <c r="B200" s="21">
        <v>3701</v>
      </c>
      <c r="C200" s="13"/>
      <c r="D200" s="16">
        <v>72250</v>
      </c>
      <c r="E200" s="20">
        <v>68549</v>
      </c>
    </row>
    <row r="201" spans="1:5" x14ac:dyDescent="0.3">
      <c r="A201" s="60" t="s">
        <v>331</v>
      </c>
      <c r="B201" s="61">
        <v>59564.75</v>
      </c>
      <c r="C201" s="15">
        <v>350000</v>
      </c>
      <c r="D201" s="15">
        <v>46750</v>
      </c>
      <c r="E201" s="64">
        <v>243685.25</v>
      </c>
    </row>
    <row r="202" spans="1:5" x14ac:dyDescent="0.3">
      <c r="A202" s="62" t="s">
        <v>332</v>
      </c>
      <c r="B202" s="20">
        <v>41175.75</v>
      </c>
      <c r="C202" s="16">
        <v>350000</v>
      </c>
      <c r="D202" s="13"/>
      <c r="E202" s="21">
        <v>308824.25</v>
      </c>
    </row>
    <row r="203" spans="1:5" x14ac:dyDescent="0.3">
      <c r="A203" s="62" t="s">
        <v>333</v>
      </c>
      <c r="B203" s="20">
        <v>18389</v>
      </c>
      <c r="C203" s="13"/>
      <c r="D203" s="16">
        <v>46750</v>
      </c>
      <c r="E203" s="20">
        <v>65139</v>
      </c>
    </row>
    <row r="204" spans="1:5" x14ac:dyDescent="0.3">
      <c r="A204" s="60" t="s">
        <v>334</v>
      </c>
      <c r="B204" s="61">
        <v>44095</v>
      </c>
      <c r="C204" s="15">
        <v>93200</v>
      </c>
      <c r="D204" s="23"/>
      <c r="E204" s="64">
        <v>49105</v>
      </c>
    </row>
    <row r="205" spans="1:5" x14ac:dyDescent="0.3">
      <c r="A205" s="62" t="s">
        <v>335</v>
      </c>
      <c r="B205" s="25"/>
      <c r="C205" s="16">
        <v>80000</v>
      </c>
      <c r="D205" s="13"/>
      <c r="E205" s="21">
        <v>80000</v>
      </c>
    </row>
    <row r="206" spans="1:5" x14ac:dyDescent="0.3">
      <c r="A206" s="62" t="s">
        <v>336</v>
      </c>
      <c r="B206" s="20">
        <v>40015</v>
      </c>
      <c r="C206" s="13"/>
      <c r="D206" s="13"/>
      <c r="E206" s="20">
        <v>40015</v>
      </c>
    </row>
    <row r="207" spans="1:5" x14ac:dyDescent="0.3">
      <c r="A207" s="50" t="s">
        <v>337</v>
      </c>
      <c r="B207" s="20">
        <v>4080</v>
      </c>
      <c r="C207" s="16">
        <v>13200</v>
      </c>
      <c r="D207" s="13"/>
      <c r="E207" s="21">
        <v>9120</v>
      </c>
    </row>
    <row r="208" spans="1:5" x14ac:dyDescent="0.3">
      <c r="A208" s="60" t="s">
        <v>338</v>
      </c>
      <c r="B208" s="61">
        <v>3765800.41</v>
      </c>
      <c r="C208" s="15">
        <v>12468466.51</v>
      </c>
      <c r="D208" s="15">
        <v>11374880.99</v>
      </c>
      <c r="E208" s="61">
        <v>2672214.89</v>
      </c>
    </row>
    <row r="209" spans="1:5" x14ac:dyDescent="0.3">
      <c r="A209" s="50" t="s">
        <v>339</v>
      </c>
      <c r="B209" s="20">
        <v>244.21</v>
      </c>
      <c r="C209" s="13"/>
      <c r="D209" s="13"/>
      <c r="E209" s="20">
        <v>244.21</v>
      </c>
    </row>
    <row r="210" spans="1:5" x14ac:dyDescent="0.3">
      <c r="A210" s="62" t="s">
        <v>340</v>
      </c>
      <c r="B210" s="20">
        <v>1116291.48</v>
      </c>
      <c r="C210" s="16">
        <v>1116291.48</v>
      </c>
      <c r="D210" s="13"/>
      <c r="E210" s="25"/>
    </row>
    <row r="211" spans="1:5" x14ac:dyDescent="0.3">
      <c r="A211" s="50" t="s">
        <v>341</v>
      </c>
      <c r="B211" s="21">
        <v>6750</v>
      </c>
      <c r="C211" s="13"/>
      <c r="D211" s="13"/>
      <c r="E211" s="21">
        <v>6750</v>
      </c>
    </row>
    <row r="212" spans="1:5" x14ac:dyDescent="0.3">
      <c r="A212" s="62" t="s">
        <v>342</v>
      </c>
      <c r="B212" s="20">
        <v>1650</v>
      </c>
      <c r="C212" s="13"/>
      <c r="D212" s="13"/>
      <c r="E212" s="20">
        <v>1650</v>
      </c>
    </row>
    <row r="213" spans="1:5" x14ac:dyDescent="0.3">
      <c r="A213" s="50" t="s">
        <v>343</v>
      </c>
      <c r="B213" s="20">
        <v>2654364.7200000002</v>
      </c>
      <c r="C213" s="16">
        <v>11352175.029999999</v>
      </c>
      <c r="D213" s="16">
        <v>11374880.99</v>
      </c>
      <c r="E213" s="20">
        <v>2677070.6800000002</v>
      </c>
    </row>
    <row r="214" spans="1:5" x14ac:dyDescent="0.3">
      <c r="A214" s="50" t="s">
        <v>344</v>
      </c>
      <c r="B214" s="12">
        <v>1746920.73</v>
      </c>
      <c r="C214" s="25"/>
      <c r="D214" s="25"/>
      <c r="E214" s="12">
        <v>1746920.73</v>
      </c>
    </row>
    <row r="215" spans="1:5" x14ac:dyDescent="0.3">
      <c r="A215" s="50" t="s">
        <v>345</v>
      </c>
      <c r="B215" s="12">
        <v>1650902.72</v>
      </c>
      <c r="C215" s="25"/>
      <c r="D215" s="25"/>
      <c r="E215" s="12">
        <v>1650902.72</v>
      </c>
    </row>
    <row r="216" spans="1:5" x14ac:dyDescent="0.3">
      <c r="A216" s="53" t="s">
        <v>346</v>
      </c>
      <c r="B216" s="12">
        <v>543323.97</v>
      </c>
      <c r="C216" s="25"/>
      <c r="D216" s="55">
        <v>830565.76</v>
      </c>
      <c r="E216" s="12">
        <v>1373889.73</v>
      </c>
    </row>
    <row r="217" spans="1:5" x14ac:dyDescent="0.3">
      <c r="A217" s="53" t="s">
        <v>347</v>
      </c>
      <c r="B217" s="12">
        <v>10435502.15</v>
      </c>
      <c r="C217" s="55">
        <v>3301105.32</v>
      </c>
      <c r="D217" s="55">
        <v>5648380.0800000001</v>
      </c>
      <c r="E217" s="12">
        <v>12782776.91</v>
      </c>
    </row>
    <row r="218" spans="1:5" x14ac:dyDescent="0.3">
      <c r="A218" s="11" t="s">
        <v>51</v>
      </c>
      <c r="B218" s="51">
        <v>45622368.530000001</v>
      </c>
      <c r="C218" s="56">
        <v>200000</v>
      </c>
      <c r="D218" s="56">
        <v>49830</v>
      </c>
      <c r="E218" s="51">
        <v>45472198.530000001</v>
      </c>
    </row>
    <row r="219" spans="1:5" x14ac:dyDescent="0.3">
      <c r="A219" s="50" t="s">
        <v>348</v>
      </c>
      <c r="B219" s="12">
        <v>30000000</v>
      </c>
      <c r="C219" s="25"/>
      <c r="D219" s="25"/>
      <c r="E219" s="12">
        <v>30000000</v>
      </c>
    </row>
    <row r="220" spans="1:5" x14ac:dyDescent="0.3">
      <c r="A220" s="53" t="s">
        <v>349</v>
      </c>
      <c r="B220" s="13"/>
      <c r="C220" s="55">
        <v>100000</v>
      </c>
      <c r="D220" s="25"/>
      <c r="E220" s="18">
        <v>100000</v>
      </c>
    </row>
    <row r="221" spans="1:5" x14ac:dyDescent="0.3">
      <c r="A221" s="53" t="s">
        <v>350</v>
      </c>
      <c r="B221" s="13"/>
      <c r="C221" s="55">
        <v>100000</v>
      </c>
      <c r="D221" s="25"/>
      <c r="E221" s="18">
        <v>100000</v>
      </c>
    </row>
    <row r="222" spans="1:5" x14ac:dyDescent="0.3">
      <c r="A222" s="50" t="s">
        <v>351</v>
      </c>
      <c r="B222" s="12">
        <v>15460695.029999999</v>
      </c>
      <c r="C222" s="25"/>
      <c r="D222" s="25"/>
      <c r="E222" s="12">
        <v>15460695.029999999</v>
      </c>
    </row>
    <row r="223" spans="1:5" x14ac:dyDescent="0.3">
      <c r="A223" s="50" t="s">
        <v>352</v>
      </c>
      <c r="B223" s="12">
        <v>161673.5</v>
      </c>
      <c r="C223" s="25"/>
      <c r="D223" s="55">
        <v>49830</v>
      </c>
      <c r="E223" s="12">
        <v>211503.5</v>
      </c>
    </row>
    <row r="224" spans="1:5" x14ac:dyDescent="0.3">
      <c r="A224" s="8" t="s">
        <v>52</v>
      </c>
      <c r="B224" s="17">
        <v>2155291195.6599998</v>
      </c>
      <c r="C224" s="15">
        <v>23252334.109999999</v>
      </c>
      <c r="D224" s="15">
        <v>1063130</v>
      </c>
      <c r="E224" s="17">
        <v>2177480399.77</v>
      </c>
    </row>
    <row r="225" spans="1:5" x14ac:dyDescent="0.3">
      <c r="A225" s="11" t="s">
        <v>53</v>
      </c>
      <c r="B225" s="65">
        <v>1125097862.74</v>
      </c>
      <c r="C225" s="54">
        <v>23059120.91</v>
      </c>
      <c r="D225" s="54">
        <v>1063130</v>
      </c>
      <c r="E225" s="65">
        <v>1147093853.6500001</v>
      </c>
    </row>
    <row r="226" spans="1:5" x14ac:dyDescent="0.3">
      <c r="A226" s="60" t="s">
        <v>353</v>
      </c>
      <c r="B226" s="63">
        <v>1125097862.74</v>
      </c>
      <c r="C226" s="57">
        <v>23059120.91</v>
      </c>
      <c r="D226" s="57">
        <v>1063130</v>
      </c>
      <c r="E226" s="63">
        <v>1147093853.6500001</v>
      </c>
    </row>
    <row r="227" spans="1:5" x14ac:dyDescent="0.3">
      <c r="A227" s="60" t="s">
        <v>354</v>
      </c>
      <c r="B227" s="65">
        <v>388232981.99000001</v>
      </c>
      <c r="C227" s="54">
        <v>2423850</v>
      </c>
      <c r="D227" s="49"/>
      <c r="E227" s="65">
        <v>390656831.99000001</v>
      </c>
    </row>
    <row r="228" spans="1:5" x14ac:dyDescent="0.3">
      <c r="A228" s="66" t="s">
        <v>355</v>
      </c>
      <c r="B228" s="63">
        <v>246625046.97999999</v>
      </c>
      <c r="C228" s="10"/>
      <c r="D228" s="10"/>
      <c r="E228" s="63">
        <v>246625046.97999999</v>
      </c>
    </row>
    <row r="229" spans="1:5" x14ac:dyDescent="0.3">
      <c r="A229" s="67" t="s">
        <v>356</v>
      </c>
      <c r="B229" s="21">
        <v>79073.710000000006</v>
      </c>
      <c r="C229" s="13"/>
      <c r="D229" s="13"/>
      <c r="E229" s="21">
        <v>79073.710000000006</v>
      </c>
    </row>
    <row r="230" spans="1:5" x14ac:dyDescent="0.3">
      <c r="A230" s="62" t="s">
        <v>357</v>
      </c>
      <c r="B230" s="21">
        <v>22757855.280000001</v>
      </c>
      <c r="C230" s="13"/>
      <c r="D230" s="13"/>
      <c r="E230" s="21">
        <v>22757855.280000001</v>
      </c>
    </row>
    <row r="231" spans="1:5" x14ac:dyDescent="0.3">
      <c r="A231" s="62" t="s">
        <v>358</v>
      </c>
      <c r="B231" s="21">
        <v>29853128.190000001</v>
      </c>
      <c r="C231" s="13"/>
      <c r="D231" s="13"/>
      <c r="E231" s="21">
        <v>29853128.190000001</v>
      </c>
    </row>
    <row r="232" spans="1:5" x14ac:dyDescent="0.3">
      <c r="A232" s="62" t="s">
        <v>359</v>
      </c>
      <c r="B232" s="21">
        <v>51272362.600000001</v>
      </c>
      <c r="C232" s="13"/>
      <c r="D232" s="13"/>
      <c r="E232" s="21">
        <v>51272362.600000001</v>
      </c>
    </row>
    <row r="233" spans="1:5" x14ac:dyDescent="0.3">
      <c r="A233" s="62" t="s">
        <v>360</v>
      </c>
      <c r="B233" s="21">
        <v>40176427.219999999</v>
      </c>
      <c r="C233" s="13"/>
      <c r="D233" s="13"/>
      <c r="E233" s="21">
        <v>40176427.219999999</v>
      </c>
    </row>
    <row r="234" spans="1:5" x14ac:dyDescent="0.3">
      <c r="A234" s="62" t="s">
        <v>361</v>
      </c>
      <c r="B234" s="21">
        <v>62195310</v>
      </c>
      <c r="C234" s="13"/>
      <c r="D234" s="13"/>
      <c r="E234" s="21">
        <v>62195310</v>
      </c>
    </row>
    <row r="235" spans="1:5" x14ac:dyDescent="0.3">
      <c r="A235" s="62" t="s">
        <v>362</v>
      </c>
      <c r="B235" s="21">
        <v>33740482.310000002</v>
      </c>
      <c r="C235" s="13"/>
      <c r="D235" s="13"/>
      <c r="E235" s="21">
        <v>33740482.310000002</v>
      </c>
    </row>
    <row r="236" spans="1:5" x14ac:dyDescent="0.3">
      <c r="A236" s="67" t="s">
        <v>363</v>
      </c>
      <c r="B236" s="21">
        <v>6550407.6699999999</v>
      </c>
      <c r="C236" s="13"/>
      <c r="D236" s="13"/>
      <c r="E236" s="21">
        <v>6550407.6699999999</v>
      </c>
    </row>
    <row r="237" spans="1:5" x14ac:dyDescent="0.3">
      <c r="A237" s="68" t="s">
        <v>364</v>
      </c>
      <c r="B237" s="64">
        <v>141607935.00999999</v>
      </c>
      <c r="C237" s="15">
        <v>2423850</v>
      </c>
      <c r="D237" s="23"/>
      <c r="E237" s="64">
        <v>144031785.00999999</v>
      </c>
    </row>
    <row r="238" spans="1:5" x14ac:dyDescent="0.3">
      <c r="A238" s="62" t="s">
        <v>365</v>
      </c>
      <c r="B238" s="21">
        <v>95522151.420000002</v>
      </c>
      <c r="C238" s="13"/>
      <c r="D238" s="13"/>
      <c r="E238" s="21">
        <v>95522151.420000002</v>
      </c>
    </row>
    <row r="239" spans="1:5" x14ac:dyDescent="0.3">
      <c r="A239" s="62" t="s">
        <v>366</v>
      </c>
      <c r="B239" s="21">
        <v>13896990.59</v>
      </c>
      <c r="C239" s="13"/>
      <c r="D239" s="13"/>
      <c r="E239" s="21">
        <v>13896990.59</v>
      </c>
    </row>
    <row r="240" spans="1:5" x14ac:dyDescent="0.3">
      <c r="A240" s="69" t="s">
        <v>367</v>
      </c>
      <c r="B240" s="21">
        <v>32188793</v>
      </c>
      <c r="C240" s="16">
        <v>2423850</v>
      </c>
      <c r="D240" s="13"/>
      <c r="E240" s="21">
        <v>34612643</v>
      </c>
    </row>
    <row r="241" spans="1:5" x14ac:dyDescent="0.3">
      <c r="A241" s="68" t="s">
        <v>368</v>
      </c>
      <c r="B241" s="70">
        <v>18762154.82</v>
      </c>
      <c r="C241" s="56">
        <v>2219056</v>
      </c>
      <c r="D241" s="52"/>
      <c r="E241" s="70">
        <v>20981210.82</v>
      </c>
    </row>
    <row r="242" spans="1:5" x14ac:dyDescent="0.3">
      <c r="A242" s="71" t="s">
        <v>369</v>
      </c>
      <c r="B242" s="18">
        <v>254250</v>
      </c>
      <c r="C242" s="25"/>
      <c r="D242" s="25"/>
      <c r="E242" s="18">
        <v>254250</v>
      </c>
    </row>
    <row r="243" spans="1:5" x14ac:dyDescent="0.3">
      <c r="A243" s="59" t="s">
        <v>370</v>
      </c>
      <c r="B243" s="13"/>
      <c r="C243" s="55">
        <v>34000</v>
      </c>
      <c r="D243" s="25"/>
      <c r="E243" s="18">
        <v>34000</v>
      </c>
    </row>
    <row r="244" spans="1:5" x14ac:dyDescent="0.3">
      <c r="A244" s="71" t="s">
        <v>371</v>
      </c>
      <c r="B244" s="18">
        <v>2434147.0499999998</v>
      </c>
      <c r="C244" s="25"/>
      <c r="D244" s="25"/>
      <c r="E244" s="18">
        <v>2434147.0499999998</v>
      </c>
    </row>
    <row r="245" spans="1:5" x14ac:dyDescent="0.3">
      <c r="A245" s="59" t="s">
        <v>372</v>
      </c>
      <c r="B245" s="13"/>
      <c r="C245" s="55">
        <v>448100</v>
      </c>
      <c r="D245" s="25"/>
      <c r="E245" s="18">
        <v>448100</v>
      </c>
    </row>
    <row r="246" spans="1:5" x14ac:dyDescent="0.3">
      <c r="A246" s="71" t="s">
        <v>373</v>
      </c>
      <c r="B246" s="18">
        <v>3303856.5</v>
      </c>
      <c r="C246" s="25"/>
      <c r="D246" s="25"/>
      <c r="E246" s="18">
        <v>3303856.5</v>
      </c>
    </row>
    <row r="247" spans="1:5" x14ac:dyDescent="0.3">
      <c r="A247" s="71" t="s">
        <v>374</v>
      </c>
      <c r="B247" s="18">
        <v>1130000</v>
      </c>
      <c r="C247" s="25"/>
      <c r="D247" s="25"/>
      <c r="E247" s="18">
        <v>1130000</v>
      </c>
    </row>
    <row r="248" spans="1:5" x14ac:dyDescent="0.3">
      <c r="A248" s="59" t="s">
        <v>375</v>
      </c>
      <c r="B248" s="18">
        <v>32853.5</v>
      </c>
      <c r="C248" s="25"/>
      <c r="D248" s="25"/>
      <c r="E248" s="18">
        <v>32853.5</v>
      </c>
    </row>
    <row r="249" spans="1:5" x14ac:dyDescent="0.3">
      <c r="A249" s="62" t="s">
        <v>376</v>
      </c>
      <c r="B249" s="18">
        <v>154810</v>
      </c>
      <c r="C249" s="25"/>
      <c r="D249" s="25"/>
      <c r="E249" s="18">
        <v>154810</v>
      </c>
    </row>
    <row r="250" spans="1:5" x14ac:dyDescent="0.3">
      <c r="A250" s="71" t="s">
        <v>377</v>
      </c>
      <c r="B250" s="18">
        <v>2768500</v>
      </c>
      <c r="C250" s="25"/>
      <c r="D250" s="25"/>
      <c r="E250" s="18">
        <v>2768500</v>
      </c>
    </row>
    <row r="251" spans="1:5" x14ac:dyDescent="0.3">
      <c r="A251" s="62" t="s">
        <v>378</v>
      </c>
      <c r="B251" s="18">
        <v>29834</v>
      </c>
      <c r="C251" s="25"/>
      <c r="D251" s="25"/>
      <c r="E251" s="18">
        <v>29834</v>
      </c>
    </row>
    <row r="252" spans="1:5" x14ac:dyDescent="0.3">
      <c r="A252" s="59" t="s">
        <v>379</v>
      </c>
      <c r="B252" s="18">
        <v>710131.15</v>
      </c>
      <c r="C252" s="25"/>
      <c r="D252" s="25"/>
      <c r="E252" s="18">
        <v>710131.15</v>
      </c>
    </row>
    <row r="253" spans="1:5" x14ac:dyDescent="0.3">
      <c r="A253" s="59" t="s">
        <v>380</v>
      </c>
      <c r="B253" s="18">
        <v>40170</v>
      </c>
      <c r="C253" s="25"/>
      <c r="D253" s="25"/>
      <c r="E253" s="18">
        <v>40170</v>
      </c>
    </row>
    <row r="254" spans="1:5" x14ac:dyDescent="0.3">
      <c r="A254" s="59" t="s">
        <v>381</v>
      </c>
      <c r="B254" s="18">
        <v>5486401.3300000001</v>
      </c>
      <c r="C254" s="55">
        <v>1669956</v>
      </c>
      <c r="D254" s="25"/>
      <c r="E254" s="18">
        <v>7156357.3300000001</v>
      </c>
    </row>
    <row r="255" spans="1:5" x14ac:dyDescent="0.3">
      <c r="A255" s="59" t="s">
        <v>382</v>
      </c>
      <c r="B255" s="18">
        <v>1755601.29</v>
      </c>
      <c r="C255" s="25"/>
      <c r="D255" s="25"/>
      <c r="E255" s="18">
        <v>1755601.29</v>
      </c>
    </row>
    <row r="256" spans="1:5" x14ac:dyDescent="0.3">
      <c r="A256" s="59" t="s">
        <v>383</v>
      </c>
      <c r="B256" s="13"/>
      <c r="C256" s="55">
        <v>67000</v>
      </c>
      <c r="D256" s="25"/>
      <c r="E256" s="18">
        <v>67000</v>
      </c>
    </row>
    <row r="257" spans="1:5" x14ac:dyDescent="0.3">
      <c r="A257" s="59" t="s">
        <v>384</v>
      </c>
      <c r="B257" s="18">
        <v>661600</v>
      </c>
      <c r="C257" s="25"/>
      <c r="D257" s="25"/>
      <c r="E257" s="18">
        <v>661600</v>
      </c>
    </row>
    <row r="258" spans="1:5" x14ac:dyDescent="0.3">
      <c r="A258" s="72" t="s">
        <v>385</v>
      </c>
      <c r="B258" s="70">
        <v>3265558.69</v>
      </c>
      <c r="C258" s="56">
        <v>343536.45</v>
      </c>
      <c r="D258" s="52"/>
      <c r="E258" s="70">
        <v>3609095.14</v>
      </c>
    </row>
    <row r="259" spans="1:5" x14ac:dyDescent="0.3">
      <c r="A259" s="62" t="s">
        <v>386</v>
      </c>
      <c r="B259" s="18">
        <v>3265558.69</v>
      </c>
      <c r="C259" s="55">
        <v>343536.45</v>
      </c>
      <c r="D259" s="25"/>
      <c r="E259" s="18">
        <v>3609095.14</v>
      </c>
    </row>
    <row r="260" spans="1:5" x14ac:dyDescent="0.3">
      <c r="A260" s="68" t="s">
        <v>387</v>
      </c>
      <c r="B260" s="70">
        <v>1708525.6</v>
      </c>
      <c r="C260" s="52"/>
      <c r="D260" s="52"/>
      <c r="E260" s="70">
        <v>1708525.6</v>
      </c>
    </row>
    <row r="261" spans="1:5" x14ac:dyDescent="0.3">
      <c r="A261" s="71" t="s">
        <v>388</v>
      </c>
      <c r="B261" s="18">
        <v>10000</v>
      </c>
      <c r="C261" s="25"/>
      <c r="D261" s="25"/>
      <c r="E261" s="18">
        <v>10000</v>
      </c>
    </row>
    <row r="262" spans="1:5" x14ac:dyDescent="0.3">
      <c r="A262" s="59" t="s">
        <v>389</v>
      </c>
      <c r="B262" s="18">
        <v>1698525.6</v>
      </c>
      <c r="C262" s="25"/>
      <c r="D262" s="25"/>
      <c r="E262" s="18">
        <v>1698525.6</v>
      </c>
    </row>
    <row r="263" spans="1:5" x14ac:dyDescent="0.3">
      <c r="A263" s="72" t="s">
        <v>390</v>
      </c>
      <c r="B263" s="70">
        <v>3828597.71</v>
      </c>
      <c r="C263" s="56">
        <v>1222958.52</v>
      </c>
      <c r="D263" s="52"/>
      <c r="E263" s="70">
        <v>5051556.2300000004</v>
      </c>
    </row>
    <row r="264" spans="1:5" x14ac:dyDescent="0.3">
      <c r="A264" s="62" t="s">
        <v>391</v>
      </c>
      <c r="B264" s="18">
        <v>226000</v>
      </c>
      <c r="C264" s="25"/>
      <c r="D264" s="25"/>
      <c r="E264" s="18">
        <v>226000</v>
      </c>
    </row>
    <row r="265" spans="1:5" x14ac:dyDescent="0.3">
      <c r="A265" s="71" t="s">
        <v>392</v>
      </c>
      <c r="B265" s="13"/>
      <c r="C265" s="55">
        <v>897378.77</v>
      </c>
      <c r="D265" s="25"/>
      <c r="E265" s="18">
        <v>897378.77</v>
      </c>
    </row>
    <row r="266" spans="1:5" x14ac:dyDescent="0.3">
      <c r="A266" s="62" t="s">
        <v>393</v>
      </c>
      <c r="B266" s="18">
        <v>294833.62</v>
      </c>
      <c r="C266" s="55">
        <v>49298.5</v>
      </c>
      <c r="D266" s="25"/>
      <c r="E266" s="18">
        <v>344132.12</v>
      </c>
    </row>
    <row r="267" spans="1:5" x14ac:dyDescent="0.3">
      <c r="A267" s="59" t="s">
        <v>394</v>
      </c>
      <c r="B267" s="18">
        <v>862429.21</v>
      </c>
      <c r="C267" s="25"/>
      <c r="D267" s="25"/>
      <c r="E267" s="18">
        <v>862429.21</v>
      </c>
    </row>
    <row r="268" spans="1:5" x14ac:dyDescent="0.3">
      <c r="A268" s="59" t="s">
        <v>395</v>
      </c>
      <c r="B268" s="18">
        <v>134880</v>
      </c>
      <c r="C268" s="25"/>
      <c r="D268" s="25"/>
      <c r="E268" s="18">
        <v>134880</v>
      </c>
    </row>
    <row r="269" spans="1:5" x14ac:dyDescent="0.3">
      <c r="A269" s="59" t="s">
        <v>396</v>
      </c>
      <c r="B269" s="18">
        <v>321000</v>
      </c>
      <c r="C269" s="25"/>
      <c r="D269" s="25"/>
      <c r="E269" s="18">
        <v>321000</v>
      </c>
    </row>
    <row r="270" spans="1:5" x14ac:dyDescent="0.3">
      <c r="A270" s="59" t="s">
        <v>397</v>
      </c>
      <c r="B270" s="18">
        <v>144367</v>
      </c>
      <c r="C270" s="55">
        <v>15030</v>
      </c>
      <c r="D270" s="25"/>
      <c r="E270" s="18">
        <v>159397</v>
      </c>
    </row>
    <row r="271" spans="1:5" x14ac:dyDescent="0.3">
      <c r="A271" s="59" t="s">
        <v>398</v>
      </c>
      <c r="B271" s="18">
        <v>82417</v>
      </c>
      <c r="C271" s="25"/>
      <c r="D271" s="25"/>
      <c r="E271" s="18">
        <v>82417</v>
      </c>
    </row>
    <row r="272" spans="1:5" x14ac:dyDescent="0.3">
      <c r="A272" s="62" t="s">
        <v>399</v>
      </c>
      <c r="B272" s="18">
        <v>150000</v>
      </c>
      <c r="C272" s="25"/>
      <c r="D272" s="25"/>
      <c r="E272" s="18">
        <v>150000</v>
      </c>
    </row>
    <row r="273" spans="1:5" x14ac:dyDescent="0.3">
      <c r="A273" s="71" t="s">
        <v>400</v>
      </c>
      <c r="B273" s="18">
        <v>334309</v>
      </c>
      <c r="C273" s="55">
        <v>109587</v>
      </c>
      <c r="D273" s="25"/>
      <c r="E273" s="18">
        <v>443896</v>
      </c>
    </row>
    <row r="274" spans="1:5" x14ac:dyDescent="0.3">
      <c r="A274" s="71" t="s">
        <v>401</v>
      </c>
      <c r="B274" s="18">
        <v>876062</v>
      </c>
      <c r="C274" s="55">
        <v>151664.25</v>
      </c>
      <c r="D274" s="25"/>
      <c r="E274" s="18">
        <v>1027726.25</v>
      </c>
    </row>
    <row r="275" spans="1:5" x14ac:dyDescent="0.3">
      <c r="A275" s="59" t="s">
        <v>402</v>
      </c>
      <c r="B275" s="18">
        <v>333299.88</v>
      </c>
      <c r="C275" s="25"/>
      <c r="D275" s="25"/>
      <c r="E275" s="18">
        <v>333299.88</v>
      </c>
    </row>
    <row r="276" spans="1:5" x14ac:dyDescent="0.3">
      <c r="A276" s="71" t="s">
        <v>403</v>
      </c>
      <c r="B276" s="18">
        <v>69000</v>
      </c>
      <c r="C276" s="25"/>
      <c r="D276" s="25"/>
      <c r="E276" s="18">
        <v>69000</v>
      </c>
    </row>
    <row r="277" spans="1:5" x14ac:dyDescent="0.3">
      <c r="A277" s="72" t="s">
        <v>404</v>
      </c>
      <c r="B277" s="70">
        <v>31057953.780000001</v>
      </c>
      <c r="C277" s="56">
        <v>14406698.140000001</v>
      </c>
      <c r="D277" s="52"/>
      <c r="E277" s="70">
        <v>45464651.920000002</v>
      </c>
    </row>
    <row r="278" spans="1:5" x14ac:dyDescent="0.3">
      <c r="A278" s="71" t="s">
        <v>405</v>
      </c>
      <c r="B278" s="18">
        <v>22097787.109999999</v>
      </c>
      <c r="C278" s="55">
        <v>1246343.01</v>
      </c>
      <c r="D278" s="25"/>
      <c r="E278" s="18">
        <v>23344130.120000001</v>
      </c>
    </row>
    <row r="279" spans="1:5" x14ac:dyDescent="0.3">
      <c r="A279" s="71" t="s">
        <v>406</v>
      </c>
      <c r="B279" s="13"/>
      <c r="C279" s="55">
        <v>12660355.130000001</v>
      </c>
      <c r="D279" s="25"/>
      <c r="E279" s="18">
        <v>12660355.130000001</v>
      </c>
    </row>
    <row r="280" spans="1:5" x14ac:dyDescent="0.3">
      <c r="A280" s="59" t="s">
        <v>407</v>
      </c>
      <c r="B280" s="18">
        <v>5500000</v>
      </c>
      <c r="C280" s="55">
        <v>500000</v>
      </c>
      <c r="D280" s="25"/>
      <c r="E280" s="18">
        <v>6000000</v>
      </c>
    </row>
    <row r="281" spans="1:5" x14ac:dyDescent="0.3">
      <c r="A281" s="59" t="s">
        <v>408</v>
      </c>
      <c r="B281" s="18">
        <v>2527000</v>
      </c>
      <c r="C281" s="25"/>
      <c r="D281" s="25"/>
      <c r="E281" s="18">
        <v>2527000</v>
      </c>
    </row>
    <row r="282" spans="1:5" x14ac:dyDescent="0.3">
      <c r="A282" s="71" t="s">
        <v>409</v>
      </c>
      <c r="B282" s="18">
        <v>933166.67</v>
      </c>
      <c r="C282" s="25"/>
      <c r="D282" s="25"/>
      <c r="E282" s="18">
        <v>933166.67</v>
      </c>
    </row>
    <row r="283" spans="1:5" x14ac:dyDescent="0.3">
      <c r="A283" s="72" t="s">
        <v>410</v>
      </c>
      <c r="B283" s="52"/>
      <c r="C283" s="56">
        <v>4750</v>
      </c>
      <c r="D283" s="52"/>
      <c r="E283" s="70">
        <v>4750</v>
      </c>
    </row>
    <row r="284" spans="1:5" x14ac:dyDescent="0.3">
      <c r="A284" s="59" t="s">
        <v>411</v>
      </c>
      <c r="B284" s="13"/>
      <c r="C284" s="55">
        <v>4750</v>
      </c>
      <c r="D284" s="25"/>
      <c r="E284" s="18">
        <v>4750</v>
      </c>
    </row>
    <row r="285" spans="1:5" x14ac:dyDescent="0.3">
      <c r="A285" s="60" t="s">
        <v>412</v>
      </c>
      <c r="B285" s="70">
        <v>37570357.149999999</v>
      </c>
      <c r="C285" s="56">
        <v>55087.51</v>
      </c>
      <c r="D285" s="52"/>
      <c r="E285" s="70">
        <v>37625444.659999996</v>
      </c>
    </row>
    <row r="286" spans="1:5" x14ac:dyDescent="0.3">
      <c r="A286" s="59" t="s">
        <v>413</v>
      </c>
      <c r="B286" s="18">
        <v>950000</v>
      </c>
      <c r="C286" s="25"/>
      <c r="D286" s="25"/>
      <c r="E286" s="18">
        <v>950000</v>
      </c>
    </row>
    <row r="287" spans="1:5" x14ac:dyDescent="0.3">
      <c r="A287" s="59" t="s">
        <v>414</v>
      </c>
      <c r="B287" s="18">
        <v>172890</v>
      </c>
      <c r="C287" s="25"/>
      <c r="D287" s="25"/>
      <c r="E287" s="18">
        <v>172890</v>
      </c>
    </row>
    <row r="288" spans="1:5" x14ac:dyDescent="0.3">
      <c r="A288" s="59" t="s">
        <v>415</v>
      </c>
      <c r="B288" s="18">
        <v>141250</v>
      </c>
      <c r="C288" s="25"/>
      <c r="D288" s="25"/>
      <c r="E288" s="18">
        <v>141250</v>
      </c>
    </row>
    <row r="289" spans="1:5" x14ac:dyDescent="0.3">
      <c r="A289" s="62" t="s">
        <v>416</v>
      </c>
      <c r="B289" s="18">
        <v>3214246.11</v>
      </c>
      <c r="C289" s="55">
        <v>55087.51</v>
      </c>
      <c r="D289" s="25"/>
      <c r="E289" s="18">
        <v>3269333.62</v>
      </c>
    </row>
    <row r="290" spans="1:5" x14ac:dyDescent="0.3">
      <c r="A290" s="59" t="s">
        <v>417</v>
      </c>
      <c r="B290" s="18">
        <v>2369117.65</v>
      </c>
      <c r="C290" s="25"/>
      <c r="D290" s="25"/>
      <c r="E290" s="18">
        <v>2369117.65</v>
      </c>
    </row>
    <row r="291" spans="1:5" x14ac:dyDescent="0.3">
      <c r="A291" s="59" t="s">
        <v>418</v>
      </c>
      <c r="B291" s="18">
        <v>480000</v>
      </c>
      <c r="C291" s="25"/>
      <c r="D291" s="25"/>
      <c r="E291" s="18">
        <v>480000</v>
      </c>
    </row>
    <row r="292" spans="1:5" x14ac:dyDescent="0.3">
      <c r="A292" s="59" t="s">
        <v>419</v>
      </c>
      <c r="B292" s="18">
        <v>45200</v>
      </c>
      <c r="C292" s="25"/>
      <c r="D292" s="25"/>
      <c r="E292" s="18">
        <v>45200</v>
      </c>
    </row>
    <row r="293" spans="1:5" x14ac:dyDescent="0.3">
      <c r="A293" s="59" t="s">
        <v>420</v>
      </c>
      <c r="B293" s="18">
        <v>484770</v>
      </c>
      <c r="C293" s="25"/>
      <c r="D293" s="25"/>
      <c r="E293" s="18">
        <v>484770</v>
      </c>
    </row>
    <row r="294" spans="1:5" x14ac:dyDescent="0.3">
      <c r="A294" s="71" t="s">
        <v>421</v>
      </c>
      <c r="B294" s="18">
        <v>3424151.23</v>
      </c>
      <c r="C294" s="25"/>
      <c r="D294" s="25"/>
      <c r="E294" s="18">
        <v>3424151.23</v>
      </c>
    </row>
    <row r="295" spans="1:5" x14ac:dyDescent="0.3">
      <c r="A295" s="71" t="s">
        <v>422</v>
      </c>
      <c r="B295" s="18">
        <v>5174270</v>
      </c>
      <c r="C295" s="25"/>
      <c r="D295" s="25"/>
      <c r="E295" s="18">
        <v>5174270</v>
      </c>
    </row>
    <row r="296" spans="1:5" x14ac:dyDescent="0.3">
      <c r="A296" s="59" t="s">
        <v>423</v>
      </c>
      <c r="B296" s="18">
        <v>46920</v>
      </c>
      <c r="C296" s="25"/>
      <c r="D296" s="25"/>
      <c r="E296" s="18">
        <v>46920</v>
      </c>
    </row>
    <row r="297" spans="1:5" x14ac:dyDescent="0.3">
      <c r="A297" s="59" t="s">
        <v>424</v>
      </c>
      <c r="B297" s="18">
        <v>500000</v>
      </c>
      <c r="C297" s="25"/>
      <c r="D297" s="25"/>
      <c r="E297" s="18">
        <v>500000</v>
      </c>
    </row>
    <row r="298" spans="1:5" x14ac:dyDescent="0.3">
      <c r="A298" s="71" t="s">
        <v>425</v>
      </c>
      <c r="B298" s="18">
        <v>495109.5</v>
      </c>
      <c r="C298" s="25"/>
      <c r="D298" s="25"/>
      <c r="E298" s="18">
        <v>495109.5</v>
      </c>
    </row>
    <row r="299" spans="1:5" x14ac:dyDescent="0.3">
      <c r="A299" s="59" t="s">
        <v>426</v>
      </c>
      <c r="B299" s="18">
        <v>850000</v>
      </c>
      <c r="C299" s="25"/>
      <c r="D299" s="25"/>
      <c r="E299" s="18">
        <v>850000</v>
      </c>
    </row>
    <row r="300" spans="1:5" x14ac:dyDescent="0.3">
      <c r="A300" s="59" t="s">
        <v>427</v>
      </c>
      <c r="B300" s="18">
        <v>3243600</v>
      </c>
      <c r="C300" s="25"/>
      <c r="D300" s="25"/>
      <c r="E300" s="18">
        <v>3243600</v>
      </c>
    </row>
    <row r="301" spans="1:5" x14ac:dyDescent="0.3">
      <c r="A301" s="71" t="s">
        <v>428</v>
      </c>
      <c r="B301" s="18">
        <v>2150000</v>
      </c>
      <c r="C301" s="25"/>
      <c r="D301" s="25"/>
      <c r="E301" s="18">
        <v>2150000</v>
      </c>
    </row>
    <row r="302" spans="1:5" x14ac:dyDescent="0.3">
      <c r="A302" s="59" t="s">
        <v>429</v>
      </c>
      <c r="B302" s="18">
        <v>150000</v>
      </c>
      <c r="C302" s="25"/>
      <c r="D302" s="25"/>
      <c r="E302" s="18">
        <v>150000</v>
      </c>
    </row>
    <row r="303" spans="1:5" x14ac:dyDescent="0.3">
      <c r="A303" s="59" t="s">
        <v>430</v>
      </c>
      <c r="B303" s="18">
        <v>150000</v>
      </c>
      <c r="C303" s="25"/>
      <c r="D303" s="25"/>
      <c r="E303" s="18">
        <v>150000</v>
      </c>
    </row>
    <row r="304" spans="1:5" x14ac:dyDescent="0.3">
      <c r="A304" s="71" t="s">
        <v>431</v>
      </c>
      <c r="B304" s="18">
        <v>966432.5</v>
      </c>
      <c r="C304" s="25"/>
      <c r="D304" s="25"/>
      <c r="E304" s="18">
        <v>966432.5</v>
      </c>
    </row>
    <row r="305" spans="1:5" x14ac:dyDescent="0.3">
      <c r="A305" s="59" t="s">
        <v>432</v>
      </c>
      <c r="B305" s="18">
        <v>5000000</v>
      </c>
      <c r="C305" s="25"/>
      <c r="D305" s="25"/>
      <c r="E305" s="18">
        <v>5000000</v>
      </c>
    </row>
    <row r="306" spans="1:5" x14ac:dyDescent="0.3">
      <c r="A306" s="71" t="s">
        <v>433</v>
      </c>
      <c r="B306" s="18">
        <v>101410</v>
      </c>
      <c r="C306" s="25"/>
      <c r="D306" s="25"/>
      <c r="E306" s="18">
        <v>101410</v>
      </c>
    </row>
    <row r="307" spans="1:5" x14ac:dyDescent="0.3">
      <c r="A307" s="59" t="s">
        <v>434</v>
      </c>
      <c r="B307" s="18">
        <v>219655.1</v>
      </c>
      <c r="C307" s="25"/>
      <c r="D307" s="25"/>
      <c r="E307" s="18">
        <v>219655.1</v>
      </c>
    </row>
    <row r="308" spans="1:5" x14ac:dyDescent="0.3">
      <c r="A308" s="59" t="s">
        <v>435</v>
      </c>
      <c r="B308" s="18">
        <v>2011575.6</v>
      </c>
      <c r="C308" s="25"/>
      <c r="D308" s="25"/>
      <c r="E308" s="18">
        <v>2011575.6</v>
      </c>
    </row>
    <row r="309" spans="1:5" x14ac:dyDescent="0.3">
      <c r="A309" s="62" t="s">
        <v>436</v>
      </c>
      <c r="B309" s="18">
        <v>158200</v>
      </c>
      <c r="C309" s="25"/>
      <c r="D309" s="25"/>
      <c r="E309" s="18">
        <v>158200</v>
      </c>
    </row>
    <row r="310" spans="1:5" x14ac:dyDescent="0.3">
      <c r="A310" s="59" t="s">
        <v>437</v>
      </c>
      <c r="B310" s="18">
        <v>1291590</v>
      </c>
      <c r="C310" s="25"/>
      <c r="D310" s="25"/>
      <c r="E310" s="18">
        <v>1291590</v>
      </c>
    </row>
    <row r="311" spans="1:5" x14ac:dyDescent="0.3">
      <c r="A311" s="71" t="s">
        <v>438</v>
      </c>
      <c r="B311" s="18">
        <v>60000</v>
      </c>
      <c r="C311" s="25"/>
      <c r="D311" s="25"/>
      <c r="E311" s="18">
        <v>60000</v>
      </c>
    </row>
    <row r="312" spans="1:5" x14ac:dyDescent="0.3">
      <c r="A312" s="59" t="s">
        <v>439</v>
      </c>
      <c r="B312" s="18">
        <v>2000000</v>
      </c>
      <c r="C312" s="25"/>
      <c r="D312" s="25"/>
      <c r="E312" s="18">
        <v>2000000</v>
      </c>
    </row>
    <row r="313" spans="1:5" x14ac:dyDescent="0.3">
      <c r="A313" s="59" t="s">
        <v>440</v>
      </c>
      <c r="B313" s="18">
        <v>1304698</v>
      </c>
      <c r="C313" s="25"/>
      <c r="D313" s="25"/>
      <c r="E313" s="18">
        <v>1304698</v>
      </c>
    </row>
    <row r="314" spans="1:5" x14ac:dyDescent="0.3">
      <c r="A314" s="59" t="s">
        <v>441</v>
      </c>
      <c r="B314" s="18">
        <v>415271.46</v>
      </c>
      <c r="C314" s="25"/>
      <c r="D314" s="25"/>
      <c r="E314" s="18">
        <v>415271.46</v>
      </c>
    </row>
    <row r="315" spans="1:5" x14ac:dyDescent="0.3">
      <c r="A315" s="62" t="s">
        <v>442</v>
      </c>
      <c r="B315" s="25"/>
      <c r="C315" s="16">
        <v>1127000</v>
      </c>
      <c r="D315" s="13"/>
      <c r="E315" s="21">
        <v>1127000</v>
      </c>
    </row>
    <row r="316" spans="1:5" x14ac:dyDescent="0.3">
      <c r="A316" s="62" t="s">
        <v>443</v>
      </c>
      <c r="B316" s="25"/>
      <c r="C316" s="16">
        <v>1256184.29</v>
      </c>
      <c r="D316" s="16">
        <v>1063130</v>
      </c>
      <c r="E316" s="21">
        <v>193054.29</v>
      </c>
    </row>
    <row r="317" spans="1:5" x14ac:dyDescent="0.3">
      <c r="A317" s="62" t="s">
        <v>444</v>
      </c>
      <c r="B317" s="21">
        <v>640671733</v>
      </c>
      <c r="C317" s="13"/>
      <c r="D317" s="13"/>
      <c r="E317" s="21">
        <v>640671733</v>
      </c>
    </row>
    <row r="318" spans="1:5" x14ac:dyDescent="0.3">
      <c r="A318" s="19" t="s">
        <v>54</v>
      </c>
      <c r="B318" s="20">
        <v>53262088.960000001</v>
      </c>
      <c r="C318" s="13"/>
      <c r="D318" s="13"/>
      <c r="E318" s="20">
        <v>53262088.960000001</v>
      </c>
    </row>
    <row r="319" spans="1:5" x14ac:dyDescent="0.3">
      <c r="A319" s="19" t="s">
        <v>55</v>
      </c>
      <c r="B319" s="21">
        <v>20241023.93</v>
      </c>
      <c r="C319" s="13"/>
      <c r="D319" s="13"/>
      <c r="E319" s="21">
        <v>20241023.93</v>
      </c>
    </row>
    <row r="320" spans="1:5" x14ac:dyDescent="0.3">
      <c r="A320" s="19" t="s">
        <v>56</v>
      </c>
      <c r="B320" s="21">
        <v>477990</v>
      </c>
      <c r="C320" s="13"/>
      <c r="D320" s="13"/>
      <c r="E320" s="21">
        <v>477990</v>
      </c>
    </row>
    <row r="321" spans="1:5" x14ac:dyDescent="0.3">
      <c r="A321" s="19" t="s">
        <v>57</v>
      </c>
      <c r="B321" s="21">
        <v>502143.5</v>
      </c>
      <c r="C321" s="13"/>
      <c r="D321" s="13"/>
      <c r="E321" s="21">
        <v>502143.5</v>
      </c>
    </row>
    <row r="322" spans="1:5" x14ac:dyDescent="0.3">
      <c r="A322" s="19" t="s">
        <v>58</v>
      </c>
      <c r="B322" s="21">
        <v>6958818.5999999996</v>
      </c>
      <c r="C322" s="13"/>
      <c r="D322" s="13"/>
      <c r="E322" s="21">
        <v>6958818.5999999996</v>
      </c>
    </row>
    <row r="323" spans="1:5" x14ac:dyDescent="0.3">
      <c r="A323" s="19" t="s">
        <v>59</v>
      </c>
      <c r="B323" s="21">
        <v>928295</v>
      </c>
      <c r="C323" s="13"/>
      <c r="D323" s="13"/>
      <c r="E323" s="21">
        <v>928295</v>
      </c>
    </row>
    <row r="324" spans="1:5" x14ac:dyDescent="0.3">
      <c r="A324" s="19" t="s">
        <v>60</v>
      </c>
      <c r="B324" s="21">
        <v>892835716.89999998</v>
      </c>
      <c r="C324" s="13"/>
      <c r="D324" s="13"/>
      <c r="E324" s="21">
        <v>892835716.89999998</v>
      </c>
    </row>
    <row r="325" spans="1:5" x14ac:dyDescent="0.3">
      <c r="A325" s="19" t="s">
        <v>61</v>
      </c>
      <c r="B325" s="21">
        <v>1132733.97</v>
      </c>
      <c r="C325" s="16">
        <v>170517</v>
      </c>
      <c r="D325" s="13"/>
      <c r="E325" s="21">
        <v>1303250.97</v>
      </c>
    </row>
    <row r="326" spans="1:5" x14ac:dyDescent="0.3">
      <c r="A326" s="19" t="s">
        <v>62</v>
      </c>
      <c r="B326" s="21">
        <v>462654</v>
      </c>
      <c r="C326" s="13"/>
      <c r="D326" s="13"/>
      <c r="E326" s="21">
        <v>462654</v>
      </c>
    </row>
    <row r="327" spans="1:5" x14ac:dyDescent="0.3">
      <c r="A327" s="19" t="s">
        <v>63</v>
      </c>
      <c r="B327" s="21">
        <v>13334.45</v>
      </c>
      <c r="C327" s="16">
        <v>22696.2</v>
      </c>
      <c r="D327" s="13"/>
      <c r="E327" s="21">
        <v>36030.65</v>
      </c>
    </row>
    <row r="328" spans="1:5" x14ac:dyDescent="0.3">
      <c r="A328" s="19" t="s">
        <v>64</v>
      </c>
      <c r="B328" s="21">
        <v>54434770.109999999</v>
      </c>
      <c r="C328" s="13"/>
      <c r="D328" s="13"/>
      <c r="E328" s="21">
        <v>54434770.109999999</v>
      </c>
    </row>
    <row r="329" spans="1:5" x14ac:dyDescent="0.3">
      <c r="A329" s="19" t="s">
        <v>65</v>
      </c>
      <c r="B329" s="21">
        <v>997161.83</v>
      </c>
      <c r="C329" s="13"/>
      <c r="D329" s="13"/>
      <c r="E329" s="21">
        <v>997161.83</v>
      </c>
    </row>
    <row r="330" spans="1:5" x14ac:dyDescent="0.3">
      <c r="A330" s="22" t="s">
        <v>66</v>
      </c>
      <c r="B330" s="21">
        <v>25954539.920000002</v>
      </c>
      <c r="C330" s="13"/>
      <c r="D330" s="13"/>
      <c r="E330" s="21">
        <v>25954539.920000002</v>
      </c>
    </row>
    <row r="331" spans="1:5" x14ac:dyDescent="0.3">
      <c r="A331" s="19" t="s">
        <v>67</v>
      </c>
      <c r="B331" s="21">
        <v>62000000</v>
      </c>
      <c r="C331" s="13"/>
      <c r="D331" s="13"/>
      <c r="E331" s="21">
        <v>62000000</v>
      </c>
    </row>
    <row r="332" spans="1:5" x14ac:dyDescent="0.3">
      <c r="A332" s="19" t="s">
        <v>68</v>
      </c>
      <c r="B332" s="21">
        <v>1151155.6599999999</v>
      </c>
      <c r="C332" s="13"/>
      <c r="D332" s="13"/>
      <c r="E332" s="21">
        <v>1151155.6599999999</v>
      </c>
    </row>
    <row r="333" spans="1:5" x14ac:dyDescent="0.3">
      <c r="A333" s="19" t="s">
        <v>69</v>
      </c>
      <c r="B333" s="21">
        <v>5830000</v>
      </c>
      <c r="C333" s="13"/>
      <c r="D333" s="13"/>
      <c r="E333" s="21">
        <v>5830000</v>
      </c>
    </row>
    <row r="334" spans="1:5" x14ac:dyDescent="0.3">
      <c r="A334" s="19" t="s">
        <v>70</v>
      </c>
      <c r="B334" s="21">
        <v>320500</v>
      </c>
      <c r="C334" s="13"/>
      <c r="D334" s="13"/>
      <c r="E334" s="21">
        <v>320500</v>
      </c>
    </row>
    <row r="335" spans="1:5" x14ac:dyDescent="0.3">
      <c r="A335" s="19" t="s">
        <v>71</v>
      </c>
      <c r="B335" s="21">
        <v>4899000</v>
      </c>
      <c r="C335" s="13"/>
      <c r="D335" s="13"/>
      <c r="E335" s="21">
        <v>4899000</v>
      </c>
    </row>
    <row r="336" spans="1:5" x14ac:dyDescent="0.3">
      <c r="A336" s="19" t="s">
        <v>72</v>
      </c>
      <c r="B336" s="21">
        <v>396725.64</v>
      </c>
      <c r="C336" s="13"/>
      <c r="D336" s="13"/>
      <c r="E336" s="21">
        <v>396725.64</v>
      </c>
    </row>
    <row r="337" spans="1:5" x14ac:dyDescent="0.3">
      <c r="A337" s="19" t="s">
        <v>73</v>
      </c>
      <c r="B337" s="21">
        <v>3918858.37</v>
      </c>
      <c r="C337" s="13"/>
      <c r="D337" s="13"/>
      <c r="E337" s="21">
        <v>3918858.37</v>
      </c>
    </row>
    <row r="338" spans="1:5" x14ac:dyDescent="0.3">
      <c r="A338" s="8" t="s">
        <v>8</v>
      </c>
      <c r="B338" s="17">
        <v>730205500</v>
      </c>
      <c r="C338" s="23"/>
      <c r="D338" s="23"/>
      <c r="E338" s="17">
        <v>730205500</v>
      </c>
    </row>
    <row r="339" spans="1:5" x14ac:dyDescent="0.3">
      <c r="A339" s="19" t="s">
        <v>74</v>
      </c>
      <c r="B339" s="21">
        <v>250100</v>
      </c>
      <c r="C339" s="13"/>
      <c r="D339" s="13"/>
      <c r="E339" s="21">
        <v>250100</v>
      </c>
    </row>
    <row r="340" spans="1:5" x14ac:dyDescent="0.3">
      <c r="A340" s="19" t="s">
        <v>75</v>
      </c>
      <c r="B340" s="21">
        <v>587250000</v>
      </c>
      <c r="C340" s="13"/>
      <c r="D340" s="13"/>
      <c r="E340" s="21">
        <v>587250000</v>
      </c>
    </row>
    <row r="341" spans="1:5" x14ac:dyDescent="0.3">
      <c r="A341" s="19" t="s">
        <v>76</v>
      </c>
      <c r="B341" s="21">
        <v>42500000</v>
      </c>
      <c r="C341" s="13"/>
      <c r="D341" s="13"/>
      <c r="E341" s="21">
        <v>42500000</v>
      </c>
    </row>
    <row r="342" spans="1:5" x14ac:dyDescent="0.3">
      <c r="A342" s="19" t="s">
        <v>77</v>
      </c>
      <c r="B342" s="21">
        <v>100000</v>
      </c>
      <c r="C342" s="13"/>
      <c r="D342" s="13"/>
      <c r="E342" s="21">
        <v>100000</v>
      </c>
    </row>
    <row r="343" spans="1:5" x14ac:dyDescent="0.3">
      <c r="A343" s="19" t="s">
        <v>78</v>
      </c>
      <c r="B343" s="21">
        <v>100000000</v>
      </c>
      <c r="C343" s="13"/>
      <c r="D343" s="13"/>
      <c r="E343" s="21">
        <v>100000000</v>
      </c>
    </row>
    <row r="344" spans="1:5" x14ac:dyDescent="0.3">
      <c r="A344" s="19" t="s">
        <v>79</v>
      </c>
      <c r="B344" s="21">
        <v>105400</v>
      </c>
      <c r="C344" s="13"/>
      <c r="D344" s="13"/>
      <c r="E344" s="21">
        <v>105400</v>
      </c>
    </row>
    <row r="345" spans="1:5" x14ac:dyDescent="0.3">
      <c r="A345" s="8" t="s">
        <v>80</v>
      </c>
      <c r="B345" s="17">
        <v>139091830.75999999</v>
      </c>
      <c r="C345" s="15">
        <v>470813483.29000002</v>
      </c>
      <c r="D345" s="15">
        <v>405340833.93000001</v>
      </c>
      <c r="E345" s="17">
        <v>204564480.12</v>
      </c>
    </row>
    <row r="346" spans="1:5" x14ac:dyDescent="0.3">
      <c r="A346" s="11" t="s">
        <v>81</v>
      </c>
      <c r="B346" s="65">
        <v>304500</v>
      </c>
      <c r="C346" s="49"/>
      <c r="D346" s="49"/>
      <c r="E346" s="65">
        <v>304500</v>
      </c>
    </row>
    <row r="347" spans="1:5" x14ac:dyDescent="0.3">
      <c r="A347" s="73" t="s">
        <v>445</v>
      </c>
      <c r="B347" s="63">
        <v>4500</v>
      </c>
      <c r="C347" s="10"/>
      <c r="D347" s="10"/>
      <c r="E347" s="63">
        <v>4500</v>
      </c>
    </row>
    <row r="348" spans="1:5" x14ac:dyDescent="0.3">
      <c r="A348" s="53" t="s">
        <v>446</v>
      </c>
      <c r="B348" s="21">
        <v>342140.52</v>
      </c>
      <c r="C348" s="13"/>
      <c r="D348" s="13"/>
      <c r="E348" s="21">
        <v>342140.52</v>
      </c>
    </row>
    <row r="349" spans="1:5" x14ac:dyDescent="0.3">
      <c r="A349" s="62" t="s">
        <v>447</v>
      </c>
      <c r="B349" s="20">
        <v>337640.52</v>
      </c>
      <c r="C349" s="13"/>
      <c r="D349" s="13"/>
      <c r="E349" s="20">
        <v>337640.52</v>
      </c>
    </row>
    <row r="350" spans="1:5" x14ac:dyDescent="0.3">
      <c r="A350" s="53" t="s">
        <v>448</v>
      </c>
      <c r="B350" s="18">
        <v>300000</v>
      </c>
      <c r="C350" s="25"/>
      <c r="D350" s="25"/>
      <c r="E350" s="18">
        <v>300000</v>
      </c>
    </row>
    <row r="351" spans="1:5" x14ac:dyDescent="0.3">
      <c r="A351" s="11" t="s">
        <v>82</v>
      </c>
      <c r="B351" s="70">
        <v>1789883.38</v>
      </c>
      <c r="C351" s="56">
        <v>775000</v>
      </c>
      <c r="D351" s="52"/>
      <c r="E351" s="70">
        <v>2564883.38</v>
      </c>
    </row>
    <row r="352" spans="1:5" x14ac:dyDescent="0.3">
      <c r="A352" s="60" t="s">
        <v>449</v>
      </c>
      <c r="B352" s="63">
        <v>320000</v>
      </c>
      <c r="C352" s="10"/>
      <c r="D352" s="10"/>
      <c r="E352" s="63">
        <v>320000</v>
      </c>
    </row>
    <row r="353" spans="1:5" x14ac:dyDescent="0.3">
      <c r="A353" s="62" t="s">
        <v>450</v>
      </c>
      <c r="B353" s="21">
        <v>120000</v>
      </c>
      <c r="C353" s="13"/>
      <c r="D353" s="13"/>
      <c r="E353" s="21">
        <v>120000</v>
      </c>
    </row>
    <row r="354" spans="1:5" x14ac:dyDescent="0.3">
      <c r="A354" s="59" t="s">
        <v>451</v>
      </c>
      <c r="B354" s="21">
        <v>200000</v>
      </c>
      <c r="C354" s="13"/>
      <c r="D354" s="13"/>
      <c r="E354" s="21">
        <v>200000</v>
      </c>
    </row>
    <row r="355" spans="1:5" x14ac:dyDescent="0.3">
      <c r="A355" s="60" t="s">
        <v>452</v>
      </c>
      <c r="B355" s="23"/>
      <c r="C355" s="15">
        <v>125000</v>
      </c>
      <c r="D355" s="23"/>
      <c r="E355" s="64">
        <v>125000</v>
      </c>
    </row>
    <row r="356" spans="1:5" x14ac:dyDescent="0.3">
      <c r="A356" s="62" t="s">
        <v>453</v>
      </c>
      <c r="B356" s="25"/>
      <c r="C356" s="16">
        <v>125000</v>
      </c>
      <c r="D356" s="13"/>
      <c r="E356" s="21">
        <v>125000</v>
      </c>
    </row>
    <row r="357" spans="1:5" x14ac:dyDescent="0.3">
      <c r="A357" s="73" t="s">
        <v>454</v>
      </c>
      <c r="B357" s="64">
        <v>1469883.38</v>
      </c>
      <c r="C357" s="15">
        <v>650000</v>
      </c>
      <c r="D357" s="23"/>
      <c r="E357" s="64">
        <v>2119883.38</v>
      </c>
    </row>
    <row r="358" spans="1:5" x14ac:dyDescent="0.3">
      <c r="A358" s="62" t="s">
        <v>455</v>
      </c>
      <c r="B358" s="21">
        <v>80000</v>
      </c>
      <c r="C358" s="13"/>
      <c r="D358" s="13"/>
      <c r="E358" s="21">
        <v>80000</v>
      </c>
    </row>
    <row r="359" spans="1:5" x14ac:dyDescent="0.3">
      <c r="A359" s="62" t="s">
        <v>456</v>
      </c>
      <c r="B359" s="21">
        <v>200000</v>
      </c>
      <c r="C359" s="13"/>
      <c r="D359" s="13"/>
      <c r="E359" s="21">
        <v>200000</v>
      </c>
    </row>
    <row r="360" spans="1:5" x14ac:dyDescent="0.3">
      <c r="A360" s="62" t="s">
        <v>457</v>
      </c>
      <c r="B360" s="21">
        <v>164705.88</v>
      </c>
      <c r="C360" s="13"/>
      <c r="D360" s="13"/>
      <c r="E360" s="21">
        <v>164705.88</v>
      </c>
    </row>
    <row r="361" spans="1:5" x14ac:dyDescent="0.3">
      <c r="A361" s="62" t="s">
        <v>458</v>
      </c>
      <c r="B361" s="21">
        <v>813035</v>
      </c>
      <c r="C361" s="13"/>
      <c r="D361" s="13"/>
      <c r="E361" s="21">
        <v>813035</v>
      </c>
    </row>
    <row r="362" spans="1:5" x14ac:dyDescent="0.3">
      <c r="A362" s="59" t="s">
        <v>459</v>
      </c>
      <c r="B362" s="21">
        <v>128542.5</v>
      </c>
      <c r="C362" s="16">
        <v>650000</v>
      </c>
      <c r="D362" s="13"/>
      <c r="E362" s="21">
        <v>778542.5</v>
      </c>
    </row>
    <row r="363" spans="1:5" x14ac:dyDescent="0.3">
      <c r="A363" s="62" t="s">
        <v>460</v>
      </c>
      <c r="B363" s="21">
        <v>83600</v>
      </c>
      <c r="C363" s="13"/>
      <c r="D363" s="13"/>
      <c r="E363" s="21">
        <v>83600</v>
      </c>
    </row>
    <row r="364" spans="1:5" x14ac:dyDescent="0.3">
      <c r="A364" s="11" t="s">
        <v>14</v>
      </c>
      <c r="B364" s="18">
        <v>32331288.77</v>
      </c>
      <c r="C364" s="16">
        <v>37733800.799999997</v>
      </c>
      <c r="D364" s="16">
        <v>33011053.199999999</v>
      </c>
      <c r="E364" s="18">
        <v>37054036.369999997</v>
      </c>
    </row>
    <row r="365" spans="1:5" x14ac:dyDescent="0.3">
      <c r="A365" s="11" t="s">
        <v>83</v>
      </c>
      <c r="B365" s="70">
        <v>26270.15</v>
      </c>
      <c r="C365" s="56">
        <v>170000</v>
      </c>
      <c r="D365" s="56">
        <v>186116.08</v>
      </c>
      <c r="E365" s="70">
        <v>10154.07</v>
      </c>
    </row>
    <row r="366" spans="1:5" x14ac:dyDescent="0.3">
      <c r="A366" s="53" t="s">
        <v>461</v>
      </c>
      <c r="B366" s="18">
        <v>18039.3</v>
      </c>
      <c r="C366" s="55">
        <v>170000</v>
      </c>
      <c r="D366" s="55">
        <v>186116.08</v>
      </c>
      <c r="E366" s="18">
        <v>1923.22</v>
      </c>
    </row>
    <row r="367" spans="1:5" x14ac:dyDescent="0.3">
      <c r="A367" s="53" t="s">
        <v>462</v>
      </c>
      <c r="B367" s="18">
        <v>8230.85</v>
      </c>
      <c r="C367" s="25"/>
      <c r="D367" s="25"/>
      <c r="E367" s="18">
        <v>8230.85</v>
      </c>
    </row>
    <row r="368" spans="1:5" x14ac:dyDescent="0.3">
      <c r="A368" s="11" t="s">
        <v>84</v>
      </c>
      <c r="B368" s="70">
        <v>5244264.3099999996</v>
      </c>
      <c r="C368" s="56">
        <v>344600362.51999998</v>
      </c>
      <c r="D368" s="56">
        <v>347378378.74000001</v>
      </c>
      <c r="E368" s="70">
        <v>2466248.09</v>
      </c>
    </row>
    <row r="369" spans="1:5" x14ac:dyDescent="0.3">
      <c r="A369" s="50" t="s">
        <v>463</v>
      </c>
      <c r="B369" s="13"/>
      <c r="C369" s="55">
        <v>17463673.879999999</v>
      </c>
      <c r="D369" s="55">
        <v>17379486.039999999</v>
      </c>
      <c r="E369" s="18">
        <v>84187.839999999997</v>
      </c>
    </row>
    <row r="370" spans="1:5" x14ac:dyDescent="0.3">
      <c r="A370" s="50" t="s">
        <v>464</v>
      </c>
      <c r="B370" s="13"/>
      <c r="C370" s="55">
        <v>34891210.109999999</v>
      </c>
      <c r="D370" s="55">
        <v>34886219.859999999</v>
      </c>
      <c r="E370" s="18">
        <v>4990.25</v>
      </c>
    </row>
    <row r="371" spans="1:5" x14ac:dyDescent="0.3">
      <c r="A371" s="50" t="s">
        <v>465</v>
      </c>
      <c r="B371" s="18">
        <v>6200</v>
      </c>
      <c r="C371" s="25"/>
      <c r="D371" s="25"/>
      <c r="E371" s="18">
        <v>6200</v>
      </c>
    </row>
    <row r="372" spans="1:5" x14ac:dyDescent="0.3">
      <c r="A372" s="50" t="s">
        <v>466</v>
      </c>
      <c r="B372" s="18">
        <v>4731110.38</v>
      </c>
      <c r="C372" s="55">
        <v>201283135.75999999</v>
      </c>
      <c r="D372" s="55">
        <v>205103304.00999999</v>
      </c>
      <c r="E372" s="18">
        <v>910942.13</v>
      </c>
    </row>
    <row r="373" spans="1:5" x14ac:dyDescent="0.3">
      <c r="A373" s="50" t="s">
        <v>467</v>
      </c>
      <c r="B373" s="12">
        <v>31213.01</v>
      </c>
      <c r="C373" s="25"/>
      <c r="D373" s="55">
        <v>500</v>
      </c>
      <c r="E373" s="12">
        <v>31713.01</v>
      </c>
    </row>
    <row r="374" spans="1:5" x14ac:dyDescent="0.3">
      <c r="A374" s="50" t="s">
        <v>468</v>
      </c>
      <c r="B374" s="18">
        <v>9250</v>
      </c>
      <c r="C374" s="55">
        <v>38894700</v>
      </c>
      <c r="D374" s="55">
        <v>38899178.450000003</v>
      </c>
      <c r="E374" s="18">
        <v>4771.55</v>
      </c>
    </row>
    <row r="375" spans="1:5" x14ac:dyDescent="0.3">
      <c r="A375" s="50" t="s">
        <v>469</v>
      </c>
      <c r="B375" s="18">
        <v>421784.88</v>
      </c>
      <c r="C375" s="55">
        <v>17000000</v>
      </c>
      <c r="D375" s="55">
        <v>16040917.01</v>
      </c>
      <c r="E375" s="18">
        <v>1380867.87</v>
      </c>
    </row>
    <row r="376" spans="1:5" x14ac:dyDescent="0.3">
      <c r="A376" s="50" t="s">
        <v>470</v>
      </c>
      <c r="B376" s="18">
        <v>12108</v>
      </c>
      <c r="C376" s="55">
        <v>171432.66</v>
      </c>
      <c r="D376" s="55">
        <v>182540.66</v>
      </c>
      <c r="E376" s="18">
        <v>1000</v>
      </c>
    </row>
    <row r="377" spans="1:5" x14ac:dyDescent="0.3">
      <c r="A377" s="50" t="s">
        <v>471</v>
      </c>
      <c r="B377" s="18">
        <v>95024.06</v>
      </c>
      <c r="C377" s="25"/>
      <c r="D377" s="25"/>
      <c r="E377" s="18">
        <v>95024.06</v>
      </c>
    </row>
    <row r="378" spans="1:5" x14ac:dyDescent="0.3">
      <c r="A378" s="50" t="s">
        <v>472</v>
      </c>
      <c r="B378" s="13"/>
      <c r="C378" s="55">
        <v>34896210.109999999</v>
      </c>
      <c r="D378" s="55">
        <v>34886232.710000001</v>
      </c>
      <c r="E378" s="18">
        <v>9977.4</v>
      </c>
    </row>
    <row r="379" spans="1:5" x14ac:dyDescent="0.3">
      <c r="A379" s="11" t="s">
        <v>85</v>
      </c>
      <c r="B379" s="70">
        <v>12466439.640000001</v>
      </c>
      <c r="C379" s="52"/>
      <c r="D379" s="52"/>
      <c r="E379" s="70">
        <v>12466439.640000001</v>
      </c>
    </row>
    <row r="380" spans="1:5" x14ac:dyDescent="0.3">
      <c r="A380" s="50" t="s">
        <v>473</v>
      </c>
      <c r="B380" s="18">
        <v>1047700</v>
      </c>
      <c r="C380" s="25"/>
      <c r="D380" s="25"/>
      <c r="E380" s="18">
        <v>1047700</v>
      </c>
    </row>
    <row r="381" spans="1:5" x14ac:dyDescent="0.3">
      <c r="A381" s="50" t="s">
        <v>474</v>
      </c>
      <c r="B381" s="18">
        <v>11176001.699999999</v>
      </c>
      <c r="C381" s="25"/>
      <c r="D381" s="25"/>
      <c r="E381" s="18">
        <v>11176001.699999999</v>
      </c>
    </row>
    <row r="382" spans="1:5" x14ac:dyDescent="0.3">
      <c r="A382" s="50" t="s">
        <v>475</v>
      </c>
      <c r="B382" s="18">
        <v>242737.94</v>
      </c>
      <c r="C382" s="25"/>
      <c r="D382" s="25"/>
      <c r="E382" s="18">
        <v>242737.94</v>
      </c>
    </row>
    <row r="383" spans="1:5" x14ac:dyDescent="0.3">
      <c r="A383" s="11" t="s">
        <v>86</v>
      </c>
      <c r="B383" s="52"/>
      <c r="C383" s="52"/>
      <c r="D383" s="52"/>
      <c r="E383" s="52"/>
    </row>
    <row r="384" spans="1:5" x14ac:dyDescent="0.3">
      <c r="A384" s="73" t="s">
        <v>476</v>
      </c>
      <c r="B384" s="10"/>
      <c r="C384" s="10"/>
      <c r="D384" s="10"/>
      <c r="E384" s="10"/>
    </row>
    <row r="385" spans="1:5" x14ac:dyDescent="0.3">
      <c r="A385" s="62" t="s">
        <v>477</v>
      </c>
      <c r="B385" s="21">
        <v>18915</v>
      </c>
      <c r="C385" s="13"/>
      <c r="D385" s="13"/>
      <c r="E385" s="21">
        <v>18915</v>
      </c>
    </row>
    <row r="386" spans="1:5" x14ac:dyDescent="0.3">
      <c r="A386" s="62" t="s">
        <v>478</v>
      </c>
      <c r="B386" s="21">
        <v>21614.51</v>
      </c>
      <c r="C386" s="13"/>
      <c r="D386" s="13"/>
      <c r="E386" s="21">
        <v>21614.51</v>
      </c>
    </row>
    <row r="387" spans="1:5" x14ac:dyDescent="0.3">
      <c r="A387" s="62" t="s">
        <v>479</v>
      </c>
      <c r="B387" s="21">
        <v>12109.2</v>
      </c>
      <c r="C387" s="13"/>
      <c r="D387" s="13"/>
      <c r="E387" s="21">
        <v>12109.2</v>
      </c>
    </row>
    <row r="388" spans="1:5" x14ac:dyDescent="0.3">
      <c r="A388" s="62" t="s">
        <v>480</v>
      </c>
      <c r="B388" s="21">
        <v>27004</v>
      </c>
      <c r="C388" s="13"/>
      <c r="D388" s="13"/>
      <c r="E388" s="21">
        <v>27004</v>
      </c>
    </row>
    <row r="389" spans="1:5" x14ac:dyDescent="0.3">
      <c r="A389" s="62" t="s">
        <v>481</v>
      </c>
      <c r="B389" s="21">
        <v>77400</v>
      </c>
      <c r="C389" s="13"/>
      <c r="D389" s="13"/>
      <c r="E389" s="21">
        <v>77400</v>
      </c>
    </row>
    <row r="390" spans="1:5" x14ac:dyDescent="0.3">
      <c r="A390" s="62" t="s">
        <v>482</v>
      </c>
      <c r="B390" s="21">
        <v>1311384.05</v>
      </c>
      <c r="C390" s="13"/>
      <c r="D390" s="13"/>
      <c r="E390" s="21">
        <v>1311384.05</v>
      </c>
    </row>
    <row r="391" spans="1:5" x14ac:dyDescent="0.3">
      <c r="A391" s="62" t="s">
        <v>483</v>
      </c>
      <c r="B391" s="21">
        <v>60361.8</v>
      </c>
      <c r="C391" s="13"/>
      <c r="D391" s="13"/>
      <c r="E391" s="21">
        <v>60361.8</v>
      </c>
    </row>
    <row r="392" spans="1:5" x14ac:dyDescent="0.3">
      <c r="A392" s="62" t="s">
        <v>484</v>
      </c>
      <c r="B392" s="21">
        <v>547891.73</v>
      </c>
      <c r="C392" s="13"/>
      <c r="D392" s="13"/>
      <c r="E392" s="21">
        <v>547891.73</v>
      </c>
    </row>
    <row r="393" spans="1:5" x14ac:dyDescent="0.3">
      <c r="A393" s="50" t="s">
        <v>485</v>
      </c>
      <c r="B393" s="21">
        <v>10936.5</v>
      </c>
      <c r="C393" s="13"/>
      <c r="D393" s="13"/>
      <c r="E393" s="21">
        <v>10936.5</v>
      </c>
    </row>
    <row r="394" spans="1:5" x14ac:dyDescent="0.3">
      <c r="A394" s="62" t="s">
        <v>486</v>
      </c>
      <c r="B394" s="21">
        <v>8000</v>
      </c>
      <c r="C394" s="13"/>
      <c r="D394" s="13"/>
      <c r="E394" s="21">
        <v>8000</v>
      </c>
    </row>
    <row r="395" spans="1:5" x14ac:dyDescent="0.3">
      <c r="A395" s="59" t="s">
        <v>487</v>
      </c>
      <c r="B395" s="20">
        <v>2116749.39</v>
      </c>
      <c r="C395" s="13"/>
      <c r="D395" s="13"/>
      <c r="E395" s="20">
        <v>2116749.39</v>
      </c>
    </row>
    <row r="396" spans="1:5" x14ac:dyDescent="0.3">
      <c r="A396" s="62" t="s">
        <v>488</v>
      </c>
      <c r="B396" s="21">
        <v>9900</v>
      </c>
      <c r="C396" s="13"/>
      <c r="D396" s="13"/>
      <c r="E396" s="21">
        <v>9900</v>
      </c>
    </row>
    <row r="397" spans="1:5" x14ac:dyDescent="0.3">
      <c r="A397" s="62" t="s">
        <v>489</v>
      </c>
      <c r="B397" s="21">
        <v>22654.25</v>
      </c>
      <c r="C397" s="13"/>
      <c r="D397" s="13"/>
      <c r="E397" s="21">
        <v>22654.25</v>
      </c>
    </row>
    <row r="398" spans="1:5" x14ac:dyDescent="0.3">
      <c r="A398" s="62" t="s">
        <v>490</v>
      </c>
      <c r="B398" s="20">
        <v>14175</v>
      </c>
      <c r="C398" s="13"/>
      <c r="D398" s="13"/>
      <c r="E398" s="20">
        <v>14175</v>
      </c>
    </row>
    <row r="399" spans="1:5" x14ac:dyDescent="0.3">
      <c r="A399" s="62" t="s">
        <v>491</v>
      </c>
      <c r="B399" s="20">
        <v>1341.65</v>
      </c>
      <c r="C399" s="13"/>
      <c r="D399" s="13"/>
      <c r="E399" s="20">
        <v>1341.65</v>
      </c>
    </row>
    <row r="400" spans="1:5" x14ac:dyDescent="0.3">
      <c r="A400" s="62" t="s">
        <v>492</v>
      </c>
      <c r="B400" s="21">
        <v>11719</v>
      </c>
      <c r="C400" s="13"/>
      <c r="D400" s="13"/>
      <c r="E400" s="21">
        <v>11719</v>
      </c>
    </row>
    <row r="401" spans="1:5" x14ac:dyDescent="0.3">
      <c r="A401" s="62" t="s">
        <v>493</v>
      </c>
      <c r="B401" s="20">
        <v>7624</v>
      </c>
      <c r="C401" s="13"/>
      <c r="D401" s="13"/>
      <c r="E401" s="20">
        <v>7624</v>
      </c>
    </row>
    <row r="402" spans="1:5" x14ac:dyDescent="0.3">
      <c r="A402" s="73" t="s">
        <v>494</v>
      </c>
      <c r="B402" s="23"/>
      <c r="C402" s="23"/>
      <c r="D402" s="23"/>
      <c r="E402" s="23"/>
    </row>
    <row r="403" spans="1:5" x14ac:dyDescent="0.3">
      <c r="A403" s="62" t="s">
        <v>495</v>
      </c>
      <c r="B403" s="21">
        <v>10000000</v>
      </c>
      <c r="C403" s="13"/>
      <c r="D403" s="13"/>
      <c r="E403" s="21">
        <v>10000000</v>
      </c>
    </row>
    <row r="404" spans="1:5" x14ac:dyDescent="0.3">
      <c r="A404" s="62" t="s">
        <v>496</v>
      </c>
      <c r="B404" s="21">
        <v>300000</v>
      </c>
      <c r="C404" s="13"/>
      <c r="D404" s="13"/>
      <c r="E404" s="21">
        <v>300000</v>
      </c>
    </row>
    <row r="405" spans="1:5" x14ac:dyDescent="0.3">
      <c r="A405" s="62" t="s">
        <v>497</v>
      </c>
      <c r="B405" s="21">
        <v>3804526.13</v>
      </c>
      <c r="C405" s="13"/>
      <c r="D405" s="13"/>
      <c r="E405" s="21">
        <v>3804526.13</v>
      </c>
    </row>
    <row r="406" spans="1:5" x14ac:dyDescent="0.3">
      <c r="A406" s="62" t="s">
        <v>498</v>
      </c>
      <c r="B406" s="21">
        <v>360000</v>
      </c>
      <c r="C406" s="13"/>
      <c r="D406" s="13"/>
      <c r="E406" s="21">
        <v>360000</v>
      </c>
    </row>
    <row r="407" spans="1:5" x14ac:dyDescent="0.3">
      <c r="A407" s="62" t="s">
        <v>499</v>
      </c>
      <c r="B407" s="21">
        <v>4758929</v>
      </c>
      <c r="C407" s="13"/>
      <c r="D407" s="13"/>
      <c r="E407" s="21">
        <v>4758929</v>
      </c>
    </row>
    <row r="408" spans="1:5" x14ac:dyDescent="0.3">
      <c r="A408" s="62" t="s">
        <v>500</v>
      </c>
      <c r="B408" s="21">
        <v>253862</v>
      </c>
      <c r="C408" s="13"/>
      <c r="D408" s="13"/>
      <c r="E408" s="21">
        <v>253862</v>
      </c>
    </row>
    <row r="409" spans="1:5" x14ac:dyDescent="0.3">
      <c r="A409" s="62" t="s">
        <v>501</v>
      </c>
      <c r="B409" s="21">
        <v>45361595</v>
      </c>
      <c r="C409" s="13"/>
      <c r="D409" s="13"/>
      <c r="E409" s="21">
        <v>45361595</v>
      </c>
    </row>
    <row r="410" spans="1:5" x14ac:dyDescent="0.3">
      <c r="A410" s="50" t="s">
        <v>502</v>
      </c>
      <c r="B410" s="21">
        <v>5000</v>
      </c>
      <c r="C410" s="13"/>
      <c r="D410" s="13"/>
      <c r="E410" s="21">
        <v>5000</v>
      </c>
    </row>
    <row r="411" spans="1:5" x14ac:dyDescent="0.3">
      <c r="A411" s="62" t="s">
        <v>503</v>
      </c>
      <c r="B411" s="20">
        <v>81187940.670000002</v>
      </c>
      <c r="C411" s="13"/>
      <c r="D411" s="13"/>
      <c r="E411" s="20">
        <v>81187940.670000002</v>
      </c>
    </row>
    <row r="412" spans="1:5" x14ac:dyDescent="0.3">
      <c r="A412" s="62" t="s">
        <v>504</v>
      </c>
      <c r="B412" s="21">
        <v>1083673</v>
      </c>
      <c r="C412" s="13"/>
      <c r="D412" s="13"/>
      <c r="E412" s="21">
        <v>1083673</v>
      </c>
    </row>
    <row r="413" spans="1:5" x14ac:dyDescent="0.3">
      <c r="A413" s="62" t="s">
        <v>505</v>
      </c>
      <c r="B413" s="21">
        <v>15260355.539999999</v>
      </c>
      <c r="C413" s="13"/>
      <c r="D413" s="13"/>
      <c r="E413" s="21">
        <v>15260355.539999999</v>
      </c>
    </row>
    <row r="414" spans="1:5" x14ac:dyDescent="0.3">
      <c r="A414" s="60" t="s">
        <v>506</v>
      </c>
      <c r="B414" s="23"/>
      <c r="C414" s="23"/>
      <c r="D414" s="23"/>
      <c r="E414" s="23"/>
    </row>
    <row r="415" spans="1:5" x14ac:dyDescent="0.3">
      <c r="A415" s="62" t="s">
        <v>507</v>
      </c>
      <c r="B415" s="21">
        <v>90204.4</v>
      </c>
      <c r="C415" s="13"/>
      <c r="D415" s="13"/>
      <c r="E415" s="21">
        <v>90204.4</v>
      </c>
    </row>
    <row r="416" spans="1:5" x14ac:dyDescent="0.3">
      <c r="A416" s="62" t="s">
        <v>508</v>
      </c>
      <c r="B416" s="21">
        <v>40000</v>
      </c>
      <c r="C416" s="13"/>
      <c r="D416" s="13"/>
      <c r="E416" s="21">
        <v>40000</v>
      </c>
    </row>
    <row r="417" spans="1:5" x14ac:dyDescent="0.3">
      <c r="A417" s="62" t="s">
        <v>509</v>
      </c>
      <c r="B417" s="21">
        <v>10000</v>
      </c>
      <c r="C417" s="13"/>
      <c r="D417" s="13"/>
      <c r="E417" s="21">
        <v>10000</v>
      </c>
    </row>
    <row r="418" spans="1:5" x14ac:dyDescent="0.3">
      <c r="A418" s="62" t="s">
        <v>510</v>
      </c>
      <c r="B418" s="21">
        <v>18990</v>
      </c>
      <c r="C418" s="13"/>
      <c r="D418" s="13"/>
      <c r="E418" s="21">
        <v>18990</v>
      </c>
    </row>
    <row r="419" spans="1:5" x14ac:dyDescent="0.3">
      <c r="A419" s="62" t="s">
        <v>511</v>
      </c>
      <c r="B419" s="21">
        <v>72886</v>
      </c>
      <c r="C419" s="13"/>
      <c r="D419" s="13"/>
      <c r="E419" s="21">
        <v>72886</v>
      </c>
    </row>
    <row r="420" spans="1:5" x14ac:dyDescent="0.3">
      <c r="A420" s="62" t="s">
        <v>512</v>
      </c>
      <c r="B420" s="20">
        <v>313241.09000000003</v>
      </c>
      <c r="C420" s="13"/>
      <c r="D420" s="13"/>
      <c r="E420" s="20">
        <v>313241.09000000003</v>
      </c>
    </row>
    <row r="421" spans="1:5" x14ac:dyDescent="0.3">
      <c r="A421" s="62" t="s">
        <v>513</v>
      </c>
      <c r="B421" s="21">
        <v>1884</v>
      </c>
      <c r="C421" s="13"/>
      <c r="D421" s="13"/>
      <c r="E421" s="21">
        <v>1884</v>
      </c>
    </row>
    <row r="422" spans="1:5" x14ac:dyDescent="0.3">
      <c r="A422" s="62" t="s">
        <v>514</v>
      </c>
      <c r="B422" s="21">
        <v>1000</v>
      </c>
      <c r="C422" s="13"/>
      <c r="D422" s="13"/>
      <c r="E422" s="21">
        <v>1000</v>
      </c>
    </row>
    <row r="423" spans="1:5" x14ac:dyDescent="0.3">
      <c r="A423" s="62" t="s">
        <v>515</v>
      </c>
      <c r="B423" s="21">
        <v>68276.69</v>
      </c>
      <c r="C423" s="13"/>
      <c r="D423" s="13"/>
      <c r="E423" s="21">
        <v>68276.69</v>
      </c>
    </row>
    <row r="424" spans="1:5" x14ac:dyDescent="0.3">
      <c r="A424" s="62" t="s">
        <v>516</v>
      </c>
      <c r="B424" s="21">
        <v>10000</v>
      </c>
      <c r="C424" s="13"/>
      <c r="D424" s="13"/>
      <c r="E424" s="21">
        <v>10000</v>
      </c>
    </row>
    <row r="425" spans="1:5" x14ac:dyDescent="0.3">
      <c r="A425" s="11" t="s">
        <v>87</v>
      </c>
      <c r="B425" s="70">
        <v>160629.13</v>
      </c>
      <c r="C425" s="56">
        <v>5782160.4699999997</v>
      </c>
      <c r="D425" s="56">
        <v>4092720.29</v>
      </c>
      <c r="E425" s="70">
        <v>1850069.31</v>
      </c>
    </row>
    <row r="426" spans="1:5" x14ac:dyDescent="0.3">
      <c r="A426" s="73" t="s">
        <v>517</v>
      </c>
      <c r="B426" s="58">
        <v>161500</v>
      </c>
      <c r="C426" s="10"/>
      <c r="D426" s="10"/>
      <c r="E426" s="58">
        <v>161500</v>
      </c>
    </row>
    <row r="427" spans="1:5" x14ac:dyDescent="0.3">
      <c r="A427" s="62" t="s">
        <v>518</v>
      </c>
      <c r="B427" s="20">
        <v>161500</v>
      </c>
      <c r="C427" s="13"/>
      <c r="D427" s="13"/>
      <c r="E427" s="20">
        <v>161500</v>
      </c>
    </row>
    <row r="428" spans="1:5" x14ac:dyDescent="0.3">
      <c r="A428" s="60" t="s">
        <v>519</v>
      </c>
      <c r="B428" s="64">
        <v>783042.87</v>
      </c>
      <c r="C428" s="15">
        <v>4146945.72</v>
      </c>
      <c r="D428" s="15">
        <v>3689370.29</v>
      </c>
      <c r="E428" s="64">
        <v>1240618.3</v>
      </c>
    </row>
    <row r="429" spans="1:5" x14ac:dyDescent="0.3">
      <c r="A429" s="62" t="s">
        <v>520</v>
      </c>
      <c r="B429" s="21">
        <v>216041.35</v>
      </c>
      <c r="C429" s="16">
        <v>1900000</v>
      </c>
      <c r="D429" s="16">
        <v>2322661.7599999998</v>
      </c>
      <c r="E429" s="20">
        <v>206620.41</v>
      </c>
    </row>
    <row r="430" spans="1:5" x14ac:dyDescent="0.3">
      <c r="A430" s="62" t="s">
        <v>521</v>
      </c>
      <c r="B430" s="25"/>
      <c r="C430" s="13"/>
      <c r="D430" s="16">
        <v>5000</v>
      </c>
      <c r="E430" s="20">
        <v>5000</v>
      </c>
    </row>
    <row r="431" spans="1:5" x14ac:dyDescent="0.3">
      <c r="A431" s="62" t="s">
        <v>522</v>
      </c>
      <c r="B431" s="21">
        <v>214263.51</v>
      </c>
      <c r="C431" s="16">
        <v>1581945.72</v>
      </c>
      <c r="D431" s="16">
        <v>1337708.53</v>
      </c>
      <c r="E431" s="21">
        <v>458500.7</v>
      </c>
    </row>
    <row r="432" spans="1:5" x14ac:dyDescent="0.3">
      <c r="A432" s="62" t="s">
        <v>523</v>
      </c>
      <c r="B432" s="21">
        <v>9106.8700000000008</v>
      </c>
      <c r="C432" s="16">
        <v>80000</v>
      </c>
      <c r="D432" s="13"/>
      <c r="E432" s="21">
        <v>89106.87</v>
      </c>
    </row>
    <row r="433" spans="1:5" x14ac:dyDescent="0.3">
      <c r="A433" s="62" t="s">
        <v>524</v>
      </c>
      <c r="B433" s="25"/>
      <c r="C433" s="16">
        <v>25000</v>
      </c>
      <c r="D433" s="13"/>
      <c r="E433" s="21">
        <v>25000</v>
      </c>
    </row>
    <row r="434" spans="1:5" x14ac:dyDescent="0.3">
      <c r="A434" s="62" t="s">
        <v>525</v>
      </c>
      <c r="B434" s="20">
        <v>0.4</v>
      </c>
      <c r="C434" s="13"/>
      <c r="D434" s="13"/>
      <c r="E434" s="20">
        <v>0.4</v>
      </c>
    </row>
    <row r="435" spans="1:5" x14ac:dyDescent="0.3">
      <c r="A435" s="62" t="s">
        <v>526</v>
      </c>
      <c r="B435" s="21">
        <v>49720</v>
      </c>
      <c r="C435" s="16">
        <v>170000</v>
      </c>
      <c r="D435" s="13"/>
      <c r="E435" s="21">
        <v>219720</v>
      </c>
    </row>
    <row r="436" spans="1:5" x14ac:dyDescent="0.3">
      <c r="A436" s="62" t="s">
        <v>527</v>
      </c>
      <c r="B436" s="25"/>
      <c r="C436" s="16">
        <v>200000</v>
      </c>
      <c r="D436" s="13"/>
      <c r="E436" s="21">
        <v>200000</v>
      </c>
    </row>
    <row r="437" spans="1:5" x14ac:dyDescent="0.3">
      <c r="A437" s="50" t="s">
        <v>528</v>
      </c>
      <c r="B437" s="21">
        <v>62500</v>
      </c>
      <c r="C437" s="13"/>
      <c r="D437" s="13"/>
      <c r="E437" s="21">
        <v>62500</v>
      </c>
    </row>
    <row r="438" spans="1:5" x14ac:dyDescent="0.3">
      <c r="A438" s="62" t="s">
        <v>529</v>
      </c>
      <c r="B438" s="20">
        <v>28224.59</v>
      </c>
      <c r="C438" s="13"/>
      <c r="D438" s="13"/>
      <c r="E438" s="20">
        <v>28224.59</v>
      </c>
    </row>
    <row r="439" spans="1:5" x14ac:dyDescent="0.3">
      <c r="A439" s="62" t="s">
        <v>530</v>
      </c>
      <c r="B439" s="21">
        <v>7499.59</v>
      </c>
      <c r="C439" s="13"/>
      <c r="D439" s="13"/>
      <c r="E439" s="21">
        <v>7499.59</v>
      </c>
    </row>
    <row r="440" spans="1:5" x14ac:dyDescent="0.3">
      <c r="A440" s="62" t="s">
        <v>531</v>
      </c>
      <c r="B440" s="21">
        <v>6324</v>
      </c>
      <c r="C440" s="13"/>
      <c r="D440" s="13"/>
      <c r="E440" s="21">
        <v>6324</v>
      </c>
    </row>
    <row r="441" spans="1:5" x14ac:dyDescent="0.3">
      <c r="A441" s="62" t="s">
        <v>532</v>
      </c>
      <c r="B441" s="21">
        <v>63980.06</v>
      </c>
      <c r="C441" s="13"/>
      <c r="D441" s="13"/>
      <c r="E441" s="21">
        <v>63980.06</v>
      </c>
    </row>
    <row r="442" spans="1:5" x14ac:dyDescent="0.3">
      <c r="A442" s="62" t="s">
        <v>533</v>
      </c>
      <c r="B442" s="20">
        <v>10600</v>
      </c>
      <c r="C442" s="13"/>
      <c r="D442" s="13"/>
      <c r="E442" s="20">
        <v>10600</v>
      </c>
    </row>
    <row r="443" spans="1:5" x14ac:dyDescent="0.3">
      <c r="A443" s="62" t="s">
        <v>534</v>
      </c>
      <c r="B443" s="20">
        <v>20109.669999999998</v>
      </c>
      <c r="C443" s="13"/>
      <c r="D443" s="13"/>
      <c r="E443" s="20">
        <v>20109.669999999998</v>
      </c>
    </row>
    <row r="444" spans="1:5" x14ac:dyDescent="0.3">
      <c r="A444" s="62" t="s">
        <v>535</v>
      </c>
      <c r="B444" s="21">
        <v>198036.04</v>
      </c>
      <c r="C444" s="16">
        <v>15000</v>
      </c>
      <c r="D444" s="13"/>
      <c r="E444" s="21">
        <v>213036.04</v>
      </c>
    </row>
    <row r="445" spans="1:5" x14ac:dyDescent="0.3">
      <c r="A445" s="62" t="s">
        <v>536</v>
      </c>
      <c r="B445" s="21">
        <v>14506.11</v>
      </c>
      <c r="C445" s="13"/>
      <c r="D445" s="16">
        <v>24000</v>
      </c>
      <c r="E445" s="20">
        <v>9493.89</v>
      </c>
    </row>
    <row r="446" spans="1:5" x14ac:dyDescent="0.3">
      <c r="A446" s="62" t="s">
        <v>537</v>
      </c>
      <c r="B446" s="25"/>
      <c r="C446" s="16">
        <v>175000</v>
      </c>
      <c r="D446" s="13"/>
      <c r="E446" s="21">
        <v>175000</v>
      </c>
    </row>
    <row r="447" spans="1:5" x14ac:dyDescent="0.3">
      <c r="A447" s="73" t="s">
        <v>538</v>
      </c>
      <c r="B447" s="61">
        <v>750070.45</v>
      </c>
      <c r="C447" s="15">
        <v>1400270.45</v>
      </c>
      <c r="D447" s="15">
        <v>78000</v>
      </c>
      <c r="E447" s="64">
        <v>572200</v>
      </c>
    </row>
    <row r="448" spans="1:5" x14ac:dyDescent="0.3">
      <c r="A448" s="50" t="s">
        <v>539</v>
      </c>
      <c r="B448" s="21">
        <v>33000</v>
      </c>
      <c r="C448" s="16">
        <v>10000</v>
      </c>
      <c r="D448" s="16">
        <v>6000</v>
      </c>
      <c r="E448" s="21">
        <v>37000</v>
      </c>
    </row>
    <row r="449" spans="1:5" x14ac:dyDescent="0.3">
      <c r="A449" s="62" t="s">
        <v>540</v>
      </c>
      <c r="B449" s="21">
        <v>100000</v>
      </c>
      <c r="C449" s="13"/>
      <c r="D449" s="16">
        <v>5000</v>
      </c>
      <c r="E449" s="21">
        <v>95000</v>
      </c>
    </row>
    <row r="450" spans="1:5" x14ac:dyDescent="0.3">
      <c r="A450" s="50" t="s">
        <v>541</v>
      </c>
      <c r="B450" s="21">
        <v>53000</v>
      </c>
      <c r="C450" s="13"/>
      <c r="D450" s="16">
        <v>16000</v>
      </c>
      <c r="E450" s="21">
        <v>37000</v>
      </c>
    </row>
    <row r="451" spans="1:5" x14ac:dyDescent="0.3">
      <c r="A451" s="62" t="s">
        <v>542</v>
      </c>
      <c r="B451" s="21">
        <v>13000</v>
      </c>
      <c r="C451" s="13"/>
      <c r="D451" s="13"/>
      <c r="E451" s="21">
        <v>13000</v>
      </c>
    </row>
    <row r="452" spans="1:5" x14ac:dyDescent="0.3">
      <c r="A452" s="62" t="s">
        <v>543</v>
      </c>
      <c r="B452" s="21">
        <v>32000</v>
      </c>
      <c r="C452" s="13"/>
      <c r="D452" s="16">
        <v>6000</v>
      </c>
      <c r="E452" s="21">
        <v>26000</v>
      </c>
    </row>
    <row r="453" spans="1:5" x14ac:dyDescent="0.3">
      <c r="A453" s="62" t="s">
        <v>544</v>
      </c>
      <c r="B453" s="21">
        <v>45000</v>
      </c>
      <c r="C453" s="13"/>
      <c r="D453" s="16">
        <v>10000</v>
      </c>
      <c r="E453" s="21">
        <v>35000</v>
      </c>
    </row>
    <row r="454" spans="1:5" x14ac:dyDescent="0.3">
      <c r="A454" s="62" t="s">
        <v>545</v>
      </c>
      <c r="B454" s="21">
        <v>40000</v>
      </c>
      <c r="C454" s="13"/>
      <c r="D454" s="16">
        <v>10000</v>
      </c>
      <c r="E454" s="21">
        <v>30000</v>
      </c>
    </row>
    <row r="455" spans="1:5" x14ac:dyDescent="0.3">
      <c r="A455" s="62" t="s">
        <v>546</v>
      </c>
      <c r="B455" s="20">
        <v>1390270.45</v>
      </c>
      <c r="C455" s="16">
        <v>1390270.45</v>
      </c>
      <c r="D455" s="13"/>
      <c r="E455" s="25"/>
    </row>
    <row r="456" spans="1:5" x14ac:dyDescent="0.3">
      <c r="A456" s="62" t="s">
        <v>547</v>
      </c>
      <c r="B456" s="21">
        <v>155000</v>
      </c>
      <c r="C456" s="13"/>
      <c r="D456" s="16">
        <v>8000</v>
      </c>
      <c r="E456" s="21">
        <v>147000</v>
      </c>
    </row>
    <row r="457" spans="1:5" x14ac:dyDescent="0.3">
      <c r="A457" s="62" t="s">
        <v>548</v>
      </c>
      <c r="B457" s="21">
        <v>85000</v>
      </c>
      <c r="C457" s="13"/>
      <c r="D457" s="13"/>
      <c r="E457" s="21">
        <v>85000</v>
      </c>
    </row>
    <row r="458" spans="1:5" x14ac:dyDescent="0.3">
      <c r="A458" s="62" t="s">
        <v>549</v>
      </c>
      <c r="B458" s="21">
        <v>8500</v>
      </c>
      <c r="C458" s="13"/>
      <c r="D458" s="16">
        <v>10000</v>
      </c>
      <c r="E458" s="20">
        <v>1500</v>
      </c>
    </row>
    <row r="459" spans="1:5" x14ac:dyDescent="0.3">
      <c r="A459" s="50" t="s">
        <v>550</v>
      </c>
      <c r="B459" s="21">
        <v>75700</v>
      </c>
      <c r="C459" s="13"/>
      <c r="D459" s="16">
        <v>7000</v>
      </c>
      <c r="E459" s="21">
        <v>68700</v>
      </c>
    </row>
    <row r="460" spans="1:5" x14ac:dyDescent="0.3">
      <c r="A460" s="60" t="s">
        <v>551</v>
      </c>
      <c r="B460" s="64">
        <v>180000</v>
      </c>
      <c r="C460" s="23"/>
      <c r="D460" s="15">
        <v>30000</v>
      </c>
      <c r="E460" s="64">
        <v>150000</v>
      </c>
    </row>
    <row r="461" spans="1:5" x14ac:dyDescent="0.3">
      <c r="A461" s="62" t="s">
        <v>552</v>
      </c>
      <c r="B461" s="21">
        <v>180000</v>
      </c>
      <c r="C461" s="13"/>
      <c r="D461" s="16">
        <v>30000</v>
      </c>
      <c r="E461" s="21">
        <v>150000</v>
      </c>
    </row>
    <row r="462" spans="1:5" x14ac:dyDescent="0.3">
      <c r="A462" s="50" t="s">
        <v>553</v>
      </c>
      <c r="B462" s="18">
        <v>109156.71</v>
      </c>
      <c r="C462" s="55">
        <v>234944.3</v>
      </c>
      <c r="D462" s="55">
        <v>295350</v>
      </c>
      <c r="E462" s="18">
        <v>48751.01</v>
      </c>
    </row>
    <row r="463" spans="1:5" x14ac:dyDescent="0.3">
      <c r="A463" s="11" t="s">
        <v>88</v>
      </c>
      <c r="B463" s="70">
        <v>2002755.86</v>
      </c>
      <c r="C463" s="52"/>
      <c r="D463" s="56">
        <v>672565.62</v>
      </c>
      <c r="E463" s="70">
        <v>1330190.24</v>
      </c>
    </row>
    <row r="464" spans="1:5" x14ac:dyDescent="0.3">
      <c r="A464" s="50" t="s">
        <v>554</v>
      </c>
      <c r="B464" s="18">
        <v>1970357.66</v>
      </c>
      <c r="C464" s="25"/>
      <c r="D464" s="55">
        <v>645222.75</v>
      </c>
      <c r="E464" s="18">
        <v>1325134.9099999999</v>
      </c>
    </row>
    <row r="465" spans="1:5" x14ac:dyDescent="0.3">
      <c r="A465" s="50" t="s">
        <v>555</v>
      </c>
      <c r="B465" s="18">
        <v>14636.22</v>
      </c>
      <c r="C465" s="25"/>
      <c r="D465" s="55">
        <v>14636.22</v>
      </c>
      <c r="E465" s="13"/>
    </row>
    <row r="466" spans="1:5" x14ac:dyDescent="0.3">
      <c r="A466" s="50" t="s">
        <v>556</v>
      </c>
      <c r="B466" s="18">
        <v>17761.98</v>
      </c>
      <c r="C466" s="25"/>
      <c r="D466" s="55">
        <v>12706.65</v>
      </c>
      <c r="E466" s="18">
        <v>5055.33</v>
      </c>
    </row>
    <row r="467" spans="1:5" x14ac:dyDescent="0.3">
      <c r="A467" s="11" t="s">
        <v>89</v>
      </c>
      <c r="B467" s="70">
        <v>10300000</v>
      </c>
      <c r="C467" s="56">
        <v>500000</v>
      </c>
      <c r="D467" s="52"/>
      <c r="E467" s="70">
        <v>10800000</v>
      </c>
    </row>
    <row r="468" spans="1:5" x14ac:dyDescent="0.3">
      <c r="A468" s="50" t="s">
        <v>557</v>
      </c>
      <c r="B468" s="18">
        <v>10300000</v>
      </c>
      <c r="C468" s="55">
        <v>500000</v>
      </c>
      <c r="D468" s="25"/>
      <c r="E468" s="18">
        <v>10800000</v>
      </c>
    </row>
    <row r="469" spans="1:5" x14ac:dyDescent="0.3">
      <c r="A469" s="19" t="s">
        <v>90</v>
      </c>
      <c r="B469" s="21">
        <v>12500000</v>
      </c>
      <c r="C469" s="13"/>
      <c r="D469" s="13"/>
      <c r="E469" s="21">
        <v>12500000</v>
      </c>
    </row>
    <row r="470" spans="1:5" x14ac:dyDescent="0.3">
      <c r="A470" s="19" t="s">
        <v>91</v>
      </c>
      <c r="B470" s="21">
        <v>18657475</v>
      </c>
      <c r="C470" s="16">
        <v>37752159.5</v>
      </c>
      <c r="D470" s="13"/>
      <c r="E470" s="21">
        <v>56409634.5</v>
      </c>
    </row>
    <row r="471" spans="1:5" x14ac:dyDescent="0.3">
      <c r="A471" s="19" t="s">
        <v>92</v>
      </c>
      <c r="B471" s="21">
        <v>1260000</v>
      </c>
      <c r="C471" s="13"/>
      <c r="D471" s="13"/>
      <c r="E471" s="21">
        <v>1260000</v>
      </c>
    </row>
    <row r="472" spans="1:5" x14ac:dyDescent="0.3">
      <c r="A472" s="19" t="s">
        <v>93</v>
      </c>
      <c r="B472" s="21">
        <v>8000000</v>
      </c>
      <c r="C472" s="13"/>
      <c r="D472" s="13"/>
      <c r="E472" s="21">
        <v>8000000</v>
      </c>
    </row>
    <row r="473" spans="1:5" x14ac:dyDescent="0.3">
      <c r="A473" s="19" t="s">
        <v>94</v>
      </c>
      <c r="B473" s="20">
        <v>21625875.879999999</v>
      </c>
      <c r="C473" s="16">
        <v>34000000</v>
      </c>
      <c r="D473" s="13"/>
      <c r="E473" s="21">
        <v>12374124.119999999</v>
      </c>
    </row>
    <row r="474" spans="1:5" x14ac:dyDescent="0.3">
      <c r="A474" s="19" t="s">
        <v>95</v>
      </c>
      <c r="B474" s="21">
        <v>500000</v>
      </c>
      <c r="C474" s="13"/>
      <c r="D474" s="13"/>
      <c r="E474" s="21">
        <v>500000</v>
      </c>
    </row>
    <row r="475" spans="1:5" x14ac:dyDescent="0.3">
      <c r="A475" s="19" t="s">
        <v>96</v>
      </c>
      <c r="B475" s="21">
        <v>44500000</v>
      </c>
      <c r="C475" s="13"/>
      <c r="D475" s="16">
        <v>20000000</v>
      </c>
      <c r="E475" s="21">
        <v>24500000</v>
      </c>
    </row>
    <row r="476" spans="1:5" x14ac:dyDescent="0.3">
      <c r="A476" s="19" t="s">
        <v>97</v>
      </c>
      <c r="B476" s="21">
        <v>11500000</v>
      </c>
      <c r="C476" s="16">
        <v>9500000</v>
      </c>
      <c r="D476" s="13"/>
      <c r="E476" s="21">
        <v>21000000</v>
      </c>
    </row>
    <row r="477" spans="1:5" x14ac:dyDescent="0.3">
      <c r="A477" s="19" t="s">
        <v>98</v>
      </c>
      <c r="B477" s="21">
        <v>105400</v>
      </c>
      <c r="C477" s="13"/>
      <c r="D477" s="13"/>
      <c r="E477" s="21">
        <v>105400</v>
      </c>
    </row>
    <row r="478" spans="1:5" x14ac:dyDescent="0.3">
      <c r="A478" s="19" t="s">
        <v>99</v>
      </c>
      <c r="B478" s="20">
        <v>931199.6</v>
      </c>
      <c r="C478" s="13"/>
      <c r="D478" s="13"/>
      <c r="E478" s="20">
        <v>931199.6</v>
      </c>
    </row>
    <row r="479" spans="1:5" x14ac:dyDescent="0.3">
      <c r="A479" s="8" t="s">
        <v>100</v>
      </c>
      <c r="B479" s="24"/>
      <c r="C479" s="23"/>
      <c r="D479" s="15">
        <v>37733800.799999997</v>
      </c>
      <c r="E479" s="14">
        <v>37733800.799999997</v>
      </c>
    </row>
    <row r="480" spans="1:5" x14ac:dyDescent="0.3">
      <c r="A480" s="19" t="s">
        <v>101</v>
      </c>
      <c r="B480" s="25"/>
      <c r="C480" s="13"/>
      <c r="D480" s="16">
        <v>37733800.799999997</v>
      </c>
      <c r="E480" s="20">
        <v>37733800.799999997</v>
      </c>
    </row>
    <row r="481" spans="1:5" x14ac:dyDescent="0.3">
      <c r="A481" s="8" t="s">
        <v>102</v>
      </c>
      <c r="B481" s="24"/>
      <c r="C481" s="15">
        <v>21740558.460000001</v>
      </c>
      <c r="D481" s="15">
        <v>3780</v>
      </c>
      <c r="E481" s="17">
        <v>21736778.460000001</v>
      </c>
    </row>
    <row r="482" spans="1:5" x14ac:dyDescent="0.3">
      <c r="A482" s="11" t="s">
        <v>103</v>
      </c>
      <c r="B482" s="49"/>
      <c r="C482" s="54">
        <v>8003688.25</v>
      </c>
      <c r="D482" s="54">
        <v>3780</v>
      </c>
      <c r="E482" s="65">
        <v>7999908.25</v>
      </c>
    </row>
    <row r="483" spans="1:5" x14ac:dyDescent="0.3">
      <c r="A483" s="50" t="s">
        <v>558</v>
      </c>
      <c r="B483" s="13"/>
      <c r="C483" s="55">
        <v>12530</v>
      </c>
      <c r="D483" s="55">
        <v>3780</v>
      </c>
      <c r="E483" s="18">
        <v>8750</v>
      </c>
    </row>
    <row r="484" spans="1:5" x14ac:dyDescent="0.3">
      <c r="A484" s="50" t="s">
        <v>559</v>
      </c>
      <c r="B484" s="13"/>
      <c r="C484" s="55">
        <v>3372008.39</v>
      </c>
      <c r="D484" s="25"/>
      <c r="E484" s="18">
        <v>3372008.39</v>
      </c>
    </row>
    <row r="485" spans="1:5" x14ac:dyDescent="0.3">
      <c r="A485" s="50" t="s">
        <v>560</v>
      </c>
      <c r="B485" s="13"/>
      <c r="C485" s="55">
        <v>2359149.86</v>
      </c>
      <c r="D485" s="25"/>
      <c r="E485" s="18">
        <v>2359149.86</v>
      </c>
    </row>
    <row r="486" spans="1:5" x14ac:dyDescent="0.3">
      <c r="A486" s="50" t="s">
        <v>561</v>
      </c>
      <c r="B486" s="13"/>
      <c r="C486" s="55">
        <v>2260000</v>
      </c>
      <c r="D486" s="25"/>
      <c r="E486" s="18">
        <v>2260000</v>
      </c>
    </row>
    <row r="487" spans="1:5" x14ac:dyDescent="0.3">
      <c r="A487" s="11" t="s">
        <v>104</v>
      </c>
      <c r="B487" s="52"/>
      <c r="C487" s="56">
        <v>5648380.0800000001</v>
      </c>
      <c r="D487" s="52"/>
      <c r="E487" s="70">
        <v>5648380.0800000001</v>
      </c>
    </row>
    <row r="488" spans="1:5" x14ac:dyDescent="0.3">
      <c r="A488" s="50" t="s">
        <v>562</v>
      </c>
      <c r="B488" s="13"/>
      <c r="C488" s="55">
        <v>1875000</v>
      </c>
      <c r="D488" s="25"/>
      <c r="E488" s="18">
        <v>1875000</v>
      </c>
    </row>
    <row r="489" spans="1:5" x14ac:dyDescent="0.3">
      <c r="A489" s="53" t="s">
        <v>563</v>
      </c>
      <c r="B489" s="13"/>
      <c r="C489" s="55">
        <v>3773380.08</v>
      </c>
      <c r="D489" s="25"/>
      <c r="E489" s="18">
        <v>3773380.08</v>
      </c>
    </row>
    <row r="490" spans="1:5" x14ac:dyDescent="0.3">
      <c r="A490" s="11" t="s">
        <v>105</v>
      </c>
      <c r="B490" s="52"/>
      <c r="C490" s="56">
        <v>568140</v>
      </c>
      <c r="D490" s="52"/>
      <c r="E490" s="70">
        <v>568140</v>
      </c>
    </row>
    <row r="491" spans="1:5" x14ac:dyDescent="0.3">
      <c r="A491" s="50" t="s">
        <v>564</v>
      </c>
      <c r="B491" s="13"/>
      <c r="C491" s="55">
        <v>546000</v>
      </c>
      <c r="D491" s="25"/>
      <c r="E491" s="18">
        <v>546000</v>
      </c>
    </row>
    <row r="492" spans="1:5" x14ac:dyDescent="0.3">
      <c r="A492" s="50" t="s">
        <v>565</v>
      </c>
      <c r="B492" s="13"/>
      <c r="C492" s="55">
        <v>22140</v>
      </c>
      <c r="D492" s="25"/>
      <c r="E492" s="18">
        <v>22140</v>
      </c>
    </row>
    <row r="493" spans="1:5" x14ac:dyDescent="0.3">
      <c r="A493" s="19" t="s">
        <v>106</v>
      </c>
      <c r="B493" s="25"/>
      <c r="C493" s="16">
        <v>6000</v>
      </c>
      <c r="D493" s="13"/>
      <c r="E493" s="21">
        <v>6000</v>
      </c>
    </row>
    <row r="494" spans="1:5" x14ac:dyDescent="0.3">
      <c r="A494" s="19" t="s">
        <v>107</v>
      </c>
      <c r="B494" s="25"/>
      <c r="C494" s="16">
        <v>1103597.8400000001</v>
      </c>
      <c r="D494" s="13"/>
      <c r="E494" s="21">
        <v>1103597.8400000001</v>
      </c>
    </row>
    <row r="495" spans="1:5" x14ac:dyDescent="0.3">
      <c r="A495" s="19" t="s">
        <v>108</v>
      </c>
      <c r="B495" s="25"/>
      <c r="C495" s="16">
        <v>1000</v>
      </c>
      <c r="D495" s="13"/>
      <c r="E495" s="21">
        <v>1000</v>
      </c>
    </row>
    <row r="496" spans="1:5" x14ac:dyDescent="0.3">
      <c r="A496" s="19" t="s">
        <v>109</v>
      </c>
      <c r="B496" s="25"/>
      <c r="C496" s="16">
        <v>659858.97</v>
      </c>
      <c r="D496" s="13"/>
      <c r="E496" s="21">
        <v>659858.97</v>
      </c>
    </row>
    <row r="497" spans="1:5" x14ac:dyDescent="0.3">
      <c r="A497" s="19" t="s">
        <v>110</v>
      </c>
      <c r="B497" s="25"/>
      <c r="C497" s="16">
        <v>326902.84000000003</v>
      </c>
      <c r="D497" s="13"/>
      <c r="E497" s="21">
        <v>326902.84000000003</v>
      </c>
    </row>
    <row r="498" spans="1:5" x14ac:dyDescent="0.3">
      <c r="A498" s="19" t="s">
        <v>111</v>
      </c>
      <c r="B498" s="25"/>
      <c r="C498" s="16">
        <v>4321019.4800000004</v>
      </c>
      <c r="D498" s="13"/>
      <c r="E498" s="21">
        <v>4321019.4800000004</v>
      </c>
    </row>
    <row r="499" spans="1:5" x14ac:dyDescent="0.3">
      <c r="A499" s="19" t="s">
        <v>112</v>
      </c>
      <c r="B499" s="25"/>
      <c r="C499" s="16">
        <v>191600</v>
      </c>
      <c r="D499" s="13"/>
      <c r="E499" s="21">
        <v>191600</v>
      </c>
    </row>
    <row r="500" spans="1:5" x14ac:dyDescent="0.3">
      <c r="A500" s="19" t="s">
        <v>113</v>
      </c>
      <c r="B500" s="25"/>
      <c r="C500" s="16">
        <v>81550</v>
      </c>
      <c r="D500" s="13"/>
      <c r="E500" s="21">
        <v>81550</v>
      </c>
    </row>
    <row r="501" spans="1:5" x14ac:dyDescent="0.3">
      <c r="A501" s="19" t="s">
        <v>114</v>
      </c>
      <c r="B501" s="25"/>
      <c r="C501" s="16">
        <v>17321</v>
      </c>
      <c r="D501" s="13"/>
      <c r="E501" s="21">
        <v>17321</v>
      </c>
    </row>
    <row r="502" spans="1:5" x14ac:dyDescent="0.3">
      <c r="A502" s="19" t="s">
        <v>115</v>
      </c>
      <c r="B502" s="25"/>
      <c r="C502" s="16">
        <v>432300</v>
      </c>
      <c r="D502" s="13"/>
      <c r="E502" s="21">
        <v>432300</v>
      </c>
    </row>
    <row r="503" spans="1:5" x14ac:dyDescent="0.3">
      <c r="A503" s="19" t="s">
        <v>116</v>
      </c>
      <c r="B503" s="25"/>
      <c r="C503" s="16">
        <v>379200</v>
      </c>
      <c r="D503" s="13"/>
      <c r="E503" s="21">
        <v>379200</v>
      </c>
    </row>
    <row r="504" spans="1:5" x14ac:dyDescent="0.3">
      <c r="A504" s="8" t="s">
        <v>117</v>
      </c>
      <c r="B504" s="24"/>
      <c r="C504" s="15">
        <v>11905276.449999999</v>
      </c>
      <c r="D504" s="15">
        <v>13171.7</v>
      </c>
      <c r="E504" s="17">
        <v>11892104.75</v>
      </c>
    </row>
    <row r="505" spans="1:5" x14ac:dyDescent="0.3">
      <c r="A505" s="11" t="s">
        <v>29</v>
      </c>
      <c r="B505" s="49"/>
      <c r="C505" s="54">
        <v>8688780.5600000005</v>
      </c>
      <c r="D505" s="49"/>
      <c r="E505" s="65">
        <v>8688780.5600000005</v>
      </c>
    </row>
    <row r="506" spans="1:5" x14ac:dyDescent="0.3">
      <c r="A506" s="60" t="s">
        <v>566</v>
      </c>
      <c r="B506" s="10"/>
      <c r="C506" s="57">
        <v>13364.9</v>
      </c>
      <c r="D506" s="10"/>
      <c r="E506" s="63">
        <v>13364.9</v>
      </c>
    </row>
    <row r="507" spans="1:5" x14ac:dyDescent="0.3">
      <c r="A507" s="50" t="s">
        <v>567</v>
      </c>
      <c r="B507" s="25"/>
      <c r="C507" s="16">
        <v>13364.9</v>
      </c>
      <c r="D507" s="13"/>
      <c r="E507" s="21">
        <v>13364.9</v>
      </c>
    </row>
    <row r="508" spans="1:5" x14ac:dyDescent="0.3">
      <c r="A508" s="60" t="s">
        <v>568</v>
      </c>
      <c r="B508" s="23"/>
      <c r="C508" s="15">
        <v>142508.82999999999</v>
      </c>
      <c r="D508" s="23"/>
      <c r="E508" s="64">
        <v>142508.82999999999</v>
      </c>
    </row>
    <row r="509" spans="1:5" x14ac:dyDescent="0.3">
      <c r="A509" s="62" t="s">
        <v>569</v>
      </c>
      <c r="B509" s="25"/>
      <c r="C509" s="16">
        <v>142508.82999999999</v>
      </c>
      <c r="D509" s="13"/>
      <c r="E509" s="21">
        <v>142508.82999999999</v>
      </c>
    </row>
    <row r="510" spans="1:5" x14ac:dyDescent="0.3">
      <c r="A510" s="50" t="s">
        <v>570</v>
      </c>
      <c r="B510" s="13"/>
      <c r="C510" s="55">
        <v>95236</v>
      </c>
      <c r="D510" s="25"/>
      <c r="E510" s="18">
        <v>95236</v>
      </c>
    </row>
    <row r="511" spans="1:5" x14ac:dyDescent="0.3">
      <c r="A511" s="50" t="s">
        <v>571</v>
      </c>
      <c r="B511" s="13"/>
      <c r="C511" s="55">
        <v>162000</v>
      </c>
      <c r="D511" s="25"/>
      <c r="E511" s="18">
        <v>162000</v>
      </c>
    </row>
    <row r="512" spans="1:5" x14ac:dyDescent="0.3">
      <c r="A512" s="53" t="s">
        <v>572</v>
      </c>
      <c r="B512" s="13"/>
      <c r="C512" s="55">
        <v>28500</v>
      </c>
      <c r="D512" s="25"/>
      <c r="E512" s="18">
        <v>28500</v>
      </c>
    </row>
    <row r="513" spans="1:5" x14ac:dyDescent="0.3">
      <c r="A513" s="50" t="s">
        <v>573</v>
      </c>
      <c r="B513" s="13"/>
      <c r="C513" s="55">
        <v>965544.94</v>
      </c>
      <c r="D513" s="25"/>
      <c r="E513" s="18">
        <v>965544.94</v>
      </c>
    </row>
    <row r="514" spans="1:5" x14ac:dyDescent="0.3">
      <c r="A514" s="53" t="s">
        <v>574</v>
      </c>
      <c r="B514" s="13"/>
      <c r="C514" s="55">
        <v>27438.15</v>
      </c>
      <c r="D514" s="25"/>
      <c r="E514" s="18">
        <v>27438.15</v>
      </c>
    </row>
    <row r="515" spans="1:5" x14ac:dyDescent="0.3">
      <c r="A515" s="53" t="s">
        <v>575</v>
      </c>
      <c r="B515" s="13"/>
      <c r="C515" s="55">
        <v>1225778.3700000001</v>
      </c>
      <c r="D515" s="25"/>
      <c r="E515" s="18">
        <v>1225778.3700000001</v>
      </c>
    </row>
    <row r="516" spans="1:5" x14ac:dyDescent="0.3">
      <c r="A516" s="53" t="s">
        <v>576</v>
      </c>
      <c r="B516" s="13"/>
      <c r="C516" s="55">
        <v>328166.65000000002</v>
      </c>
      <c r="D516" s="25"/>
      <c r="E516" s="18">
        <v>328166.65000000002</v>
      </c>
    </row>
    <row r="517" spans="1:5" x14ac:dyDescent="0.3">
      <c r="A517" s="50" t="s">
        <v>577</v>
      </c>
      <c r="B517" s="13"/>
      <c r="C517" s="55">
        <v>12706.65</v>
      </c>
      <c r="D517" s="25"/>
      <c r="E517" s="18">
        <v>12706.65</v>
      </c>
    </row>
    <row r="518" spans="1:5" x14ac:dyDescent="0.3">
      <c r="A518" s="53" t="s">
        <v>578</v>
      </c>
      <c r="B518" s="13"/>
      <c r="C518" s="55">
        <v>117500</v>
      </c>
      <c r="D518" s="25"/>
      <c r="E518" s="18">
        <v>117500</v>
      </c>
    </row>
    <row r="519" spans="1:5" x14ac:dyDescent="0.3">
      <c r="A519" s="53" t="s">
        <v>579</v>
      </c>
      <c r="B519" s="13"/>
      <c r="C519" s="55">
        <v>84959</v>
      </c>
      <c r="D519" s="25"/>
      <c r="E519" s="18">
        <v>84959</v>
      </c>
    </row>
    <row r="520" spans="1:5" x14ac:dyDescent="0.3">
      <c r="A520" s="50" t="s">
        <v>580</v>
      </c>
      <c r="B520" s="13"/>
      <c r="C520" s="55">
        <v>330000</v>
      </c>
      <c r="D520" s="25"/>
      <c r="E520" s="18">
        <v>330000</v>
      </c>
    </row>
    <row r="521" spans="1:5" x14ac:dyDescent="0.3">
      <c r="A521" s="53" t="s">
        <v>581</v>
      </c>
      <c r="B521" s="13"/>
      <c r="C521" s="55">
        <v>247337.49</v>
      </c>
      <c r="D521" s="25"/>
      <c r="E521" s="18">
        <v>247337.49</v>
      </c>
    </row>
    <row r="522" spans="1:5" x14ac:dyDescent="0.3">
      <c r="A522" s="50" t="s">
        <v>582</v>
      </c>
      <c r="B522" s="13"/>
      <c r="C522" s="55">
        <v>880863</v>
      </c>
      <c r="D522" s="25"/>
      <c r="E522" s="18">
        <v>880863</v>
      </c>
    </row>
    <row r="523" spans="1:5" x14ac:dyDescent="0.3">
      <c r="A523" s="50" t="s">
        <v>583</v>
      </c>
      <c r="B523" s="13"/>
      <c r="C523" s="55">
        <v>32380</v>
      </c>
      <c r="D523" s="25"/>
      <c r="E523" s="18">
        <v>32380</v>
      </c>
    </row>
    <row r="524" spans="1:5" x14ac:dyDescent="0.3">
      <c r="A524" s="53" t="s">
        <v>584</v>
      </c>
      <c r="B524" s="13"/>
      <c r="C524" s="55">
        <v>63380.03</v>
      </c>
      <c r="D524" s="25"/>
      <c r="E524" s="18">
        <v>63380.03</v>
      </c>
    </row>
    <row r="525" spans="1:5" x14ac:dyDescent="0.3">
      <c r="A525" s="50" t="s">
        <v>585</v>
      </c>
      <c r="B525" s="13"/>
      <c r="C525" s="55">
        <v>4166.66</v>
      </c>
      <c r="D525" s="25"/>
      <c r="E525" s="18">
        <v>4166.66</v>
      </c>
    </row>
    <row r="526" spans="1:5" x14ac:dyDescent="0.3">
      <c r="A526" s="50" t="s">
        <v>586</v>
      </c>
      <c r="B526" s="13"/>
      <c r="C526" s="55">
        <v>3000</v>
      </c>
      <c r="D526" s="25"/>
      <c r="E526" s="18">
        <v>3000</v>
      </c>
    </row>
    <row r="527" spans="1:5" x14ac:dyDescent="0.3">
      <c r="A527" s="50" t="s">
        <v>587</v>
      </c>
      <c r="B527" s="13"/>
      <c r="C527" s="55">
        <v>3472824.42</v>
      </c>
      <c r="D527" s="25"/>
      <c r="E527" s="18">
        <v>3472824.42</v>
      </c>
    </row>
    <row r="528" spans="1:5" x14ac:dyDescent="0.3">
      <c r="A528" s="50" t="s">
        <v>588</v>
      </c>
      <c r="B528" s="13"/>
      <c r="C528" s="55">
        <v>3000</v>
      </c>
      <c r="D528" s="25"/>
      <c r="E528" s="18">
        <v>3000</v>
      </c>
    </row>
    <row r="529" spans="1:5" x14ac:dyDescent="0.3">
      <c r="A529" s="50" t="s">
        <v>589</v>
      </c>
      <c r="B529" s="13"/>
      <c r="C529" s="55">
        <v>60589.47</v>
      </c>
      <c r="D529" s="25"/>
      <c r="E529" s="18">
        <v>60589.47</v>
      </c>
    </row>
    <row r="530" spans="1:5" x14ac:dyDescent="0.3">
      <c r="A530" s="50" t="s">
        <v>590</v>
      </c>
      <c r="B530" s="13"/>
      <c r="C530" s="55">
        <v>14886</v>
      </c>
      <c r="D530" s="25"/>
      <c r="E530" s="18">
        <v>14886</v>
      </c>
    </row>
    <row r="531" spans="1:5" x14ac:dyDescent="0.3">
      <c r="A531" s="50" t="s">
        <v>591</v>
      </c>
      <c r="B531" s="13"/>
      <c r="C531" s="55">
        <v>150000</v>
      </c>
      <c r="D531" s="25"/>
      <c r="E531" s="18">
        <v>150000</v>
      </c>
    </row>
    <row r="532" spans="1:5" x14ac:dyDescent="0.3">
      <c r="A532" s="53" t="s">
        <v>592</v>
      </c>
      <c r="B532" s="13"/>
      <c r="C532" s="55">
        <v>222650</v>
      </c>
      <c r="D532" s="25"/>
      <c r="E532" s="18">
        <v>222650</v>
      </c>
    </row>
    <row r="533" spans="1:5" x14ac:dyDescent="0.3">
      <c r="A533" s="11" t="s">
        <v>118</v>
      </c>
      <c r="B533" s="52"/>
      <c r="C533" s="56">
        <v>2997445.89</v>
      </c>
      <c r="D533" s="56">
        <v>13171.7</v>
      </c>
      <c r="E533" s="70">
        <v>2984274.19</v>
      </c>
    </row>
    <row r="534" spans="1:5" x14ac:dyDescent="0.3">
      <c r="A534" s="53" t="s">
        <v>593</v>
      </c>
      <c r="B534" s="13"/>
      <c r="C534" s="55">
        <v>471726.94</v>
      </c>
      <c r="D534" s="55">
        <v>573.11</v>
      </c>
      <c r="E534" s="18">
        <v>471153.83</v>
      </c>
    </row>
    <row r="535" spans="1:5" x14ac:dyDescent="0.3">
      <c r="A535" s="50" t="s">
        <v>594</v>
      </c>
      <c r="B535" s="13"/>
      <c r="C535" s="55">
        <v>2452781.2999999998</v>
      </c>
      <c r="D535" s="55">
        <v>9665.93</v>
      </c>
      <c r="E535" s="18">
        <v>2443115.37</v>
      </c>
    </row>
    <row r="536" spans="1:5" x14ac:dyDescent="0.3">
      <c r="A536" s="50" t="s">
        <v>595</v>
      </c>
      <c r="B536" s="13"/>
      <c r="C536" s="55">
        <v>72937.649999999994</v>
      </c>
      <c r="D536" s="55">
        <v>2932.66</v>
      </c>
      <c r="E536" s="18">
        <v>70004.990000000005</v>
      </c>
    </row>
    <row r="537" spans="1:5" x14ac:dyDescent="0.3">
      <c r="A537" s="19" t="s">
        <v>119</v>
      </c>
      <c r="B537" s="25"/>
      <c r="C537" s="16">
        <v>209050</v>
      </c>
      <c r="D537" s="13"/>
      <c r="E537" s="21">
        <v>209050</v>
      </c>
    </row>
    <row r="538" spans="1:5" x14ac:dyDescent="0.3">
      <c r="A538" s="19" t="s">
        <v>120</v>
      </c>
      <c r="B538" s="25"/>
      <c r="C538" s="16">
        <v>10000</v>
      </c>
      <c r="D538" s="13"/>
      <c r="E538" s="21">
        <v>10000</v>
      </c>
    </row>
    <row r="539" spans="1:5" x14ac:dyDescent="0.3">
      <c r="A539" s="26" t="s">
        <v>121</v>
      </c>
      <c r="B539" s="18">
        <v>3654844.2</v>
      </c>
      <c r="C539" s="25"/>
      <c r="D539" s="25"/>
      <c r="E539" s="18">
        <v>3654844.2</v>
      </c>
    </row>
    <row r="540" spans="1:5" x14ac:dyDescent="0.3">
      <c r="A540" s="27" t="s">
        <v>122</v>
      </c>
      <c r="B540" s="28"/>
      <c r="C540" s="29">
        <v>697045489.91999996</v>
      </c>
      <c r="D540" s="29">
        <v>697045489.91999996</v>
      </c>
      <c r="E540" s="28"/>
    </row>
  </sheetData>
  <customSheetViews>
    <customSheetView guid="{03EC4C0A-B31D-44B6-A5C2-3AACD46F8978}">
      <selection activeCell="B2" sqref="B2:E2"/>
      <pageMargins left="0.7" right="0.7" top="0.75" bottom="0.75" header="0.3" footer="0.3"/>
    </customSheetView>
  </customSheetViews>
  <mergeCells count="3">
    <mergeCell ref="B1:E1"/>
    <mergeCell ref="B2:E2"/>
    <mergeCell ref="C3:D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5E61F-5ACC-4240-824B-BC9B5D6B618D}">
  <dimension ref="A1:M102"/>
  <sheetViews>
    <sheetView view="pageBreakPreview" zoomScaleNormal="100" zoomScaleSheetLayoutView="10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D2" sqref="D2"/>
    </sheetView>
  </sheetViews>
  <sheetFormatPr defaultColWidth="9.21875" defaultRowHeight="13.8" x14ac:dyDescent="0.25"/>
  <cols>
    <col min="1" max="1" width="49.77734375" style="169" bestFit="1" customWidth="1"/>
    <col min="2" max="2" width="18.77734375" style="169" bestFit="1" customWidth="1"/>
    <col min="3" max="3" width="21.5546875" style="169" bestFit="1" customWidth="1"/>
    <col min="4" max="4" width="18.5546875" style="169" bestFit="1" customWidth="1"/>
    <col min="5" max="5" width="16.77734375" style="169" bestFit="1" customWidth="1"/>
    <col min="6" max="6" width="28.44140625" style="170" customWidth="1"/>
    <col min="7" max="7" width="29.44140625" style="169" bestFit="1" customWidth="1"/>
    <col min="8" max="8" width="18.44140625" style="169" bestFit="1" customWidth="1"/>
    <col min="9" max="9" width="15" style="169" bestFit="1" customWidth="1"/>
    <col min="10" max="10" width="19" style="169" bestFit="1" customWidth="1"/>
    <col min="11" max="12" width="17.77734375" style="169" bestFit="1" customWidth="1"/>
    <col min="13" max="13" width="15" style="169" bestFit="1" customWidth="1"/>
    <col min="14" max="16384" width="9.21875" style="169"/>
  </cols>
  <sheetData>
    <row r="1" spans="1:13" x14ac:dyDescent="0.25">
      <c r="A1" s="264" t="s">
        <v>1008</v>
      </c>
      <c r="F1" s="381">
        <f>+D7+D10-D9-D25</f>
        <v>-59670880.710512832</v>
      </c>
      <c r="G1" s="289">
        <f>+E8-'FAR Working '!B171</f>
        <v>-0.33513786271214485</v>
      </c>
      <c r="H1" s="289" t="e">
        <f>+IS!#REF!</f>
        <v>#REF!</v>
      </c>
      <c r="I1" s="169">
        <v>1147658685.7724614</v>
      </c>
      <c r="J1" s="289" t="e">
        <f>+H1+I1</f>
        <v>#REF!</v>
      </c>
    </row>
    <row r="2" spans="1:13" ht="41.4" x14ac:dyDescent="0.25">
      <c r="A2" s="151" t="s">
        <v>3</v>
      </c>
      <c r="B2" s="152" t="s">
        <v>1010</v>
      </c>
      <c r="C2" s="152" t="s">
        <v>817</v>
      </c>
      <c r="D2" s="152" t="s">
        <v>818</v>
      </c>
      <c r="E2" s="152" t="s">
        <v>1011</v>
      </c>
      <c r="F2" s="171" t="s">
        <v>630</v>
      </c>
      <c r="G2" s="289">
        <f>+Reco!E11-'FAR Working '!B176</f>
        <v>2.86102294921875E-6</v>
      </c>
      <c r="H2" s="289">
        <f>+G1-G2</f>
        <v>-0.33514072373509407</v>
      </c>
      <c r="J2" s="289" t="e">
        <f>+E13-J1</f>
        <v>#REF!</v>
      </c>
    </row>
    <row r="3" spans="1:13" x14ac:dyDescent="0.25">
      <c r="A3" s="153" t="s">
        <v>819</v>
      </c>
      <c r="B3" s="154"/>
      <c r="C3" s="154"/>
      <c r="D3" s="155"/>
      <c r="E3" s="154"/>
      <c r="H3" s="289">
        <f>-'FA Schedule'!O32</f>
        <v>-50645450.17518907</v>
      </c>
    </row>
    <row r="4" spans="1:13" s="295" customFormat="1" x14ac:dyDescent="0.25">
      <c r="A4" s="319" t="s">
        <v>820</v>
      </c>
      <c r="B4" s="293"/>
      <c r="C4" s="293"/>
      <c r="D4" s="293"/>
      <c r="E4" s="293"/>
      <c r="F4" s="527" t="s">
        <v>1012</v>
      </c>
    </row>
    <row r="5" spans="1:13" s="295" customFormat="1" x14ac:dyDescent="0.25">
      <c r="A5" s="292" t="s">
        <v>5</v>
      </c>
      <c r="B5" s="293"/>
      <c r="C5" s="293"/>
      <c r="D5" s="293"/>
      <c r="E5" s="293"/>
      <c r="F5" s="527"/>
      <c r="G5" s="528" t="s">
        <v>1046</v>
      </c>
    </row>
    <row r="6" spans="1:13" s="295" customFormat="1" x14ac:dyDescent="0.25">
      <c r="A6" s="292" t="s">
        <v>821</v>
      </c>
      <c r="B6" s="293">
        <v>2136111650</v>
      </c>
      <c r="C6" s="293">
        <f>-'NFRS Adjustements'!E22-'NFRS Adjustements'!E13-2032140603.39</f>
        <v>-2107407412.0800002</v>
      </c>
      <c r="D6" s="293">
        <f>-'NFRS Adjustements'!E8</f>
        <v>-1738550</v>
      </c>
      <c r="E6" s="293">
        <f>SUM(B6:D6)</f>
        <v>26965687.919999838</v>
      </c>
      <c r="F6" s="527"/>
      <c r="G6" s="528"/>
      <c r="H6" s="295" t="s">
        <v>1045</v>
      </c>
      <c r="K6" s="292">
        <v>2136111650</v>
      </c>
      <c r="L6" s="313">
        <f>+L7+L8</f>
        <v>2068803100.22229</v>
      </c>
      <c r="M6" s="313">
        <f>+K6-L6</f>
        <v>67308549.777709961</v>
      </c>
    </row>
    <row r="7" spans="1:13" s="295" customFormat="1" x14ac:dyDescent="0.25">
      <c r="A7" s="292" t="s">
        <v>597</v>
      </c>
      <c r="B7" s="293">
        <v>1118742474</v>
      </c>
      <c r="C7" s="364">
        <f>-'NFRS Adjustements'!I2</f>
        <v>-1100440747.5692775</v>
      </c>
      <c r="D7" s="364">
        <f>+'NFRS Adjustements'!D42-'FA Schedule'!P33</f>
        <v>-2141291.5353238168</v>
      </c>
      <c r="E7" s="293">
        <f>SUM(B7:D7)</f>
        <v>16160434.895398658</v>
      </c>
      <c r="F7" s="527"/>
      <c r="G7" s="528"/>
      <c r="H7" s="313">
        <f>-'FA Schedule'!P33</f>
        <v>-2176193.8919417649</v>
      </c>
      <c r="I7" s="313">
        <f>+'FAR Working '!E154</f>
        <v>67830000</v>
      </c>
      <c r="K7" s="313"/>
      <c r="L7" s="292">
        <f>26772474.9422902+'FA Schedule'!F19</f>
        <v>26965688.142290201</v>
      </c>
    </row>
    <row r="8" spans="1:13" s="295" customFormat="1" x14ac:dyDescent="0.25">
      <c r="A8" s="319" t="s">
        <v>596</v>
      </c>
      <c r="B8" s="365">
        <f>+B6-B7</f>
        <v>1017369176</v>
      </c>
      <c r="C8" s="365">
        <f>+C6-C7</f>
        <v>-1006966664.5107226</v>
      </c>
      <c r="D8" s="365">
        <f>+D6-D7</f>
        <v>402741.53532381682</v>
      </c>
      <c r="E8" s="365">
        <f>+E6-E7</f>
        <v>10805253.02460118</v>
      </c>
      <c r="F8" s="366"/>
      <c r="L8" s="292">
        <f>2039577412.08+D9</f>
        <v>2041837412.0799999</v>
      </c>
    </row>
    <row r="9" spans="1:13" s="369" customFormat="1" x14ac:dyDescent="0.25">
      <c r="A9" s="367" t="s">
        <v>822</v>
      </c>
      <c r="B9" s="368">
        <v>0</v>
      </c>
      <c r="C9" s="368">
        <f>+'NFRS Adjustements'!D12+2032140603.39</f>
        <v>2039577412.0800002</v>
      </c>
      <c r="D9" s="293">
        <f>+'NFRS Adjustements'!D3</f>
        <v>2260000</v>
      </c>
      <c r="E9" s="368">
        <f>SUM(B9:D9)</f>
        <v>2041837412.0800002</v>
      </c>
      <c r="F9" s="528" t="s">
        <v>1013</v>
      </c>
      <c r="G9" s="369">
        <f>+[275]SOFP!$C$10</f>
        <v>26772474.942290172</v>
      </c>
      <c r="I9" s="370"/>
    </row>
    <row r="10" spans="1:13" s="369" customFormat="1" x14ac:dyDescent="0.25">
      <c r="A10" s="367" t="s">
        <v>597</v>
      </c>
      <c r="B10" s="368">
        <v>0</v>
      </c>
      <c r="C10" s="368">
        <f>'NFRS Adjustements'!I2</f>
        <v>1100440747.5692775</v>
      </c>
      <c r="D10" s="368">
        <f>+'NFRS Adjustements'!I10</f>
        <v>-50645450.175189018</v>
      </c>
      <c r="E10" s="368">
        <f t="shared" ref="E10:E19" si="0">SUM(B10:D10)</f>
        <v>1049795297.3940885</v>
      </c>
      <c r="F10" s="528"/>
      <c r="G10" s="371">
        <f>+'FAR Working '!F170+'FAR Working '!F171</f>
        <v>193213.2</v>
      </c>
      <c r="H10" s="367"/>
      <c r="I10" s="371">
        <f>+E10-'FAR Working '!B175</f>
        <v>-2.6226043701171875E-6</v>
      </c>
    </row>
    <row r="11" spans="1:13" s="369" customFormat="1" x14ac:dyDescent="0.25">
      <c r="A11" s="372" t="s">
        <v>598</v>
      </c>
      <c r="B11" s="373">
        <f>+B9-B10</f>
        <v>0</v>
      </c>
      <c r="C11" s="373">
        <f>+C9-C10</f>
        <v>939136664.51072264</v>
      </c>
      <c r="D11" s="373">
        <f>+D9-D10</f>
        <v>52905450.175189018</v>
      </c>
      <c r="E11" s="373">
        <f>+E9-E10</f>
        <v>992042114.68591166</v>
      </c>
      <c r="F11" s="528"/>
      <c r="G11" s="371">
        <f>+G9+G10-E6</f>
        <v>0.22229033336043358</v>
      </c>
      <c r="H11" s="371"/>
    </row>
    <row r="12" spans="1:13" s="283" customFormat="1" x14ac:dyDescent="0.25">
      <c r="A12" s="284" t="s">
        <v>823</v>
      </c>
      <c r="B12" s="282">
        <f>+'TB Q1 '!E17</f>
        <v>1147093853.6500001</v>
      </c>
      <c r="C12" s="282">
        <f>-B12</f>
        <v>-1147093853.6500001</v>
      </c>
      <c r="D12" s="282"/>
      <c r="E12" s="282"/>
      <c r="F12" s="285"/>
      <c r="I12" s="283">
        <v>1042681199.0397174</v>
      </c>
      <c r="J12" s="363">
        <f>+I12-E10</f>
        <v>-7114098.3543710709</v>
      </c>
    </row>
    <row r="13" spans="1:13" s="283" customFormat="1" ht="41.4" x14ac:dyDescent="0.25">
      <c r="A13" s="284" t="s">
        <v>824</v>
      </c>
      <c r="C13" s="282">
        <f>+B12</f>
        <v>1147093853.6500001</v>
      </c>
      <c r="D13" s="282">
        <f>+'NFRS Adjustements'!D59</f>
        <v>3000000</v>
      </c>
      <c r="E13" s="282">
        <f>SUM(B13:D13)</f>
        <v>1150093853.6500001</v>
      </c>
      <c r="F13" s="285" t="s">
        <v>859</v>
      </c>
      <c r="G13" s="287">
        <f>'FA Schedule'!P33</f>
        <v>2176193.8919417649</v>
      </c>
      <c r="H13" s="287">
        <f>+E8-'FAR Working '!AW13</f>
        <v>0.33986213617026806</v>
      </c>
      <c r="I13" s="363">
        <f>+E13</f>
        <v>1150093853.6500001</v>
      </c>
      <c r="J13" s="283">
        <v>33740482</v>
      </c>
      <c r="K13" s="283">
        <v>1147658685.7724614</v>
      </c>
    </row>
    <row r="14" spans="1:13" s="295" customFormat="1" x14ac:dyDescent="0.25">
      <c r="A14" s="292" t="s">
        <v>599</v>
      </c>
      <c r="B14" s="293">
        <v>0</v>
      </c>
      <c r="C14" s="293">
        <f>+'NFRS Adjustements'!D21</f>
        <v>67830000</v>
      </c>
      <c r="D14" s="293">
        <v>0</v>
      </c>
      <c r="E14" s="293">
        <f>SUM(B14:D14)</f>
        <v>67830000</v>
      </c>
      <c r="F14" s="294" t="s">
        <v>1197</v>
      </c>
      <c r="H14" s="313">
        <f>+E11-'FAR Working '!AX13</f>
        <v>2250577.7248363495</v>
      </c>
      <c r="K14" s="296">
        <f>+K13-E13</f>
        <v>-2435167.877538681</v>
      </c>
    </row>
    <row r="15" spans="1:13" hidden="1" x14ac:dyDescent="0.25">
      <c r="A15" s="158" t="s">
        <v>825</v>
      </c>
      <c r="B15" s="157">
        <v>0</v>
      </c>
      <c r="C15" s="157">
        <v>0</v>
      </c>
      <c r="D15" s="157">
        <v>0</v>
      </c>
      <c r="E15" s="157">
        <f t="shared" si="0"/>
        <v>0</v>
      </c>
    </row>
    <row r="16" spans="1:13" s="297" customFormat="1" x14ac:dyDescent="0.25">
      <c r="A16" s="295" t="s">
        <v>9</v>
      </c>
      <c r="B16" s="293">
        <f>+'TB Q1 '!E40+'TB Q1 '!E41+'TB Q1 '!E43</f>
        <v>729750000</v>
      </c>
      <c r="C16" s="296">
        <f>-B16</f>
        <v>-729750000</v>
      </c>
      <c r="E16" s="293">
        <f t="shared" si="0"/>
        <v>0</v>
      </c>
      <c r="F16" s="296" t="s">
        <v>1164</v>
      </c>
      <c r="G16" s="298">
        <v>1042681199.0397174</v>
      </c>
      <c r="J16" s="298">
        <v>11235822.1487578</v>
      </c>
      <c r="K16" s="324">
        <f>+E13+J13</f>
        <v>1183834335.6500001</v>
      </c>
      <c r="L16" s="324">
        <f>+K16-K13</f>
        <v>36175649.877538681</v>
      </c>
    </row>
    <row r="17" spans="1:11" s="297" customFormat="1" x14ac:dyDescent="0.25">
      <c r="A17" s="295" t="s">
        <v>11</v>
      </c>
      <c r="B17" s="293">
        <f>+'TB Q1 '!E39+'TB Q1 '!E42+'TB Q1 '!E44</f>
        <v>455500</v>
      </c>
      <c r="C17" s="296">
        <f>-B17</f>
        <v>-455500</v>
      </c>
      <c r="E17" s="293">
        <f t="shared" si="0"/>
        <v>0</v>
      </c>
      <c r="F17" s="296" t="s">
        <v>1199</v>
      </c>
      <c r="G17" s="299">
        <f>+C10-G16</f>
        <v>57759548.529560089</v>
      </c>
      <c r="J17" s="299">
        <f>+B8-J16</f>
        <v>1006133353.8512422</v>
      </c>
    </row>
    <row r="18" spans="1:11" s="297" customFormat="1" x14ac:dyDescent="0.25">
      <c r="A18" s="295" t="s">
        <v>12</v>
      </c>
      <c r="B18" s="293">
        <f>+'TB Q1 '!E55</f>
        <v>10800000</v>
      </c>
      <c r="C18" s="296">
        <f>-B18</f>
        <v>-10800000</v>
      </c>
      <c r="E18" s="293">
        <f t="shared" si="0"/>
        <v>0</v>
      </c>
      <c r="F18" s="295" t="s">
        <v>1198</v>
      </c>
    </row>
    <row r="19" spans="1:11" s="295" customFormat="1" x14ac:dyDescent="0.25">
      <c r="A19" s="292" t="s">
        <v>826</v>
      </c>
      <c r="B19" s="293">
        <v>0</v>
      </c>
      <c r="C19" s="293">
        <v>0</v>
      </c>
      <c r="D19" s="293">
        <f>+'House Rent Lead Q3'!D20-'NFRS Adjustements'!E31</f>
        <v>603332.03657963662</v>
      </c>
      <c r="E19" s="293">
        <f t="shared" si="0"/>
        <v>603332.03657963662</v>
      </c>
      <c r="F19" s="294" t="s">
        <v>1200</v>
      </c>
    </row>
    <row r="20" spans="1:11" x14ac:dyDescent="0.25">
      <c r="A20" s="156" t="s">
        <v>827</v>
      </c>
      <c r="B20" s="159">
        <f>SUM(B12:B19)+B8+B11</f>
        <v>2905468529.6500001</v>
      </c>
      <c r="C20" s="159">
        <f>SUM(C13:C19)+C8+C11</f>
        <v>406088353.6500001</v>
      </c>
      <c r="D20" s="159">
        <f>SUM(D13:D19)+D8+D11</f>
        <v>56911523.747092471</v>
      </c>
      <c r="E20" s="159">
        <f>SUM(E13:E19)+E8+E11</f>
        <v>2221374553.3970928</v>
      </c>
      <c r="F20" s="290">
        <f>-'FA Schedule'!O32</f>
        <v>-50645450.17518907</v>
      </c>
      <c r="J20" s="169" t="s">
        <v>1062</v>
      </c>
    </row>
    <row r="21" spans="1:11" s="295" customFormat="1" x14ac:dyDescent="0.25">
      <c r="A21" s="319" t="s">
        <v>828</v>
      </c>
      <c r="B21" s="293"/>
      <c r="C21" s="293"/>
      <c r="D21" s="293"/>
      <c r="E21" s="293"/>
      <c r="F21" s="294"/>
      <c r="I21" s="295">
        <v>26772474.942290172</v>
      </c>
      <c r="J21" s="313">
        <f>+I21+'FAR Working '!F170+'FAR Working '!F171</f>
        <v>26965688.142290171</v>
      </c>
      <c r="K21" s="313">
        <f>+E6-J21</f>
        <v>-0.22229033336043358</v>
      </c>
    </row>
    <row r="22" spans="1:11" s="295" customFormat="1" x14ac:dyDescent="0.25">
      <c r="A22" s="292" t="s">
        <v>600</v>
      </c>
      <c r="B22" s="293"/>
      <c r="C22" s="293"/>
      <c r="D22" s="293"/>
      <c r="E22" s="293"/>
      <c r="F22" s="294"/>
      <c r="G22" s="295">
        <v>1245562057.4900002</v>
      </c>
      <c r="I22" s="295">
        <v>15536652.793532372</v>
      </c>
    </row>
    <row r="23" spans="1:11" s="295" customFormat="1" x14ac:dyDescent="0.25">
      <c r="A23" s="292" t="s">
        <v>829</v>
      </c>
      <c r="B23" s="293">
        <f>+'TB Q1 '!E48</f>
        <v>37054036.369999997</v>
      </c>
      <c r="C23" s="293">
        <v>0</v>
      </c>
      <c r="D23" s="293">
        <v>0</v>
      </c>
      <c r="E23" s="293">
        <f t="shared" ref="E23:E31" si="1">SUM(B23:D23)</f>
        <v>37054036.369999997</v>
      </c>
      <c r="F23" s="294"/>
      <c r="I23" s="295">
        <f>+I21-I22</f>
        <v>11235822.1487578</v>
      </c>
    </row>
    <row r="24" spans="1:11" s="295" customFormat="1" x14ac:dyDescent="0.25">
      <c r="A24" s="292" t="s">
        <v>830</v>
      </c>
      <c r="B24" s="293">
        <f>+'TB Q1 '!E49+'TB Q1 '!E50</f>
        <v>2476402.1599999997</v>
      </c>
      <c r="C24" s="292">
        <v>0</v>
      </c>
      <c r="D24" s="293">
        <v>0</v>
      </c>
      <c r="E24" s="293">
        <f t="shared" si="1"/>
        <v>2476402.1599999997</v>
      </c>
      <c r="F24" s="294"/>
    </row>
    <row r="25" spans="1:11" s="295" customFormat="1" x14ac:dyDescent="0.25">
      <c r="A25" s="292" t="s">
        <v>831</v>
      </c>
      <c r="B25" s="293">
        <v>0</v>
      </c>
      <c r="C25" s="293">
        <f>-C16-C17</f>
        <v>730205500</v>
      </c>
      <c r="D25" s="293">
        <f>+'NFRS Adjustements'!D51+'NFRS Adjustements'!D55</f>
        <v>4624139</v>
      </c>
      <c r="E25" s="293">
        <f t="shared" si="1"/>
        <v>734829639</v>
      </c>
      <c r="F25" s="294" t="s">
        <v>1201</v>
      </c>
      <c r="I25" s="296">
        <f>+C9</f>
        <v>2039577412.0800002</v>
      </c>
      <c r="J25" s="313">
        <f>+I25+'FAR Working '!F173</f>
        <v>2041837412.0800002</v>
      </c>
      <c r="K25" s="313">
        <f>+I25-J25</f>
        <v>-2260000</v>
      </c>
    </row>
    <row r="26" spans="1:11" s="295" customFormat="1" x14ac:dyDescent="0.25">
      <c r="A26" s="292" t="s">
        <v>832</v>
      </c>
      <c r="B26" s="293">
        <v>0</v>
      </c>
      <c r="C26" s="293">
        <f>-C18+'TB Q1 '!E46+'TB Q1 '!E51</f>
        <v>23570939.640000001</v>
      </c>
      <c r="D26" s="293">
        <v>0</v>
      </c>
      <c r="E26" s="293">
        <f t="shared" si="1"/>
        <v>23570939.640000001</v>
      </c>
      <c r="F26" s="294" t="s">
        <v>1164</v>
      </c>
      <c r="G26" s="295">
        <f>+'TB Q1 '!E46+'TB Q1 '!E51</f>
        <v>12770939.640000001</v>
      </c>
      <c r="I26" s="296">
        <f>+C10</f>
        <v>1100440747.5692775</v>
      </c>
      <c r="J26" s="313">
        <f>+'FAR Working '!B175</f>
        <v>1049795297.3940911</v>
      </c>
      <c r="K26" s="313">
        <f>+I26-J26</f>
        <v>50645450.175186396</v>
      </c>
    </row>
    <row r="27" spans="1:11" s="295" customFormat="1" x14ac:dyDescent="0.25">
      <c r="A27" s="292" t="s">
        <v>833</v>
      </c>
      <c r="B27" s="293">
        <v>0</v>
      </c>
      <c r="C27" s="293">
        <v>0</v>
      </c>
      <c r="D27" s="293">
        <v>0</v>
      </c>
      <c r="E27" s="293">
        <f>SUM(B27:D27)</f>
        <v>0</v>
      </c>
      <c r="F27" s="294"/>
      <c r="G27" s="295">
        <f>+'TB Q1 '!E46+'TB Q1 '!E51</f>
        <v>12770939.640000001</v>
      </c>
      <c r="I27" s="295">
        <f>+I25-I26</f>
        <v>939136664.51072264</v>
      </c>
      <c r="J27" s="295">
        <f>+J25-J26</f>
        <v>992042114.68590903</v>
      </c>
      <c r="K27" s="313">
        <f>+I27-J27</f>
        <v>-52905450.175186396</v>
      </c>
    </row>
    <row r="28" spans="1:11" hidden="1" x14ac:dyDescent="0.25">
      <c r="A28" s="158" t="s">
        <v>834</v>
      </c>
      <c r="B28" s="157">
        <v>0</v>
      </c>
      <c r="C28" s="157"/>
      <c r="D28" s="157">
        <v>0</v>
      </c>
      <c r="E28" s="157">
        <f t="shared" si="1"/>
        <v>0</v>
      </c>
    </row>
    <row r="29" spans="1:11" hidden="1" x14ac:dyDescent="0.25">
      <c r="A29" s="158" t="s">
        <v>14</v>
      </c>
      <c r="B29" s="157">
        <v>0</v>
      </c>
      <c r="C29" s="157"/>
      <c r="D29" s="157">
        <v>0</v>
      </c>
      <c r="E29" s="157">
        <f t="shared" si="1"/>
        <v>0</v>
      </c>
    </row>
    <row r="30" spans="1:11" s="295" customFormat="1" x14ac:dyDescent="0.25">
      <c r="A30" s="292" t="s">
        <v>601</v>
      </c>
      <c r="B30" s="293">
        <v>0</v>
      </c>
      <c r="C30" s="293">
        <f>-C31-G26</f>
        <v>145117946.14999998</v>
      </c>
      <c r="D30" s="293">
        <v>0</v>
      </c>
      <c r="E30" s="293">
        <f t="shared" si="1"/>
        <v>145117946.14999998</v>
      </c>
      <c r="F30" s="294" t="s">
        <v>1164</v>
      </c>
      <c r="G30" s="296">
        <f>+G27+C30</f>
        <v>157888885.78999996</v>
      </c>
    </row>
    <row r="31" spans="1:11" s="295" customFormat="1" x14ac:dyDescent="0.25">
      <c r="A31" s="292" t="s">
        <v>835</v>
      </c>
      <c r="B31" s="293">
        <f>+'TB Q1 '!E45-'TB Q1 '!E48-'TB Q1 '!E49-'TB Q1 '!E50-'TB Q1 '!E55+'TB Q1 '!E88</f>
        <v>157888885.78999999</v>
      </c>
      <c r="C31" s="293">
        <f>-B31</f>
        <v>-157888885.78999999</v>
      </c>
      <c r="D31" s="293">
        <v>0</v>
      </c>
      <c r="E31" s="293">
        <f t="shared" si="1"/>
        <v>0</v>
      </c>
      <c r="F31" s="294" t="s">
        <v>1164</v>
      </c>
      <c r="G31" s="296">
        <f>B31-G30</f>
        <v>0</v>
      </c>
    </row>
    <row r="32" spans="1:11" x14ac:dyDescent="0.25">
      <c r="A32" s="156" t="s">
        <v>836</v>
      </c>
      <c r="B32" s="159">
        <f>SUM(B23:B31)</f>
        <v>197419324.31999999</v>
      </c>
      <c r="C32" s="159">
        <f>SUM(C23:C31)</f>
        <v>741005500</v>
      </c>
      <c r="D32" s="159">
        <f>SUM(D23:D31)</f>
        <v>4624139</v>
      </c>
      <c r="E32" s="159">
        <f>SUM(E23:E31)</f>
        <v>943048963.31999993</v>
      </c>
    </row>
    <row r="33" spans="1:8" x14ac:dyDescent="0.25">
      <c r="A33" s="156" t="s">
        <v>837</v>
      </c>
      <c r="B33" s="159">
        <f>+B20+B32</f>
        <v>3102887853.9700003</v>
      </c>
      <c r="C33" s="159">
        <f>+C20+C32</f>
        <v>1147093853.6500001</v>
      </c>
      <c r="D33" s="159">
        <f>+D20+D32</f>
        <v>61535662.747092471</v>
      </c>
      <c r="E33" s="159">
        <f>+E20+E32</f>
        <v>3164423516.7170925</v>
      </c>
    </row>
    <row r="34" spans="1:8" s="295" customFormat="1" x14ac:dyDescent="0.25">
      <c r="A34" s="319" t="s">
        <v>838</v>
      </c>
      <c r="B34" s="293"/>
      <c r="C34" s="293"/>
      <c r="D34" s="293"/>
      <c r="E34" s="293"/>
      <c r="F34" s="294"/>
    </row>
    <row r="35" spans="1:8" s="295" customFormat="1" x14ac:dyDescent="0.25">
      <c r="A35" s="319" t="s">
        <v>839</v>
      </c>
      <c r="B35" s="293"/>
      <c r="C35" s="293"/>
      <c r="D35" s="293"/>
      <c r="E35" s="293"/>
      <c r="F35" s="294"/>
    </row>
    <row r="36" spans="1:8" s="295" customFormat="1" x14ac:dyDescent="0.25">
      <c r="A36" s="292" t="s">
        <v>17</v>
      </c>
      <c r="B36" s="293">
        <f>+'TB Q1 '!L10</f>
        <v>2467162915.3299999</v>
      </c>
      <c r="C36" s="293">
        <v>0</v>
      </c>
      <c r="D36" s="293">
        <v>0</v>
      </c>
      <c r="E36" s="293">
        <f>SUM(B36:D36)</f>
        <v>2467162915.3299999</v>
      </c>
      <c r="F36" s="294"/>
    </row>
    <row r="37" spans="1:8" s="283" customFormat="1" x14ac:dyDescent="0.25">
      <c r="A37" s="284" t="s">
        <v>840</v>
      </c>
      <c r="B37" s="282">
        <v>0</v>
      </c>
      <c r="C37" s="282">
        <f>B38+B39</f>
        <v>6924595.6099789031</v>
      </c>
      <c r="D37" s="282">
        <v>-92288169.989999995</v>
      </c>
      <c r="E37" s="282">
        <f>SUM(B37:D37)</f>
        <v>-85363574.380021095</v>
      </c>
      <c r="F37" s="158">
        <f>+E102</f>
        <v>-87798103.480804354</v>
      </c>
      <c r="G37" s="363">
        <f>+F37-E37</f>
        <v>-2434529.1007832587</v>
      </c>
      <c r="H37" s="363"/>
    </row>
    <row r="38" spans="1:8" s="295" customFormat="1" x14ac:dyDescent="0.25">
      <c r="A38" s="292" t="s">
        <v>841</v>
      </c>
      <c r="B38" s="293">
        <v>-12457221.780021098</v>
      </c>
      <c r="C38" s="293">
        <f>-B38</f>
        <v>12457221.780021098</v>
      </c>
      <c r="D38" s="293">
        <v>0</v>
      </c>
      <c r="E38" s="293">
        <f>SUM(B38:D38)</f>
        <v>0</v>
      </c>
      <c r="F38" s="294"/>
    </row>
    <row r="39" spans="1:8" s="295" customFormat="1" x14ac:dyDescent="0.25">
      <c r="A39" s="292" t="s">
        <v>1009</v>
      </c>
      <c r="B39" s="293">
        <f>+'TB Q1 '!E6</f>
        <v>19381817.390000001</v>
      </c>
      <c r="C39" s="293">
        <f>-B39</f>
        <v>-19381817.390000001</v>
      </c>
      <c r="D39" s="293">
        <v>0</v>
      </c>
      <c r="E39" s="293">
        <f>SUM(B39:D39)</f>
        <v>0</v>
      </c>
      <c r="F39" s="374"/>
      <c r="G39" s="313">
        <f>+D70+D72+D76+D77</f>
        <v>-4757664.4983132686</v>
      </c>
    </row>
    <row r="40" spans="1:8" x14ac:dyDescent="0.25">
      <c r="A40" s="156" t="s">
        <v>842</v>
      </c>
      <c r="B40" s="159">
        <f>SUM(B36:B39)</f>
        <v>2474087510.9399786</v>
      </c>
      <c r="C40" s="159">
        <f>SUM(C36:C39)</f>
        <v>0</v>
      </c>
      <c r="D40" s="159">
        <f>SUM(D36:D39)</f>
        <v>-92288169.989999995</v>
      </c>
      <c r="E40" s="159">
        <f>SUM(E36:E39)</f>
        <v>2381799340.9499788</v>
      </c>
    </row>
    <row r="41" spans="1:8" s="295" customFormat="1" x14ac:dyDescent="0.25">
      <c r="A41" s="319" t="s">
        <v>843</v>
      </c>
      <c r="B41" s="293"/>
      <c r="C41" s="293"/>
      <c r="D41" s="293"/>
      <c r="E41" s="293"/>
      <c r="F41" s="294"/>
    </row>
    <row r="42" spans="1:8" s="295" customFormat="1" x14ac:dyDescent="0.25">
      <c r="A42" s="319" t="s">
        <v>20</v>
      </c>
      <c r="B42" s="293"/>
      <c r="C42" s="293"/>
      <c r="D42" s="293"/>
      <c r="E42" s="293"/>
      <c r="F42" s="294"/>
    </row>
    <row r="43" spans="1:8" s="295" customFormat="1" x14ac:dyDescent="0.25">
      <c r="A43" s="292" t="s">
        <v>844</v>
      </c>
      <c r="B43" s="293"/>
      <c r="C43" s="293"/>
      <c r="D43" s="293"/>
      <c r="E43" s="293"/>
      <c r="F43" s="294"/>
    </row>
    <row r="44" spans="1:8" s="295" customFormat="1" x14ac:dyDescent="0.25">
      <c r="A44" s="292" t="s">
        <v>845</v>
      </c>
      <c r="B44" s="293">
        <v>0</v>
      </c>
      <c r="C44" s="293">
        <f>B45</f>
        <v>416552345.91000003</v>
      </c>
      <c r="D44" s="293">
        <v>0</v>
      </c>
      <c r="E44" s="293">
        <f>SUM(B44:D44)</f>
        <v>416552345.91000003</v>
      </c>
      <c r="F44" s="294"/>
    </row>
    <row r="45" spans="1:8" s="295" customFormat="1" x14ac:dyDescent="0.25">
      <c r="A45" s="292" t="s">
        <v>846</v>
      </c>
      <c r="B45" s="293">
        <f>+'TB Q1 '!E9</f>
        <v>416552345.91000003</v>
      </c>
      <c r="C45" s="293">
        <f>-B45</f>
        <v>-416552345.91000003</v>
      </c>
      <c r="D45" s="293">
        <v>0</v>
      </c>
      <c r="E45" s="293">
        <f>SUM(B45:D45)</f>
        <v>0</v>
      </c>
      <c r="F45" s="294"/>
    </row>
    <row r="46" spans="1:8" s="315" customFormat="1" x14ac:dyDescent="0.25">
      <c r="A46" s="320" t="s">
        <v>847</v>
      </c>
      <c r="B46" s="320">
        <v>0</v>
      </c>
      <c r="C46" s="320">
        <v>0</v>
      </c>
      <c r="D46" s="316">
        <f>153849528+D86</f>
        <v>153193021.4552924</v>
      </c>
      <c r="E46" s="316">
        <f>SUM(B46:D46)</f>
        <v>153193021.4552924</v>
      </c>
      <c r="F46" s="314"/>
    </row>
    <row r="47" spans="1:8" x14ac:dyDescent="0.25">
      <c r="A47" s="156" t="s">
        <v>848</v>
      </c>
      <c r="B47" s="159">
        <f>SUM(B43:B46)</f>
        <v>416552345.91000003</v>
      </c>
      <c r="C47" s="159">
        <f>SUM(C43:C46)</f>
        <v>0</v>
      </c>
      <c r="D47" s="159">
        <f>SUM(D43:D46)</f>
        <v>153193021.4552924</v>
      </c>
      <c r="E47" s="159">
        <f>SUM(E43:E46)</f>
        <v>569745367.36529243</v>
      </c>
    </row>
    <row r="48" spans="1:8" s="295" customFormat="1" x14ac:dyDescent="0.25">
      <c r="A48" s="319" t="s">
        <v>22</v>
      </c>
      <c r="B48" s="293"/>
      <c r="C48" s="293"/>
      <c r="D48" s="293"/>
      <c r="E48" s="293"/>
      <c r="F48" s="294"/>
    </row>
    <row r="49" spans="1:7" s="295" customFormat="1" x14ac:dyDescent="0.25">
      <c r="A49" s="292" t="s">
        <v>844</v>
      </c>
      <c r="B49" s="293"/>
      <c r="C49" s="293"/>
      <c r="D49" s="293"/>
      <c r="E49" s="293">
        <f t="shared" ref="E49:E57" si="2">SUM(B49:D49)</f>
        <v>0</v>
      </c>
      <c r="F49" s="294"/>
    </row>
    <row r="50" spans="1:7" s="295" customFormat="1" x14ac:dyDescent="0.25">
      <c r="A50" s="292" t="s">
        <v>845</v>
      </c>
      <c r="B50" s="293">
        <v>0</v>
      </c>
      <c r="C50" s="293">
        <f>B52</f>
        <v>82524785.910000011</v>
      </c>
      <c r="D50" s="293">
        <v>0</v>
      </c>
      <c r="E50" s="317">
        <f t="shared" si="2"/>
        <v>82524785.910000011</v>
      </c>
      <c r="F50" s="294"/>
    </row>
    <row r="51" spans="1:7" s="295" customFormat="1" x14ac:dyDescent="0.25">
      <c r="A51" s="292" t="s">
        <v>849</v>
      </c>
      <c r="B51" s="293">
        <v>0</v>
      </c>
      <c r="C51" s="293">
        <f>+B56</f>
        <v>75127032.070000008</v>
      </c>
      <c r="D51" s="317">
        <f>H74</f>
        <v>630811.27974334208</v>
      </c>
      <c r="E51" s="317">
        <f t="shared" si="2"/>
        <v>75757843.349743351</v>
      </c>
      <c r="F51" s="294"/>
    </row>
    <row r="52" spans="1:7" s="295" customFormat="1" x14ac:dyDescent="0.25">
      <c r="A52" s="292" t="s">
        <v>850</v>
      </c>
      <c r="B52" s="293">
        <v>82524785.910000011</v>
      </c>
      <c r="C52" s="293">
        <f>-B52</f>
        <v>-82524785.910000011</v>
      </c>
      <c r="D52" s="293">
        <v>0</v>
      </c>
      <c r="E52" s="317">
        <f t="shared" si="2"/>
        <v>0</v>
      </c>
      <c r="F52" s="294"/>
    </row>
    <row r="53" spans="1:7" s="295" customFormat="1" x14ac:dyDescent="0.25">
      <c r="A53" s="292" t="s">
        <v>23</v>
      </c>
      <c r="B53" s="293">
        <f>+'TB Q1 '!E10-B52</f>
        <v>44647345.739999995</v>
      </c>
      <c r="C53" s="293">
        <v>0</v>
      </c>
      <c r="D53" s="293">
        <v>0</v>
      </c>
      <c r="E53" s="317">
        <f t="shared" si="2"/>
        <v>44647345.739999995</v>
      </c>
      <c r="F53" s="294"/>
    </row>
    <row r="54" spans="1:7" s="295" customFormat="1" x14ac:dyDescent="0.25">
      <c r="A54" s="292" t="s">
        <v>851</v>
      </c>
      <c r="B54" s="293">
        <v>0</v>
      </c>
      <c r="C54" s="293"/>
      <c r="D54" s="293">
        <v>0</v>
      </c>
      <c r="E54" s="317">
        <f t="shared" si="2"/>
        <v>0</v>
      </c>
      <c r="F54" s="294"/>
    </row>
    <row r="55" spans="1:7" s="295" customFormat="1" x14ac:dyDescent="0.25">
      <c r="A55" s="292" t="s">
        <v>852</v>
      </c>
      <c r="B55" s="293">
        <v>0</v>
      </c>
      <c r="C55" s="293">
        <f>+B57</f>
        <v>9948833.7400000002</v>
      </c>
      <c r="D55" s="293">
        <v>0</v>
      </c>
      <c r="E55" s="317">
        <f t="shared" si="2"/>
        <v>9948833.7400000002</v>
      </c>
      <c r="F55" s="294"/>
    </row>
    <row r="56" spans="1:7" s="323" customFormat="1" x14ac:dyDescent="0.25">
      <c r="A56" s="321" t="s">
        <v>853</v>
      </c>
      <c r="B56" s="317">
        <f>+'TB Q1 '!E11-B57</f>
        <v>75127032.070000008</v>
      </c>
      <c r="C56" s="317">
        <f>-B56</f>
        <v>-75127032.070000008</v>
      </c>
      <c r="D56" s="321">
        <v>0</v>
      </c>
      <c r="E56" s="317">
        <f t="shared" si="2"/>
        <v>0</v>
      </c>
      <c r="F56" s="322" t="s">
        <v>1064</v>
      </c>
    </row>
    <row r="57" spans="1:7" s="295" customFormat="1" x14ac:dyDescent="0.25">
      <c r="A57" s="292" t="s">
        <v>48</v>
      </c>
      <c r="B57" s="318">
        <v>9948833.7400000002</v>
      </c>
      <c r="C57" s="293">
        <f>-B57</f>
        <v>-9948833.7400000002</v>
      </c>
      <c r="D57" s="293">
        <v>0</v>
      </c>
      <c r="E57" s="317">
        <f t="shared" si="2"/>
        <v>0</v>
      </c>
      <c r="F57" s="294"/>
    </row>
    <row r="58" spans="1:7" x14ac:dyDescent="0.25">
      <c r="A58" s="156" t="s">
        <v>854</v>
      </c>
      <c r="B58" s="159">
        <f>SUM(B50:B57)</f>
        <v>212247997.46000004</v>
      </c>
      <c r="C58" s="159">
        <f>SUM(C50:C57)</f>
        <v>0</v>
      </c>
      <c r="D58" s="159">
        <f>SUM(D50:D57)</f>
        <v>630811.27974334208</v>
      </c>
      <c r="E58" s="159">
        <f>SUM(E50:E57)</f>
        <v>212878808.73974335</v>
      </c>
    </row>
    <row r="59" spans="1:7" x14ac:dyDescent="0.25">
      <c r="A59" s="156" t="s">
        <v>855</v>
      </c>
      <c r="B59" s="159">
        <f>+B47+B58</f>
        <v>628800343.37000012</v>
      </c>
      <c r="C59" s="159">
        <f>+C47+C58</f>
        <v>0</v>
      </c>
      <c r="D59" s="159">
        <f>+D47+D58</f>
        <v>153823832.73503575</v>
      </c>
      <c r="E59" s="159">
        <f>+E47+E58</f>
        <v>782624176.10503578</v>
      </c>
    </row>
    <row r="60" spans="1:7" x14ac:dyDescent="0.25">
      <c r="A60" s="156" t="s">
        <v>856</v>
      </c>
      <c r="B60" s="159">
        <f>+B59+B40</f>
        <v>3102887854.3099785</v>
      </c>
      <c r="C60" s="159">
        <f>+C59+C40</f>
        <v>0</v>
      </c>
      <c r="D60" s="159">
        <f>+D59+D40</f>
        <v>61535662.745035753</v>
      </c>
      <c r="E60" s="159">
        <f>+E59+E40</f>
        <v>3164423517.0550146</v>
      </c>
      <c r="G60" s="289">
        <f>+F61-H66</f>
        <v>-778940.69054841879</v>
      </c>
    </row>
    <row r="61" spans="1:7" x14ac:dyDescent="0.25">
      <c r="B61" s="158">
        <f>+B33-B60</f>
        <v>-0.33997821807861328</v>
      </c>
      <c r="C61" s="157">
        <f>+C33-C60</f>
        <v>1147093853.6500001</v>
      </c>
      <c r="D61" s="158">
        <f>+D33-D60</f>
        <v>2.0567178726196289E-3</v>
      </c>
      <c r="E61" s="263">
        <f>+E33-E60</f>
        <v>-0.33792209625244141</v>
      </c>
      <c r="F61" s="330">
        <f>+B61+B46</f>
        <v>-0.33997821807861328</v>
      </c>
    </row>
    <row r="62" spans="1:7" x14ac:dyDescent="0.25">
      <c r="B62" s="263"/>
      <c r="C62" s="158"/>
      <c r="D62" s="263"/>
      <c r="E62" s="263"/>
      <c r="F62" s="382">
        <f>+E61-33740482</f>
        <v>-33740482.337922096</v>
      </c>
    </row>
    <row r="64" spans="1:7" ht="41.4" x14ac:dyDescent="0.25">
      <c r="A64" s="169" t="s">
        <v>1076</v>
      </c>
      <c r="B64" s="152" t="s">
        <v>1010</v>
      </c>
      <c r="C64" s="152" t="s">
        <v>817</v>
      </c>
      <c r="D64" s="152" t="s">
        <v>818</v>
      </c>
      <c r="E64" s="152" t="s">
        <v>1011</v>
      </c>
    </row>
    <row r="65" spans="1:9" s="295" customFormat="1" x14ac:dyDescent="0.25">
      <c r="A65" s="295" t="s">
        <v>1077</v>
      </c>
      <c r="B65" s="329"/>
      <c r="C65" s="292">
        <f>+B66</f>
        <v>37733800.799999997</v>
      </c>
      <c r="D65" s="292">
        <v>0</v>
      </c>
      <c r="E65" s="292">
        <f>SUM(B65:D65)</f>
        <v>37733800.799999997</v>
      </c>
      <c r="F65" s="294"/>
    </row>
    <row r="66" spans="1:9" s="295" customFormat="1" x14ac:dyDescent="0.25">
      <c r="A66" s="295" t="s">
        <v>27</v>
      </c>
      <c r="B66" s="292">
        <f>+'TB Q1 '!E67</f>
        <v>37733800.799999997</v>
      </c>
      <c r="C66" s="292">
        <f>-B66</f>
        <v>-37733800.799999997</v>
      </c>
      <c r="D66" s="292">
        <v>0</v>
      </c>
      <c r="E66" s="292">
        <f>SUM(B66:D66)</f>
        <v>0</v>
      </c>
      <c r="F66" s="294"/>
      <c r="G66" s="295" t="s">
        <v>1068</v>
      </c>
      <c r="H66" s="296">
        <f>+'House Rent Lead Q3'!J20</f>
        <v>778940.35057020071</v>
      </c>
      <c r="I66" s="295" t="s">
        <v>1074</v>
      </c>
    </row>
    <row r="67" spans="1:9" s="295" customFormat="1" x14ac:dyDescent="0.25">
      <c r="A67" s="295" t="s">
        <v>1078</v>
      </c>
      <c r="B67" s="292">
        <f>+'TB Q1 '!E68</f>
        <v>21736778.460000001</v>
      </c>
      <c r="C67" s="292">
        <v>0</v>
      </c>
      <c r="D67" s="292">
        <v>0</v>
      </c>
      <c r="E67" s="292">
        <f>SUM(B67:D67)</f>
        <v>21736778.460000001</v>
      </c>
      <c r="F67" s="294"/>
    </row>
    <row r="68" spans="1:9" x14ac:dyDescent="0.25">
      <c r="A68" s="169" t="s">
        <v>28</v>
      </c>
      <c r="B68" s="159">
        <f>+B65+B66-B67</f>
        <v>15997022.339999996</v>
      </c>
      <c r="C68" s="159">
        <f>+C65+C66-C67</f>
        <v>0</v>
      </c>
      <c r="D68" s="159">
        <f>+D65+D66-D67</f>
        <v>0</v>
      </c>
      <c r="E68" s="159">
        <f>+E65+E66-E67</f>
        <v>15997022.339999996</v>
      </c>
      <c r="G68" s="169" t="s">
        <v>1070</v>
      </c>
      <c r="H68" s="289">
        <f>'Lease Liability &amp; Finance Cost'!BA13+'Lease Liability &amp; Finance Cost'!BA14+'Lease Liability &amp; Finance Cost'!BA15</f>
        <v>16870.929173141416</v>
      </c>
    </row>
    <row r="69" spans="1:9" s="295" customFormat="1" x14ac:dyDescent="0.25">
      <c r="A69" s="295" t="s">
        <v>485</v>
      </c>
      <c r="B69" s="292">
        <f>+IS!D26</f>
        <v>516924.93330019846</v>
      </c>
      <c r="C69" s="292">
        <v>0</v>
      </c>
      <c r="D69" s="292">
        <v>0</v>
      </c>
      <c r="E69" s="292">
        <f>SUM(B69:D69)</f>
        <v>516924.93330019846</v>
      </c>
      <c r="F69" s="294"/>
      <c r="G69" s="295" t="s">
        <v>1069</v>
      </c>
      <c r="I69" s="313">
        <f>H68</f>
        <v>16870.929173141416</v>
      </c>
    </row>
    <row r="70" spans="1:9" s="295" customFormat="1" x14ac:dyDescent="0.25">
      <c r="A70" s="295" t="s">
        <v>1079</v>
      </c>
      <c r="C70" s="292">
        <f>+B71</f>
        <v>13017369.780021094</v>
      </c>
      <c r="D70" s="292">
        <f>+'NFRS Adjustements'!D42-'NFRS Adjustements'!E47+'NFRS Adjustements'!D30</f>
        <v>-5128656.4274864104</v>
      </c>
      <c r="E70" s="292">
        <f>SUM(B70:D70)</f>
        <v>7888713.3525346834</v>
      </c>
      <c r="F70" s="358"/>
      <c r="I70" s="313"/>
    </row>
    <row r="71" spans="1:9" s="295" customFormat="1" x14ac:dyDescent="0.25">
      <c r="A71" s="295" t="s">
        <v>1080</v>
      </c>
      <c r="B71" s="292">
        <f>+'FA Schedule'!J19</f>
        <v>13017369.780021094</v>
      </c>
      <c r="C71" s="292">
        <f>-B71</f>
        <v>-13017369.780021094</v>
      </c>
      <c r="D71" s="292">
        <v>0</v>
      </c>
      <c r="E71" s="292">
        <v>0</v>
      </c>
      <c r="F71" s="294"/>
      <c r="G71" s="295" t="s">
        <v>1071</v>
      </c>
      <c r="H71" s="313">
        <f>+'Lease Liability &amp; Finance Cost'!AZ13+'Lease Liability &amp; Finance Cost'!AZ14+'Lease Liability &amp; Finance Cost'!AZ15</f>
        <v>165000</v>
      </c>
    </row>
    <row r="72" spans="1:9" s="295" customFormat="1" x14ac:dyDescent="0.25">
      <c r="A72" s="295" t="s">
        <v>1081</v>
      </c>
      <c r="B72" s="292">
        <f>+'TB Q1 '!E84+'TB Q1 '!E86+'TB Q1 '!E87</f>
        <v>8907830.5600000005</v>
      </c>
      <c r="C72" s="292">
        <f>-3472824.84-965544.94-162000-63380-206419</f>
        <v>-4870168.7799999993</v>
      </c>
      <c r="D72" s="292">
        <f>-I72</f>
        <v>-165000</v>
      </c>
      <c r="E72" s="292">
        <f>SUM(B72:D72)</f>
        <v>3872661.7800000012</v>
      </c>
      <c r="F72" s="294"/>
      <c r="G72" s="295" t="s">
        <v>1072</v>
      </c>
      <c r="I72" s="313">
        <f>+H71</f>
        <v>165000</v>
      </c>
    </row>
    <row r="73" spans="1:9" s="295" customFormat="1" x14ac:dyDescent="0.25">
      <c r="A73" s="295" t="s">
        <v>1082</v>
      </c>
      <c r="B73" s="292"/>
      <c r="C73" s="292">
        <v>4663749.7799999993</v>
      </c>
      <c r="D73" s="292">
        <v>0</v>
      </c>
      <c r="E73" s="292">
        <f t="shared" ref="E73:E88" si="3">SUM(B73:D73)</f>
        <v>4663749.7799999993</v>
      </c>
      <c r="F73" s="294"/>
    </row>
    <row r="74" spans="1:9" x14ac:dyDescent="0.25">
      <c r="A74" s="169" t="s">
        <v>1083</v>
      </c>
      <c r="B74" s="158">
        <v>0</v>
      </c>
      <c r="C74" s="158">
        <v>0</v>
      </c>
      <c r="D74" s="158">
        <v>0</v>
      </c>
      <c r="E74" s="158">
        <v>0</v>
      </c>
      <c r="G74" s="169" t="s">
        <v>1073</v>
      </c>
      <c r="H74" s="289">
        <f>H66+I69-H71</f>
        <v>630811.27974334208</v>
      </c>
    </row>
    <row r="75" spans="1:9" x14ac:dyDescent="0.25">
      <c r="A75" s="169" t="s">
        <v>1084</v>
      </c>
      <c r="B75" s="325">
        <f>B68+B69-SUM(B70:B74)</f>
        <v>-5411253.0667209011</v>
      </c>
      <c r="C75" s="325">
        <f>C68+C69-SUM(C70:C74)</f>
        <v>206419</v>
      </c>
      <c r="D75" s="325">
        <f>D68+D69-SUM(D70:D74)</f>
        <v>5293656.4274864104</v>
      </c>
      <c r="E75" s="325">
        <f>E68+E69-SUM(E70:E74)</f>
        <v>88822.36076551117</v>
      </c>
      <c r="F75" s="290">
        <f>+E68-E70-E72-E73</f>
        <v>-428102.57253468782</v>
      </c>
    </row>
    <row r="76" spans="1:9" x14ac:dyDescent="0.25">
      <c r="A76" s="169" t="s">
        <v>1085</v>
      </c>
      <c r="B76" s="158">
        <v>0</v>
      </c>
      <c r="C76" s="158">
        <v>0</v>
      </c>
      <c r="D76" s="158">
        <f>+'NFRS Adjustements'!E56</f>
        <v>519121</v>
      </c>
      <c r="E76" s="158">
        <f t="shared" si="3"/>
        <v>519121</v>
      </c>
      <c r="F76" s="290">
        <f>+F75-E77</f>
        <v>-3635666.691707829</v>
      </c>
    </row>
    <row r="77" spans="1:9" s="295" customFormat="1" x14ac:dyDescent="0.25">
      <c r="A77" s="295" t="s">
        <v>867</v>
      </c>
      <c r="B77" s="292"/>
      <c r="C77" s="292">
        <f>206419+B78</f>
        <v>3190693.19</v>
      </c>
      <c r="D77" s="292">
        <f>+H68</f>
        <v>16870.929173141416</v>
      </c>
      <c r="E77" s="292">
        <f t="shared" si="3"/>
        <v>3207564.1191731412</v>
      </c>
      <c r="F77" s="294"/>
    </row>
    <row r="78" spans="1:9" s="295" customFormat="1" x14ac:dyDescent="0.25">
      <c r="A78" s="295" t="s">
        <v>1086</v>
      </c>
      <c r="B78" s="292">
        <f>+'TB Q1 '!E85</f>
        <v>2984274.19</v>
      </c>
      <c r="C78" s="292">
        <f>-B78</f>
        <v>-2984274.19</v>
      </c>
      <c r="D78" s="292">
        <v>0</v>
      </c>
      <c r="E78" s="292">
        <f t="shared" si="3"/>
        <v>0</v>
      </c>
      <c r="F78" s="294"/>
    </row>
    <row r="79" spans="1:9" x14ac:dyDescent="0.25">
      <c r="A79" s="169" t="s">
        <v>1087</v>
      </c>
      <c r="B79" s="158">
        <v>0</v>
      </c>
      <c r="C79" s="158">
        <v>0</v>
      </c>
      <c r="D79" s="158">
        <v>0</v>
      </c>
      <c r="E79" s="158">
        <f t="shared" si="3"/>
        <v>0</v>
      </c>
    </row>
    <row r="80" spans="1:9" x14ac:dyDescent="0.25">
      <c r="A80" s="169" t="s">
        <v>1088</v>
      </c>
      <c r="B80" s="325">
        <f>B75-SUM(B77:B79)+B76</f>
        <v>-8395527.2567209005</v>
      </c>
      <c r="C80" s="325">
        <f t="shared" ref="C80:D80" si="4">C75-SUM(C77:C79)+C76</f>
        <v>0</v>
      </c>
      <c r="D80" s="325">
        <f t="shared" si="4"/>
        <v>5795906.4983132686</v>
      </c>
      <c r="E80" s="325">
        <f>E75-SUM(E77:E79)+E76</f>
        <v>-2599620.75840763</v>
      </c>
      <c r="F80" s="381">
        <f>+E80-IS!D22</f>
        <v>-5893919.3885618187</v>
      </c>
      <c r="G80" s="289">
        <f>+E75-E77-E78-E79+E76</f>
        <v>-2599620.75840763</v>
      </c>
    </row>
    <row r="81" spans="1:6" x14ac:dyDescent="0.25">
      <c r="A81" s="169" t="s">
        <v>1089</v>
      </c>
      <c r="B81" s="158">
        <v>0</v>
      </c>
      <c r="C81" s="158"/>
      <c r="D81" s="158"/>
      <c r="E81" s="158">
        <f t="shared" si="3"/>
        <v>0</v>
      </c>
    </row>
    <row r="82" spans="1:6" x14ac:dyDescent="0.25">
      <c r="A82" s="169" t="s">
        <v>1090</v>
      </c>
      <c r="B82" s="326">
        <f>B80-B81</f>
        <v>-8395527.2567209005</v>
      </c>
      <c r="C82" s="326">
        <f>C80-C81</f>
        <v>0</v>
      </c>
      <c r="D82" s="326">
        <f>D80-D81</f>
        <v>5795906.4983132686</v>
      </c>
      <c r="E82" s="326">
        <f>SUM(B82:D82)</f>
        <v>-2599620.7584076319</v>
      </c>
    </row>
    <row r="83" spans="1:6" x14ac:dyDescent="0.25">
      <c r="A83" s="169" t="s">
        <v>1091</v>
      </c>
      <c r="B83" s="158">
        <v>6323966</v>
      </c>
      <c r="C83" s="158">
        <v>0</v>
      </c>
      <c r="D83" s="158">
        <v>0</v>
      </c>
      <c r="E83" s="158">
        <f t="shared" si="3"/>
        <v>6323966</v>
      </c>
    </row>
    <row r="84" spans="1:6" x14ac:dyDescent="0.25">
      <c r="A84" s="169" t="s">
        <v>1092</v>
      </c>
      <c r="B84" s="158"/>
      <c r="C84" s="158"/>
      <c r="D84" s="158"/>
      <c r="E84" s="158">
        <f t="shared" si="3"/>
        <v>0</v>
      </c>
    </row>
    <row r="85" spans="1:6" x14ac:dyDescent="0.25">
      <c r="A85" s="169" t="s">
        <v>1093</v>
      </c>
      <c r="B85" s="158">
        <v>0</v>
      </c>
      <c r="C85" s="158">
        <v>0</v>
      </c>
      <c r="D85" s="158">
        <v>0</v>
      </c>
      <c r="E85" s="158">
        <f t="shared" si="3"/>
        <v>0</v>
      </c>
    </row>
    <row r="86" spans="1:6" x14ac:dyDescent="0.25">
      <c r="A86" s="169" t="s">
        <v>1094</v>
      </c>
      <c r="B86" s="158">
        <v>0</v>
      </c>
      <c r="C86" s="158"/>
      <c r="D86" s="158">
        <f>'Deferred TAx '!F53</f>
        <v>-656506.5447075963</v>
      </c>
      <c r="E86" s="158">
        <f t="shared" si="3"/>
        <v>-656506.5447075963</v>
      </c>
    </row>
    <row r="87" spans="1:6" x14ac:dyDescent="0.25">
      <c r="A87" s="169" t="s">
        <v>1095</v>
      </c>
      <c r="B87" s="326">
        <f>B82-B85+B86+B83</f>
        <v>-2071561.2567209005</v>
      </c>
      <c r="C87" s="326">
        <f t="shared" ref="C87:D87" si="5">C82-C85+C86+C83</f>
        <v>0</v>
      </c>
      <c r="D87" s="326">
        <f t="shared" si="5"/>
        <v>5139399.9536056723</v>
      </c>
      <c r="E87" s="326">
        <f>E82-E85-E86+E83</f>
        <v>4380851.7862999644</v>
      </c>
    </row>
    <row r="88" spans="1:6" x14ac:dyDescent="0.25">
      <c r="A88" s="169" t="s">
        <v>1096</v>
      </c>
      <c r="B88" s="158">
        <v>0</v>
      </c>
      <c r="C88" s="158">
        <v>0</v>
      </c>
      <c r="D88" s="158">
        <v>0</v>
      </c>
      <c r="E88" s="158">
        <f t="shared" si="3"/>
        <v>0</v>
      </c>
    </row>
    <row r="89" spans="1:6" x14ac:dyDescent="0.25">
      <c r="A89" s="169" t="s">
        <v>1097</v>
      </c>
      <c r="B89" s="159">
        <f>B87-B88</f>
        <v>-2071561.2567209005</v>
      </c>
      <c r="C89" s="159">
        <f>C87-C88</f>
        <v>0</v>
      </c>
      <c r="D89" s="159">
        <f>D87-D88</f>
        <v>5139399.9536056723</v>
      </c>
      <c r="E89" s="159">
        <f>E87-E88</f>
        <v>4380851.7862999644</v>
      </c>
      <c r="F89" s="327">
        <f>E89/B89</f>
        <v>-2.1147585050101139</v>
      </c>
    </row>
    <row r="90" spans="1:6" x14ac:dyDescent="0.25">
      <c r="B90" s="158"/>
      <c r="C90" s="158"/>
      <c r="D90" s="158"/>
      <c r="E90" s="158"/>
    </row>
    <row r="91" spans="1:6" x14ac:dyDescent="0.25">
      <c r="A91" s="169" t="s">
        <v>1098</v>
      </c>
      <c r="B91" s="158"/>
      <c r="C91" s="158"/>
      <c r="D91" s="158"/>
      <c r="E91" s="158"/>
    </row>
    <row r="92" spans="1:6" x14ac:dyDescent="0.25">
      <c r="A92" s="169" t="s">
        <v>1099</v>
      </c>
      <c r="B92" s="158"/>
      <c r="C92" s="158"/>
      <c r="D92" s="158"/>
      <c r="E92" s="158"/>
    </row>
    <row r="93" spans="1:6" x14ac:dyDescent="0.25">
      <c r="A93" s="169" t="s">
        <v>1100</v>
      </c>
      <c r="B93" s="158">
        <v>0</v>
      </c>
      <c r="C93" s="158">
        <v>0</v>
      </c>
      <c r="D93" s="158">
        <v>0</v>
      </c>
      <c r="E93" s="158">
        <v>0</v>
      </c>
    </row>
    <row r="94" spans="1:6" x14ac:dyDescent="0.25">
      <c r="A94" s="169" t="s">
        <v>1101</v>
      </c>
      <c r="B94" s="158">
        <v>0</v>
      </c>
      <c r="C94" s="158">
        <v>0</v>
      </c>
      <c r="D94" s="158">
        <v>0</v>
      </c>
      <c r="E94" s="158">
        <v>0</v>
      </c>
    </row>
    <row r="95" spans="1:6" x14ac:dyDescent="0.25">
      <c r="A95" s="169" t="s">
        <v>1102</v>
      </c>
      <c r="B95" s="158">
        <v>0</v>
      </c>
      <c r="C95" s="158">
        <v>0</v>
      </c>
      <c r="D95" s="158">
        <v>0</v>
      </c>
      <c r="E95" s="158">
        <v>0</v>
      </c>
    </row>
    <row r="96" spans="1:6" x14ac:dyDescent="0.25">
      <c r="A96" s="169" t="s">
        <v>1103</v>
      </c>
      <c r="B96" s="158"/>
      <c r="C96" s="158"/>
      <c r="D96" s="158"/>
      <c r="E96" s="158"/>
    </row>
    <row r="97" spans="1:6" x14ac:dyDescent="0.25">
      <c r="A97" s="169" t="s">
        <v>1104</v>
      </c>
      <c r="B97" s="158">
        <v>0</v>
      </c>
      <c r="C97" s="158">
        <v>0</v>
      </c>
      <c r="D97" s="158">
        <v>0</v>
      </c>
      <c r="E97" s="158">
        <v>0</v>
      </c>
    </row>
    <row r="98" spans="1:6" ht="14.4" thickBot="1" x14ac:dyDescent="0.3">
      <c r="A98" s="169" t="s">
        <v>1105</v>
      </c>
      <c r="B98" s="328">
        <f>B89+SUM(B93:B95)+B97</f>
        <v>-2071561.2567209005</v>
      </c>
      <c r="C98" s="328">
        <f>C89+SUM(C93:C95)+C97</f>
        <v>0</v>
      </c>
      <c r="D98" s="328">
        <f>D89+SUM(D93:D95)+D97</f>
        <v>5139399.9536056723</v>
      </c>
      <c r="E98" s="383">
        <f>E89+SUM(E93:E95)+E97</f>
        <v>4380851.7862999644</v>
      </c>
      <c r="F98" s="158">
        <f>E98/B98</f>
        <v>-2.1147585050101139</v>
      </c>
    </row>
    <row r="99" spans="1:6" x14ac:dyDescent="0.25">
      <c r="D99" s="169" t="s">
        <v>1207</v>
      </c>
      <c r="E99" s="157">
        <v>-92178955.267104313</v>
      </c>
    </row>
    <row r="102" spans="1:6" x14ac:dyDescent="0.25">
      <c r="E102" s="263">
        <f>+E99+E98</f>
        <v>-87798103.480804354</v>
      </c>
    </row>
  </sheetData>
  <customSheetViews>
    <customSheetView guid="{03EC4C0A-B31D-44B6-A5C2-3AACD46F8978}">
      <selection activeCell="C6" sqref="C6"/>
      <pageMargins left="0.7" right="0.7" top="0.75" bottom="0.75" header="0.3" footer="0.3"/>
    </customSheetView>
  </customSheetViews>
  <mergeCells count="3">
    <mergeCell ref="F4:F7"/>
    <mergeCell ref="F9:F11"/>
    <mergeCell ref="G5:G7"/>
  </mergeCells>
  <pageMargins left="0.45" right="0.45" top="0.75" bottom="0.75" header="0.3" footer="0.3"/>
  <pageSetup scale="78" orientation="portrait" r:id="rId1"/>
  <rowBreaks count="1" manualBreakCount="1">
    <brk id="62" max="4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7"/>
  <sheetViews>
    <sheetView view="pageBreakPreview" zoomScaleNormal="100" zoomScaleSheetLayoutView="100" workbookViewId="0">
      <selection activeCell="D19" sqref="D19"/>
    </sheetView>
  </sheetViews>
  <sheetFormatPr defaultColWidth="9.21875" defaultRowHeight="13.8" x14ac:dyDescent="0.25"/>
  <cols>
    <col min="1" max="1" width="51.21875" style="169" bestFit="1" customWidth="1"/>
    <col min="2" max="2" width="11.21875" style="347" hidden="1" customWidth="1"/>
    <col min="3" max="3" width="18" style="376" customWidth="1"/>
    <col min="4" max="4" width="18.44140625" style="349" customWidth="1"/>
    <col min="5" max="5" width="17.77734375" style="169" customWidth="1"/>
    <col min="6" max="6" width="13.77734375" style="169" bestFit="1" customWidth="1"/>
    <col min="7" max="7" width="14.44140625" style="169" bestFit="1" customWidth="1"/>
    <col min="8" max="8" width="12.44140625" style="169" bestFit="1" customWidth="1"/>
    <col min="9" max="16384" width="9.21875" style="169"/>
  </cols>
  <sheetData>
    <row r="1" spans="1:5" ht="20.25" customHeight="1" x14ac:dyDescent="0.25">
      <c r="A1" s="475" t="s">
        <v>0</v>
      </c>
      <c r="B1" s="475"/>
      <c r="C1" s="475"/>
      <c r="D1" s="475"/>
      <c r="E1" s="475"/>
    </row>
    <row r="2" spans="1:5" ht="15.6" x14ac:dyDescent="0.25">
      <c r="A2" s="476" t="s">
        <v>1</v>
      </c>
      <c r="B2" s="476"/>
      <c r="C2" s="476"/>
      <c r="D2" s="476"/>
      <c r="E2" s="476"/>
    </row>
    <row r="3" spans="1:5" ht="15.6" x14ac:dyDescent="0.25">
      <c r="A3" s="477" t="s">
        <v>1246</v>
      </c>
      <c r="B3" s="477"/>
      <c r="C3" s="477"/>
      <c r="D3" s="477"/>
      <c r="E3" s="477"/>
    </row>
    <row r="4" spans="1:5" ht="15.6" x14ac:dyDescent="0.3">
      <c r="A4" s="478" t="s">
        <v>1296</v>
      </c>
      <c r="B4" s="478"/>
      <c r="C4" s="478"/>
      <c r="D4" s="478"/>
      <c r="E4" s="478"/>
    </row>
    <row r="5" spans="1:5" x14ac:dyDescent="0.25">
      <c r="A5" s="479" t="s">
        <v>1297</v>
      </c>
      <c r="B5" s="479"/>
      <c r="C5" s="479"/>
      <c r="D5" s="479"/>
      <c r="E5" s="479"/>
    </row>
    <row r="6" spans="1:5" x14ac:dyDescent="0.25">
      <c r="D6" s="375"/>
      <c r="E6" s="375" t="s">
        <v>2</v>
      </c>
    </row>
    <row r="7" spans="1:5" ht="47.25" customHeight="1" x14ac:dyDescent="0.25">
      <c r="A7" s="471" t="s">
        <v>1106</v>
      </c>
      <c r="C7" s="473" t="s">
        <v>1298</v>
      </c>
      <c r="D7" s="473" t="s">
        <v>1299</v>
      </c>
      <c r="E7" s="473" t="s">
        <v>1324</v>
      </c>
    </row>
    <row r="8" spans="1:5" ht="7.5" customHeight="1" x14ac:dyDescent="0.25">
      <c r="A8" s="472"/>
      <c r="C8" s="474"/>
      <c r="D8" s="474"/>
      <c r="E8" s="474"/>
    </row>
    <row r="9" spans="1:5" x14ac:dyDescent="0.25">
      <c r="A9" s="331" t="s">
        <v>1107</v>
      </c>
      <c r="B9" s="347">
        <v>1</v>
      </c>
    </row>
    <row r="10" spans="1:5" x14ac:dyDescent="0.25">
      <c r="A10" s="331" t="s">
        <v>1108</v>
      </c>
    </row>
    <row r="11" spans="1:5" x14ac:dyDescent="0.25">
      <c r="A11" s="332" t="s">
        <v>1109</v>
      </c>
      <c r="C11" s="420">
        <v>26980319.192290172</v>
      </c>
      <c r="D11" s="461">
        <v>26980319.192290172</v>
      </c>
      <c r="E11" s="349">
        <v>26965687.919999838</v>
      </c>
    </row>
    <row r="12" spans="1:5" x14ac:dyDescent="0.25">
      <c r="A12" s="332" t="s">
        <v>1110</v>
      </c>
      <c r="C12" s="420">
        <v>18492776.72455927</v>
      </c>
      <c r="D12" s="461">
        <v>17978614.420425851</v>
      </c>
      <c r="E12" s="349">
        <v>16160434.895398658</v>
      </c>
    </row>
    <row r="13" spans="1:5" x14ac:dyDescent="0.25">
      <c r="A13" s="331" t="s">
        <v>1111</v>
      </c>
      <c r="C13" s="377">
        <v>8487542.4677309021</v>
      </c>
      <c r="D13" s="377">
        <v>9001704.7718643211</v>
      </c>
      <c r="E13" s="462">
        <v>10805253.02460118</v>
      </c>
    </row>
    <row r="14" spans="1:5" x14ac:dyDescent="0.25">
      <c r="A14" s="332" t="s">
        <v>1249</v>
      </c>
      <c r="C14" s="379">
        <v>2119747202.23</v>
      </c>
      <c r="D14" s="461">
        <v>2119747202.23</v>
      </c>
      <c r="E14" s="376">
        <v>2041837412.0800002</v>
      </c>
    </row>
    <row r="15" spans="1:5" x14ac:dyDescent="0.25">
      <c r="A15" s="332" t="s">
        <v>1110</v>
      </c>
      <c r="C15" s="379">
        <v>1096660205.9796495</v>
      </c>
      <c r="D15" s="461">
        <v>1084673696.8912065</v>
      </c>
      <c r="E15" s="376">
        <v>1049795297.3940885</v>
      </c>
    </row>
    <row r="16" spans="1:5" x14ac:dyDescent="0.25">
      <c r="A16" s="331" t="s">
        <v>1112</v>
      </c>
      <c r="B16" s="348"/>
      <c r="C16" s="421">
        <v>1023086996.2503505</v>
      </c>
      <c r="D16" s="463">
        <v>1035073505.3387935</v>
      </c>
      <c r="E16" s="421">
        <v>992042114.68591166</v>
      </c>
    </row>
    <row r="17" spans="1:6" x14ac:dyDescent="0.25">
      <c r="A17" s="332" t="s">
        <v>1288</v>
      </c>
      <c r="B17" s="348"/>
      <c r="C17" s="420">
        <v>1418966829.3124616</v>
      </c>
      <c r="D17" s="461">
        <v>1400982204.4324615</v>
      </c>
      <c r="E17" s="376">
        <v>1150093853.6500001</v>
      </c>
    </row>
    <row r="18" spans="1:6" hidden="1" x14ac:dyDescent="0.25">
      <c r="A18" s="332" t="s">
        <v>1113</v>
      </c>
      <c r="B18" s="348"/>
      <c r="C18" s="379">
        <v>0</v>
      </c>
      <c r="D18" s="332">
        <v>0</v>
      </c>
      <c r="E18" s="464" t="s">
        <v>1320</v>
      </c>
    </row>
    <row r="19" spans="1:6" x14ac:dyDescent="0.25">
      <c r="A19" s="332" t="s">
        <v>1114</v>
      </c>
      <c r="B19" s="347" t="s">
        <v>10</v>
      </c>
      <c r="C19" s="379">
        <v>67830000</v>
      </c>
      <c r="D19" s="379">
        <v>67830000</v>
      </c>
      <c r="E19" s="349">
        <v>67830000</v>
      </c>
    </row>
    <row r="20" spans="1:6" x14ac:dyDescent="0.25">
      <c r="A20" s="332" t="s">
        <v>1115</v>
      </c>
      <c r="C20" s="379">
        <v>522839.35606975376</v>
      </c>
      <c r="D20" s="461">
        <v>697119.14142633835</v>
      </c>
      <c r="E20" s="349">
        <v>603332.03657963662</v>
      </c>
    </row>
    <row r="21" spans="1:6" hidden="1" x14ac:dyDescent="0.25">
      <c r="A21" s="332" t="s">
        <v>1116</v>
      </c>
      <c r="C21" s="379">
        <v>0</v>
      </c>
      <c r="D21" s="332">
        <v>0</v>
      </c>
      <c r="E21" s="349" t="s">
        <v>1320</v>
      </c>
    </row>
    <row r="22" spans="1:6" x14ac:dyDescent="0.25">
      <c r="A22" s="331" t="s">
        <v>1117</v>
      </c>
      <c r="C22" s="421">
        <v>2518894207.3866129</v>
      </c>
      <c r="D22" s="463">
        <v>2513584533</v>
      </c>
      <c r="E22" s="463">
        <v>2221374553.3970928</v>
      </c>
    </row>
    <row r="23" spans="1:6" x14ac:dyDescent="0.25">
      <c r="A23" s="331" t="s">
        <v>1118</v>
      </c>
      <c r="C23" s="379"/>
      <c r="D23" s="332"/>
      <c r="E23" s="349"/>
    </row>
    <row r="24" spans="1:6" x14ac:dyDescent="0.25">
      <c r="A24" s="332" t="s">
        <v>1119</v>
      </c>
      <c r="B24" s="347" t="s">
        <v>13</v>
      </c>
      <c r="C24" s="420">
        <v>19177162.800000001</v>
      </c>
      <c r="D24" s="461">
        <v>19119573.899999999</v>
      </c>
      <c r="E24" s="349">
        <v>37054036.369999997</v>
      </c>
      <c r="F24" s="263"/>
    </row>
    <row r="25" spans="1:6" x14ac:dyDescent="0.25">
      <c r="A25" s="332" t="s">
        <v>1120</v>
      </c>
      <c r="B25" s="347" t="s">
        <v>15</v>
      </c>
      <c r="C25" s="420">
        <v>2379309.5599999996</v>
      </c>
      <c r="D25" s="461">
        <v>3119395.84</v>
      </c>
      <c r="E25" s="349">
        <v>2476402.1599999997</v>
      </c>
    </row>
    <row r="26" spans="1:6" x14ac:dyDescent="0.25">
      <c r="A26" s="332" t="s">
        <v>1121</v>
      </c>
      <c r="B26" s="347" t="s">
        <v>16</v>
      </c>
      <c r="C26" s="420">
        <v>683007234.92999995</v>
      </c>
      <c r="D26" s="461">
        <v>684302021.07000005</v>
      </c>
      <c r="E26" s="349">
        <v>734829639</v>
      </c>
    </row>
    <row r="27" spans="1:6" x14ac:dyDescent="0.25">
      <c r="A27" s="332" t="s">
        <v>1122</v>
      </c>
      <c r="C27" s="376">
        <v>14181939.640000001</v>
      </c>
      <c r="D27" s="461">
        <v>12740939.640000001</v>
      </c>
      <c r="E27" s="349">
        <v>23570939.640000001</v>
      </c>
    </row>
    <row r="28" spans="1:6" hidden="1" x14ac:dyDescent="0.25">
      <c r="A28" s="332" t="s">
        <v>1123</v>
      </c>
      <c r="C28" s="379"/>
      <c r="D28" s="378"/>
      <c r="E28" s="349">
        <v>0</v>
      </c>
    </row>
    <row r="29" spans="1:6" x14ac:dyDescent="0.25">
      <c r="A29" s="332" t="s">
        <v>1124</v>
      </c>
      <c r="C29" s="420">
        <v>154744135</v>
      </c>
      <c r="D29" s="461">
        <v>128002978</v>
      </c>
      <c r="E29" s="349">
        <v>145117946.14999998</v>
      </c>
    </row>
    <row r="30" spans="1:6" x14ac:dyDescent="0.25">
      <c r="A30" s="331" t="s">
        <v>1125</v>
      </c>
      <c r="C30" s="422">
        <v>873489781.53999996</v>
      </c>
      <c r="D30" s="465">
        <v>847284908.49000001</v>
      </c>
      <c r="E30" s="465">
        <v>943048963.31999993</v>
      </c>
    </row>
    <row r="31" spans="1:6" x14ac:dyDescent="0.25">
      <c r="A31" s="331" t="s">
        <v>1126</v>
      </c>
      <c r="C31" s="421">
        <v>3392383988.9266129</v>
      </c>
      <c r="D31" s="463">
        <v>3360869442.1745462</v>
      </c>
      <c r="E31" s="463">
        <v>3164423516.7170925</v>
      </c>
    </row>
    <row r="32" spans="1:6" x14ac:dyDescent="0.25">
      <c r="A32" s="331" t="s">
        <v>1127</v>
      </c>
      <c r="B32" s="347" t="s">
        <v>18</v>
      </c>
      <c r="C32" s="379"/>
      <c r="D32" s="332"/>
    </row>
    <row r="33" spans="1:8" x14ac:dyDescent="0.25">
      <c r="A33" s="331" t="s">
        <v>1128</v>
      </c>
      <c r="C33" s="379"/>
      <c r="D33" s="332"/>
      <c r="E33" s="263"/>
    </row>
    <row r="34" spans="1:8" x14ac:dyDescent="0.25">
      <c r="A34" s="332" t="s">
        <v>1129</v>
      </c>
      <c r="B34" s="347" t="s">
        <v>19</v>
      </c>
      <c r="C34" s="420">
        <v>2467162915</v>
      </c>
      <c r="D34" s="461">
        <v>2467162915.3299999</v>
      </c>
      <c r="E34" s="466">
        <v>2467162915.3299999</v>
      </c>
    </row>
    <row r="35" spans="1:8" x14ac:dyDescent="0.25">
      <c r="A35" s="332" t="s">
        <v>1130</v>
      </c>
      <c r="C35" s="349">
        <v>-79211299.422527924</v>
      </c>
      <c r="D35" s="379">
        <v>-89046319.71035102</v>
      </c>
      <c r="E35" s="263">
        <v>-85363574.380021095</v>
      </c>
      <c r="F35" s="263"/>
      <c r="G35" s="263"/>
    </row>
    <row r="36" spans="1:8" x14ac:dyDescent="0.25">
      <c r="A36" s="331" t="s">
        <v>1131</v>
      </c>
      <c r="C36" s="421">
        <v>2387951615.5774722</v>
      </c>
      <c r="D36" s="463">
        <v>2378116595.6196489</v>
      </c>
      <c r="E36" s="463">
        <v>2381799340.9499788</v>
      </c>
    </row>
    <row r="37" spans="1:8" x14ac:dyDescent="0.25">
      <c r="A37" s="331" t="s">
        <v>1132</v>
      </c>
      <c r="B37" s="347" t="s">
        <v>21</v>
      </c>
      <c r="C37" s="379"/>
      <c r="D37" s="332"/>
      <c r="G37" s="263"/>
    </row>
    <row r="38" spans="1:8" x14ac:dyDescent="0.25">
      <c r="A38" s="332" t="s">
        <v>1133</v>
      </c>
      <c r="C38" s="420">
        <v>542168140.1500001</v>
      </c>
      <c r="D38" s="461">
        <v>491851974.91051477</v>
      </c>
      <c r="E38" s="466">
        <v>416552345.91000003</v>
      </c>
    </row>
    <row r="39" spans="1:8" x14ac:dyDescent="0.25">
      <c r="A39" s="332" t="s">
        <v>1134</v>
      </c>
      <c r="C39" s="379">
        <v>152911625.94333875</v>
      </c>
      <c r="D39" s="461">
        <v>153462622.65606713</v>
      </c>
      <c r="E39" s="160">
        <v>153193021.4552924</v>
      </c>
    </row>
    <row r="40" spans="1:8" x14ac:dyDescent="0.25">
      <c r="A40" s="331" t="s">
        <v>1135</v>
      </c>
      <c r="C40" s="421">
        <v>695079766.09333885</v>
      </c>
      <c r="D40" s="463">
        <v>645314597.56658196</v>
      </c>
      <c r="E40" s="463">
        <v>569745367.36529243</v>
      </c>
    </row>
    <row r="41" spans="1:8" x14ac:dyDescent="0.25">
      <c r="A41" s="331" t="s">
        <v>1136</v>
      </c>
      <c r="B41" s="347" t="s">
        <v>24</v>
      </c>
      <c r="C41" s="379"/>
      <c r="D41" s="332"/>
    </row>
    <row r="42" spans="1:8" x14ac:dyDescent="0.25">
      <c r="A42" s="332" t="s">
        <v>1133</v>
      </c>
      <c r="C42" s="420">
        <v>147699273.62</v>
      </c>
      <c r="D42" s="461">
        <v>140070131.89948532</v>
      </c>
      <c r="E42" s="466">
        <v>82524785.910000011</v>
      </c>
    </row>
    <row r="43" spans="1:8" x14ac:dyDescent="0.25">
      <c r="A43" s="332" t="s">
        <v>1137</v>
      </c>
      <c r="C43" s="423">
        <v>149890560.30848381</v>
      </c>
      <c r="D43" s="461">
        <v>188519802.94997704</v>
      </c>
      <c r="E43" s="466">
        <v>75757843.349743351</v>
      </c>
    </row>
    <row r="44" spans="1:8" x14ac:dyDescent="0.25">
      <c r="A44" s="332" t="s">
        <v>1138</v>
      </c>
      <c r="C44" s="379">
        <v>2491189.5511482032</v>
      </c>
      <c r="D44" s="379">
        <v>516924.93330019846</v>
      </c>
      <c r="E44" s="349">
        <v>44647345.739999995</v>
      </c>
    </row>
    <row r="45" spans="1:8" x14ac:dyDescent="0.25">
      <c r="A45" s="332" t="s">
        <v>1139</v>
      </c>
      <c r="C45" s="420">
        <v>9201584.7761692237</v>
      </c>
      <c r="D45" s="461">
        <v>8331389.4327041972</v>
      </c>
      <c r="E45" s="349">
        <v>9948833.7400000002</v>
      </c>
    </row>
    <row r="46" spans="1:8" x14ac:dyDescent="0.25">
      <c r="A46" s="331" t="s">
        <v>1140</v>
      </c>
      <c r="C46" s="422">
        <v>309352607.25580126</v>
      </c>
      <c r="D46" s="465">
        <v>337438249.2154668</v>
      </c>
      <c r="E46" s="465">
        <v>212878808.73974335</v>
      </c>
    </row>
    <row r="47" spans="1:8" x14ac:dyDescent="0.25">
      <c r="A47" s="331" t="s">
        <v>1141</v>
      </c>
      <c r="C47" s="421">
        <v>3392383988.9266124</v>
      </c>
      <c r="D47" s="421">
        <v>3360869441.5016975</v>
      </c>
      <c r="E47" s="421">
        <v>3164423517.0550146</v>
      </c>
      <c r="F47" s="158"/>
      <c r="G47" s="158"/>
      <c r="H47" s="263"/>
    </row>
  </sheetData>
  <customSheetViews>
    <customSheetView guid="{03EC4C0A-B31D-44B6-A5C2-3AACD46F8978}" showPageBreaks="1" fitToPage="1" printArea="1" hiddenColumns="1" view="pageBreakPreview" topLeftCell="A59">
      <selection activeCell="D59" sqref="D59"/>
      <pageMargins left="0.7" right="0.7" top="0.75" bottom="0.75" header="0.3" footer="0.3"/>
      <pageSetup scale="88" orientation="portrait" r:id="rId1"/>
    </customSheetView>
  </customSheetViews>
  <mergeCells count="9">
    <mergeCell ref="A7:A8"/>
    <mergeCell ref="C7:C8"/>
    <mergeCell ref="D7:D8"/>
    <mergeCell ref="E7:E8"/>
    <mergeCell ref="A1:E1"/>
    <mergeCell ref="A2:E2"/>
    <mergeCell ref="A3:E3"/>
    <mergeCell ref="A4:E4"/>
    <mergeCell ref="A5:E5"/>
  </mergeCells>
  <pageMargins left="0.45" right="0.45" top="0.5" bottom="0.75" header="0.3" footer="0.3"/>
  <pageSetup scale="93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57"/>
  <sheetViews>
    <sheetView tabSelected="1" view="pageBreakPreview" zoomScaleNormal="100" zoomScaleSheetLayoutView="100" workbookViewId="0">
      <selection activeCell="G7" sqref="G7"/>
    </sheetView>
  </sheetViews>
  <sheetFormatPr defaultColWidth="9.21875" defaultRowHeight="13.8" x14ac:dyDescent="0.25"/>
  <cols>
    <col min="1" max="1" width="70" style="169" customWidth="1"/>
    <col min="2" max="2" width="10.21875" style="347" hidden="1" customWidth="1"/>
    <col min="3" max="3" width="14.88671875" style="349" customWidth="1"/>
    <col min="4" max="4" width="14.5546875" style="349" customWidth="1"/>
    <col min="5" max="5" width="17.77734375" style="349" hidden="1" customWidth="1"/>
    <col min="6" max="6" width="18.5546875" style="349" hidden="1" customWidth="1"/>
    <col min="7" max="7" width="14.88671875" style="169" customWidth="1"/>
    <col min="8" max="8" width="13.77734375" style="169" bestFit="1" customWidth="1"/>
    <col min="9" max="9" width="10.44140625" style="169" bestFit="1" customWidth="1"/>
    <col min="10" max="16384" width="9.21875" style="169"/>
  </cols>
  <sheetData>
    <row r="1" spans="1:7" ht="18" x14ac:dyDescent="0.35">
      <c r="A1" s="531" t="s">
        <v>0</v>
      </c>
      <c r="B1" s="531"/>
      <c r="C1" s="531"/>
      <c r="D1" s="531"/>
      <c r="E1" s="531"/>
      <c r="F1" s="531"/>
      <c r="G1" s="531"/>
    </row>
    <row r="2" spans="1:7" ht="15.6" x14ac:dyDescent="0.3">
      <c r="A2" s="478" t="s">
        <v>1</v>
      </c>
      <c r="B2" s="478"/>
      <c r="C2" s="478"/>
      <c r="D2" s="478"/>
      <c r="E2" s="478"/>
      <c r="F2" s="478"/>
      <c r="G2" s="478"/>
    </row>
    <row r="3" spans="1:7" ht="15.6" x14ac:dyDescent="0.3">
      <c r="A3" s="532" t="s">
        <v>1247</v>
      </c>
      <c r="B3" s="532"/>
      <c r="C3" s="532"/>
      <c r="D3" s="532"/>
      <c r="E3" s="532"/>
      <c r="F3" s="532"/>
      <c r="G3" s="532"/>
    </row>
    <row r="4" spans="1:7" ht="15.6" hidden="1" x14ac:dyDescent="0.3">
      <c r="A4" s="478" t="s">
        <v>1290</v>
      </c>
      <c r="B4" s="478"/>
      <c r="C4" s="478"/>
      <c r="D4" s="478"/>
      <c r="E4" s="478"/>
      <c r="F4" s="478"/>
      <c r="G4" s="478"/>
    </row>
    <row r="5" spans="1:7" x14ac:dyDescent="0.25">
      <c r="A5" s="479" t="s">
        <v>1300</v>
      </c>
      <c r="B5" s="479"/>
      <c r="C5" s="479"/>
      <c r="D5" s="479"/>
      <c r="E5" s="479"/>
      <c r="F5" s="479"/>
      <c r="G5" s="479"/>
    </row>
    <row r="6" spans="1:7" x14ac:dyDescent="0.25">
      <c r="D6" s="375"/>
      <c r="G6" s="375" t="s">
        <v>2</v>
      </c>
    </row>
    <row r="7" spans="1:7" ht="45" customHeight="1" x14ac:dyDescent="0.25">
      <c r="A7" s="350" t="s">
        <v>3</v>
      </c>
      <c r="B7" s="351" t="s">
        <v>4</v>
      </c>
      <c r="C7" s="467" t="s">
        <v>1322</v>
      </c>
      <c r="D7" s="388" t="s">
        <v>1321</v>
      </c>
      <c r="E7" s="389" t="s">
        <v>25</v>
      </c>
      <c r="F7" s="389" t="s">
        <v>26</v>
      </c>
      <c r="G7" s="388" t="s">
        <v>1323</v>
      </c>
    </row>
    <row r="8" spans="1:7" x14ac:dyDescent="0.25">
      <c r="A8" s="332" t="s">
        <v>1077</v>
      </c>
      <c r="B8" s="347">
        <v>11</v>
      </c>
      <c r="C8" s="349">
        <v>55988013.299999997</v>
      </c>
      <c r="D8" s="349">
        <v>162894344.40000001</v>
      </c>
      <c r="E8" s="349">
        <f>C8-D8</f>
        <v>-106906331.10000001</v>
      </c>
      <c r="G8" s="349">
        <v>37733800.799999997</v>
      </c>
    </row>
    <row r="9" spans="1:7" x14ac:dyDescent="0.25">
      <c r="A9" s="332" t="s">
        <v>1078</v>
      </c>
      <c r="B9" s="347">
        <v>12</v>
      </c>
      <c r="C9" s="349">
        <v>19334959.369999997</v>
      </c>
      <c r="D9" s="349">
        <v>77687602.979999989</v>
      </c>
      <c r="E9" s="349">
        <f t="shared" ref="E9:E39" si="0">C9-D9</f>
        <v>-58352643.609999992</v>
      </c>
      <c r="G9" s="349">
        <v>21736778.460000001</v>
      </c>
    </row>
    <row r="10" spans="1:7" x14ac:dyDescent="0.25">
      <c r="A10" s="331" t="s">
        <v>28</v>
      </c>
      <c r="C10" s="390">
        <v>36653053.93</v>
      </c>
      <c r="D10" s="390">
        <v>85206741.420000017</v>
      </c>
      <c r="E10" s="349">
        <f t="shared" si="0"/>
        <v>-48553687.490000017</v>
      </c>
      <c r="F10" s="390">
        <v>0</v>
      </c>
      <c r="G10" s="390">
        <v>15997022.339999996</v>
      </c>
    </row>
    <row r="11" spans="1:7" x14ac:dyDescent="0.25">
      <c r="A11" s="332" t="s">
        <v>485</v>
      </c>
      <c r="C11" s="349">
        <v>2420.64</v>
      </c>
      <c r="D11" s="349">
        <v>14761782.029999999</v>
      </c>
      <c r="E11" s="349">
        <f t="shared" si="0"/>
        <v>-14759361.389999999</v>
      </c>
      <c r="G11" s="349">
        <v>0</v>
      </c>
    </row>
    <row r="12" spans="1:7" x14ac:dyDescent="0.25">
      <c r="A12" s="332" t="s">
        <v>1079</v>
      </c>
      <c r="B12" s="347">
        <v>13</v>
      </c>
      <c r="C12" s="349">
        <v>12674951.177933123</v>
      </c>
      <c r="D12" s="349">
        <v>45584077.647243604</v>
      </c>
      <c r="E12" s="349">
        <f t="shared" si="0"/>
        <v>-32909126.469310481</v>
      </c>
      <c r="G12" s="349">
        <v>7888713.3525346834</v>
      </c>
    </row>
    <row r="13" spans="1:7" x14ac:dyDescent="0.25">
      <c r="A13" s="332" t="s">
        <v>1081</v>
      </c>
      <c r="C13" s="349">
        <v>1159881.71</v>
      </c>
      <c r="D13" s="349">
        <v>11237540.530000001</v>
      </c>
      <c r="E13" s="349">
        <f t="shared" si="0"/>
        <v>-10077658.82</v>
      </c>
      <c r="G13" s="349">
        <v>3872661.7800000012</v>
      </c>
    </row>
    <row r="14" spans="1:7" x14ac:dyDescent="0.25">
      <c r="A14" s="332" t="s">
        <v>1082</v>
      </c>
      <c r="C14" s="349">
        <v>4333880.0900000008</v>
      </c>
      <c r="D14" s="349">
        <v>18290221.369999997</v>
      </c>
      <c r="E14" s="349">
        <f t="shared" si="0"/>
        <v>-13956341.279999997</v>
      </c>
      <c r="G14" s="349">
        <v>4663749.7799999993</v>
      </c>
    </row>
    <row r="15" spans="1:7" hidden="1" x14ac:dyDescent="0.25">
      <c r="A15" s="332" t="s">
        <v>1083</v>
      </c>
      <c r="B15" s="353"/>
      <c r="C15" s="390">
        <v>0</v>
      </c>
      <c r="D15" s="390">
        <v>0</v>
      </c>
      <c r="E15" s="349">
        <f t="shared" si="0"/>
        <v>0</v>
      </c>
      <c r="F15" s="390">
        <v>0</v>
      </c>
      <c r="G15" s="390">
        <v>0</v>
      </c>
    </row>
    <row r="16" spans="1:7" s="264" customFormat="1" x14ac:dyDescent="0.25">
      <c r="A16" s="354" t="s">
        <v>1084</v>
      </c>
      <c r="B16" s="357"/>
      <c r="C16" s="391">
        <v>18486761.592066877</v>
      </c>
      <c r="D16" s="391">
        <v>24856683.902756423</v>
      </c>
      <c r="E16" s="349">
        <f t="shared" si="0"/>
        <v>-6369922.3106895462</v>
      </c>
      <c r="F16" s="391"/>
      <c r="G16" s="391">
        <f>G10-G12-G13-G14</f>
        <v>-428102.57253468782</v>
      </c>
    </row>
    <row r="17" spans="1:7" x14ac:dyDescent="0.25">
      <c r="A17" s="332" t="s">
        <v>1085</v>
      </c>
      <c r="C17" s="349">
        <v>-1294786.0700000003</v>
      </c>
      <c r="D17" s="349">
        <v>-8497</v>
      </c>
      <c r="E17" s="349">
        <f t="shared" si="0"/>
        <v>-1286289.0700000003</v>
      </c>
      <c r="G17" s="160">
        <v>519121</v>
      </c>
    </row>
    <row r="18" spans="1:7" x14ac:dyDescent="0.25">
      <c r="A18" s="332" t="s">
        <v>867</v>
      </c>
      <c r="C18" s="349">
        <v>4206616.9800057402</v>
      </c>
      <c r="D18" s="349">
        <v>21486657.514843985</v>
      </c>
      <c r="E18" s="349">
        <f t="shared" si="0"/>
        <v>-17280040.534838244</v>
      </c>
      <c r="G18" s="349">
        <v>3207564.1191731412</v>
      </c>
    </row>
    <row r="19" spans="1:7" hidden="1" x14ac:dyDescent="0.25">
      <c r="A19" s="332" t="s">
        <v>1087</v>
      </c>
      <c r="C19" s="349">
        <v>0</v>
      </c>
      <c r="D19" s="349">
        <v>0</v>
      </c>
      <c r="E19" s="349">
        <f t="shared" si="0"/>
        <v>0</v>
      </c>
      <c r="G19" s="349">
        <v>0</v>
      </c>
    </row>
    <row r="20" spans="1:7" s="264" customFormat="1" x14ac:dyDescent="0.25">
      <c r="A20" s="354" t="s">
        <v>1088</v>
      </c>
      <c r="B20" s="357"/>
      <c r="C20" s="391">
        <v>12985358.542061135</v>
      </c>
      <c r="D20" s="391">
        <v>3361529.3879124373</v>
      </c>
      <c r="E20" s="349">
        <f t="shared" si="0"/>
        <v>9623829.1541486979</v>
      </c>
      <c r="F20" s="391"/>
      <c r="G20" s="391">
        <f>G16-G18+G17</f>
        <v>-3116545.691707829</v>
      </c>
    </row>
    <row r="21" spans="1:7" x14ac:dyDescent="0.25">
      <c r="A21" s="332" t="s">
        <v>1089</v>
      </c>
      <c r="C21" s="349">
        <v>259707.17084122272</v>
      </c>
      <c r="D21" s="349">
        <v>67230.587758248745</v>
      </c>
      <c r="E21" s="349">
        <f t="shared" si="0"/>
        <v>192476.58308297396</v>
      </c>
      <c r="G21" s="349">
        <v>0</v>
      </c>
    </row>
    <row r="22" spans="1:7" x14ac:dyDescent="0.25">
      <c r="A22" s="331" t="s">
        <v>1090</v>
      </c>
      <c r="C22" s="391">
        <v>12725651.371219913</v>
      </c>
      <c r="D22" s="391">
        <v>3294298.6301541887</v>
      </c>
      <c r="E22" s="349">
        <f t="shared" si="0"/>
        <v>9431352.7410657238</v>
      </c>
      <c r="F22" s="391">
        <v>0</v>
      </c>
      <c r="G22" s="391">
        <f>G20-G21</f>
        <v>-3116545.691707829</v>
      </c>
    </row>
    <row r="23" spans="1:7" hidden="1" x14ac:dyDescent="0.25">
      <c r="A23" s="332" t="s">
        <v>1091</v>
      </c>
      <c r="E23" s="349">
        <f t="shared" si="0"/>
        <v>0</v>
      </c>
    </row>
    <row r="24" spans="1:7" x14ac:dyDescent="0.25">
      <c r="A24" s="332" t="s">
        <v>1162</v>
      </c>
      <c r="D24" s="349">
        <v>0</v>
      </c>
      <c r="E24" s="349">
        <f t="shared" si="0"/>
        <v>0</v>
      </c>
      <c r="G24" s="349">
        <v>6323966</v>
      </c>
    </row>
    <row r="25" spans="1:7" x14ac:dyDescent="0.25">
      <c r="A25" s="332" t="s">
        <v>1092</v>
      </c>
      <c r="C25" s="160"/>
      <c r="E25" s="349">
        <f t="shared" si="0"/>
        <v>0</v>
      </c>
      <c r="G25" s="289">
        <v>0</v>
      </c>
    </row>
    <row r="26" spans="1:7" x14ac:dyDescent="0.25">
      <c r="A26" s="332" t="s">
        <v>1093</v>
      </c>
      <c r="B26" s="347" t="s">
        <v>31</v>
      </c>
      <c r="C26" s="349">
        <v>2491189.5511482032</v>
      </c>
      <c r="D26" s="349">
        <v>516924.93330019846</v>
      </c>
      <c r="E26" s="349">
        <f t="shared" si="0"/>
        <v>1974264.6178480047</v>
      </c>
      <c r="G26" s="160">
        <v>0</v>
      </c>
    </row>
    <row r="27" spans="1:7" x14ac:dyDescent="0.25">
      <c r="A27" s="332" t="s">
        <v>1094</v>
      </c>
      <c r="B27" s="353"/>
      <c r="C27" s="349">
        <v>-550996.71272838116</v>
      </c>
      <c r="D27" s="349">
        <v>-386904.79774093628</v>
      </c>
      <c r="E27" s="349">
        <f t="shared" si="0"/>
        <v>-164091.91498744488</v>
      </c>
      <c r="F27" s="390">
        <v>0</v>
      </c>
      <c r="G27" s="349">
        <v>-656506.5447075963</v>
      </c>
    </row>
    <row r="28" spans="1:7" hidden="1" x14ac:dyDescent="0.25">
      <c r="A28" s="331" t="s">
        <v>1095</v>
      </c>
      <c r="C28" s="390"/>
      <c r="D28" s="390"/>
      <c r="G28" s="390"/>
    </row>
    <row r="29" spans="1:7" x14ac:dyDescent="0.25">
      <c r="A29" s="332" t="s">
        <v>1096</v>
      </c>
      <c r="C29" s="349">
        <v>107854.5853280009</v>
      </c>
      <c r="D29" s="349">
        <v>31642.784945949265</v>
      </c>
      <c r="E29" s="349">
        <f t="shared" si="0"/>
        <v>76211.800382051646</v>
      </c>
      <c r="G29" s="349">
        <v>0</v>
      </c>
    </row>
    <row r="30" spans="1:7" x14ac:dyDescent="0.25">
      <c r="A30" s="331" t="s">
        <v>1097</v>
      </c>
      <c r="C30" s="392">
        <v>10677603.947472088</v>
      </c>
      <c r="D30" s="392">
        <v>3132635.709648977</v>
      </c>
      <c r="E30" s="349">
        <f t="shared" si="0"/>
        <v>7544968.237823111</v>
      </c>
      <c r="F30" s="392"/>
      <c r="G30" s="392">
        <v>3863926.8529997673</v>
      </c>
    </row>
    <row r="31" spans="1:7" hidden="1" x14ac:dyDescent="0.25">
      <c r="A31" s="331"/>
      <c r="E31" s="349">
        <f t="shared" si="0"/>
        <v>0</v>
      </c>
    </row>
    <row r="32" spans="1:7" x14ac:dyDescent="0.25">
      <c r="A32" s="331" t="s">
        <v>1156</v>
      </c>
      <c r="B32" s="353"/>
      <c r="C32" s="390"/>
      <c r="D32" s="390"/>
      <c r="E32" s="349">
        <f t="shared" si="0"/>
        <v>0</v>
      </c>
      <c r="F32" s="390">
        <v>0</v>
      </c>
      <c r="G32" s="390"/>
    </row>
    <row r="33" spans="1:11" hidden="1" x14ac:dyDescent="0.25">
      <c r="A33" s="355" t="s">
        <v>1099</v>
      </c>
      <c r="E33" s="349">
        <f t="shared" si="0"/>
        <v>0</v>
      </c>
      <c r="G33" s="289"/>
    </row>
    <row r="34" spans="1:11" hidden="1" x14ac:dyDescent="0.25">
      <c r="A34" s="332" t="s">
        <v>1100</v>
      </c>
      <c r="C34" s="160">
        <v>0</v>
      </c>
      <c r="D34" s="160">
        <v>0</v>
      </c>
      <c r="E34" s="349">
        <f t="shared" si="0"/>
        <v>0</v>
      </c>
      <c r="F34" s="160">
        <v>0</v>
      </c>
      <c r="G34" s="160">
        <v>0</v>
      </c>
    </row>
    <row r="35" spans="1:11" hidden="1" x14ac:dyDescent="0.25">
      <c r="A35" s="332" t="s">
        <v>1101</v>
      </c>
      <c r="C35" s="160">
        <v>0</v>
      </c>
      <c r="D35" s="160">
        <v>0</v>
      </c>
      <c r="E35" s="349">
        <f t="shared" si="0"/>
        <v>0</v>
      </c>
      <c r="F35" s="160">
        <v>0</v>
      </c>
      <c r="G35" s="160">
        <v>0</v>
      </c>
    </row>
    <row r="36" spans="1:11" hidden="1" x14ac:dyDescent="0.25">
      <c r="A36" s="332" t="s">
        <v>1102</v>
      </c>
      <c r="B36" s="353"/>
      <c r="C36" s="160">
        <v>0</v>
      </c>
      <c r="D36" s="160">
        <v>0</v>
      </c>
      <c r="E36" s="349">
        <f t="shared" si="0"/>
        <v>0</v>
      </c>
      <c r="F36" s="160">
        <v>0</v>
      </c>
      <c r="G36" s="160">
        <v>0</v>
      </c>
    </row>
    <row r="37" spans="1:11" hidden="1" x14ac:dyDescent="0.25">
      <c r="A37" s="355" t="s">
        <v>1103</v>
      </c>
      <c r="B37" s="353"/>
      <c r="C37" s="393">
        <v>0</v>
      </c>
      <c r="D37" s="393">
        <v>0</v>
      </c>
      <c r="E37" s="349">
        <f t="shared" si="0"/>
        <v>0</v>
      </c>
      <c r="F37" s="394">
        <v>0</v>
      </c>
      <c r="G37" s="394">
        <v>0</v>
      </c>
    </row>
    <row r="38" spans="1:11" hidden="1" x14ac:dyDescent="0.25">
      <c r="A38" s="332" t="s">
        <v>1104</v>
      </c>
      <c r="B38" s="353"/>
      <c r="C38" s="393">
        <v>0</v>
      </c>
      <c r="D38" s="393">
        <v>0</v>
      </c>
      <c r="E38" s="349">
        <f t="shared" si="0"/>
        <v>0</v>
      </c>
      <c r="F38" s="394">
        <v>0</v>
      </c>
      <c r="G38" s="394">
        <v>0</v>
      </c>
    </row>
    <row r="39" spans="1:11" ht="14.4" thickBot="1" x14ac:dyDescent="0.3">
      <c r="A39" s="331" t="s">
        <v>1105</v>
      </c>
      <c r="B39" s="353"/>
      <c r="C39" s="395">
        <f>C30</f>
        <v>10677603.947472088</v>
      </c>
      <c r="D39" s="395">
        <f>D30</f>
        <v>3132635.709648977</v>
      </c>
      <c r="E39" s="349">
        <f t="shared" si="0"/>
        <v>7544968.237823111</v>
      </c>
      <c r="F39" s="395">
        <v>0</v>
      </c>
      <c r="G39" s="395">
        <f>G30</f>
        <v>3863926.8529997673</v>
      </c>
    </row>
    <row r="40" spans="1:11" ht="14.4" thickTop="1" x14ac:dyDescent="0.25">
      <c r="A40" s="352"/>
      <c r="B40" s="353"/>
      <c r="C40" s="396"/>
      <c r="D40" s="396"/>
      <c r="E40" s="396"/>
      <c r="F40" s="396"/>
      <c r="G40" s="396"/>
    </row>
    <row r="41" spans="1:11" hidden="1" x14ac:dyDescent="0.25">
      <c r="A41" s="352" t="s">
        <v>1304</v>
      </c>
      <c r="B41" s="353"/>
      <c r="C41" s="394">
        <v>24671629</v>
      </c>
      <c r="D41" s="394">
        <f>D39/C41</f>
        <v>0.12697320106625212</v>
      </c>
      <c r="E41" s="396"/>
      <c r="F41" s="396"/>
      <c r="G41" s="394">
        <f>G39/C41</f>
        <v>0.1566141762669894</v>
      </c>
      <c r="H41" s="158">
        <v>0.15651761911800152</v>
      </c>
      <c r="I41" s="158">
        <f>H41</f>
        <v>0.15651761911800152</v>
      </c>
      <c r="J41" s="169" t="s">
        <v>1316</v>
      </c>
      <c r="K41" s="169" t="s">
        <v>1317</v>
      </c>
    </row>
    <row r="42" spans="1:11" hidden="1" x14ac:dyDescent="0.25">
      <c r="A42" s="352" t="s">
        <v>1305</v>
      </c>
      <c r="B42" s="353"/>
      <c r="C42" s="394">
        <f>C39/C41</f>
        <v>0.43278876913527226</v>
      </c>
      <c r="D42" s="394"/>
      <c r="E42" s="396"/>
      <c r="F42" s="396"/>
      <c r="G42" s="394"/>
      <c r="H42" s="470">
        <v>0.27284092263215021</v>
      </c>
      <c r="I42" s="158">
        <f>H42-H41</f>
        <v>0.11632330351414868</v>
      </c>
      <c r="J42" s="169" t="s">
        <v>1313</v>
      </c>
      <c r="K42" s="169" t="s">
        <v>1317</v>
      </c>
    </row>
    <row r="43" spans="1:11" hidden="1" x14ac:dyDescent="0.25">
      <c r="A43" s="352" t="s">
        <v>1306</v>
      </c>
      <c r="B43" s="353"/>
      <c r="C43" s="394">
        <f>SUM(I42:I45)</f>
        <v>0.40627115001727077</v>
      </c>
      <c r="D43" s="394"/>
      <c r="E43" s="396"/>
      <c r="F43" s="396"/>
      <c r="G43" s="394"/>
      <c r="H43" s="169">
        <v>0.22</v>
      </c>
      <c r="I43" s="158">
        <f>H43-H42</f>
        <v>-5.2840922632150206E-2</v>
      </c>
      <c r="J43" s="169" t="s">
        <v>1314</v>
      </c>
      <c r="K43" s="169" t="s">
        <v>1317</v>
      </c>
    </row>
    <row r="44" spans="1:11" hidden="1" x14ac:dyDescent="0.25">
      <c r="A44" s="352" t="s">
        <v>1307</v>
      </c>
      <c r="B44" s="353"/>
      <c r="C44" s="396">
        <f>SOFP!C36</f>
        <v>2387951615.5774722</v>
      </c>
      <c r="D44" s="396"/>
      <c r="E44" s="396"/>
      <c r="F44" s="396"/>
      <c r="G44" s="396"/>
      <c r="H44" s="169">
        <v>0.13</v>
      </c>
      <c r="I44" s="158">
        <f>H44-H43</f>
        <v>-0.09</v>
      </c>
      <c r="J44" s="169" t="s">
        <v>1315</v>
      </c>
      <c r="K44" s="169" t="s">
        <v>1317</v>
      </c>
    </row>
    <row r="45" spans="1:11" hidden="1" x14ac:dyDescent="0.25">
      <c r="A45" s="352" t="s">
        <v>1308</v>
      </c>
      <c r="B45" s="353"/>
      <c r="C45" s="394">
        <f>C44/C41</f>
        <v>96.789377611728526</v>
      </c>
      <c r="D45" s="394"/>
      <c r="E45" s="396"/>
      <c r="F45" s="396"/>
      <c r="G45" s="396"/>
      <c r="I45" s="158">
        <f>C42</f>
        <v>0.43278876913527226</v>
      </c>
      <c r="J45" s="169" t="s">
        <v>1316</v>
      </c>
      <c r="K45" s="169" t="s">
        <v>1318</v>
      </c>
    </row>
    <row r="46" spans="1:11" hidden="1" x14ac:dyDescent="0.25">
      <c r="A46" s="352" t="s">
        <v>1309</v>
      </c>
      <c r="B46" s="353"/>
      <c r="C46" s="396">
        <f>SOFP!C47</f>
        <v>3392383988.9266124</v>
      </c>
      <c r="D46" s="394"/>
      <c r="E46" s="396"/>
      <c r="F46" s="396"/>
      <c r="G46" s="396"/>
      <c r="H46" s="289"/>
      <c r="I46" s="470"/>
    </row>
    <row r="47" spans="1:11" hidden="1" x14ac:dyDescent="0.25">
      <c r="A47" s="352" t="s">
        <v>1310</v>
      </c>
      <c r="B47" s="353"/>
      <c r="C47" s="394">
        <f>C46/C41</f>
        <v>137.50141869134836</v>
      </c>
      <c r="D47" s="394"/>
      <c r="E47" s="396"/>
      <c r="F47" s="396"/>
      <c r="G47" s="396"/>
      <c r="I47" s="470"/>
    </row>
    <row r="48" spans="1:11" hidden="1" x14ac:dyDescent="0.25">
      <c r="A48" s="352" t="s">
        <v>1311</v>
      </c>
      <c r="B48" s="353"/>
      <c r="C48" s="394">
        <v>185</v>
      </c>
      <c r="D48" s="396" t="s">
        <v>1319</v>
      </c>
      <c r="E48" s="396"/>
      <c r="F48" s="396"/>
      <c r="G48" s="396"/>
      <c r="H48" s="289">
        <f>D42-G42+C42</f>
        <v>0.43278876913527226</v>
      </c>
    </row>
    <row r="49" spans="1:9" hidden="1" x14ac:dyDescent="0.25">
      <c r="A49" s="352" t="s">
        <v>1312</v>
      </c>
      <c r="B49" s="353"/>
      <c r="C49" s="394">
        <f>C48/C43</f>
        <v>455.36090857580109</v>
      </c>
      <c r="D49" s="396"/>
      <c r="E49" s="396"/>
      <c r="F49" s="396"/>
      <c r="G49" s="396"/>
    </row>
    <row r="50" spans="1:9" hidden="1" x14ac:dyDescent="0.25">
      <c r="A50" s="352"/>
      <c r="B50" s="353"/>
      <c r="C50" s="396"/>
      <c r="D50" s="396"/>
      <c r="E50" s="396"/>
      <c r="F50" s="396"/>
      <c r="G50" s="396"/>
    </row>
    <row r="51" spans="1:9" hidden="1" x14ac:dyDescent="0.25">
      <c r="A51" s="352"/>
      <c r="B51" s="353"/>
      <c r="C51" s="396"/>
      <c r="D51" s="396"/>
      <c r="E51" s="396"/>
      <c r="F51" s="396"/>
      <c r="G51" s="396"/>
      <c r="H51" s="169">
        <v>24649659.82</v>
      </c>
      <c r="I51" s="289">
        <f>+C41-H51</f>
        <v>21969.179999999702</v>
      </c>
    </row>
    <row r="52" spans="1:9" hidden="1" x14ac:dyDescent="0.25">
      <c r="A52" s="352"/>
      <c r="B52" s="353"/>
      <c r="C52" s="396"/>
      <c r="D52" s="396"/>
      <c r="E52" s="396"/>
      <c r="F52" s="396"/>
      <c r="G52" s="396"/>
    </row>
    <row r="53" spans="1:9" hidden="1" x14ac:dyDescent="0.25">
      <c r="A53" s="352"/>
      <c r="B53" s="353"/>
      <c r="C53" s="396"/>
      <c r="D53" s="396"/>
      <c r="E53" s="396"/>
      <c r="F53" s="396"/>
      <c r="G53" s="396"/>
    </row>
    <row r="54" spans="1:9" x14ac:dyDescent="0.25">
      <c r="A54" s="169" t="s">
        <v>32</v>
      </c>
      <c r="C54" s="160"/>
      <c r="D54" s="160"/>
      <c r="E54" s="160"/>
      <c r="F54" s="160"/>
      <c r="G54" s="160"/>
    </row>
    <row r="55" spans="1:9" x14ac:dyDescent="0.25">
      <c r="A55" s="533" t="s">
        <v>33</v>
      </c>
      <c r="B55" s="533"/>
      <c r="C55" s="533"/>
      <c r="D55" s="533"/>
      <c r="E55" s="533"/>
      <c r="F55" s="533"/>
      <c r="G55" s="533"/>
      <c r="H55" s="289">
        <f>D54-G54+C54</f>
        <v>0</v>
      </c>
    </row>
    <row r="56" spans="1:9" ht="40.5" customHeight="1" x14ac:dyDescent="0.25">
      <c r="A56" s="530" t="s">
        <v>1289</v>
      </c>
      <c r="B56" s="530"/>
      <c r="C56" s="530"/>
      <c r="D56" s="530"/>
      <c r="E56" s="530"/>
      <c r="F56" s="530"/>
      <c r="G56" s="530"/>
    </row>
    <row r="57" spans="1:9" x14ac:dyDescent="0.25">
      <c r="A57" s="529"/>
      <c r="B57" s="529"/>
      <c r="C57" s="529"/>
      <c r="D57" s="529"/>
      <c r="E57" s="529"/>
      <c r="F57" s="529"/>
      <c r="G57" s="529"/>
    </row>
  </sheetData>
  <customSheetViews>
    <customSheetView guid="{03EC4C0A-B31D-44B6-A5C2-3AACD46F8978}" showPageBreaks="1" fitToPage="1" printArea="1" hiddenRows="1" hiddenColumns="1" view="pageBreakPreview" topLeftCell="A5">
      <selection activeCell="D6" sqref="D1:D1048576"/>
      <pageMargins left="0.7" right="0.7" top="0.75" bottom="0.75" header="0.3" footer="0.3"/>
      <pageSetup orientation="portrait" r:id="rId1"/>
    </customSheetView>
  </customSheetViews>
  <mergeCells count="8">
    <mergeCell ref="A57:G57"/>
    <mergeCell ref="A56:G56"/>
    <mergeCell ref="A1:G1"/>
    <mergeCell ref="A2:G2"/>
    <mergeCell ref="A3:G3"/>
    <mergeCell ref="A4:G4"/>
    <mergeCell ref="A5:G5"/>
    <mergeCell ref="A55:G55"/>
  </mergeCells>
  <pageMargins left="0.45" right="0.45" top="0.75" bottom="0.75" header="0.3" footer="0.3"/>
  <pageSetup scale="86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B3A6-918D-4F77-A238-9EE697BB78B8}">
  <dimension ref="A3:B6"/>
  <sheetViews>
    <sheetView workbookViewId="0">
      <selection activeCell="B18" sqref="B18"/>
    </sheetView>
  </sheetViews>
  <sheetFormatPr defaultRowHeight="13.8" x14ac:dyDescent="0.25"/>
  <cols>
    <col min="1" max="1" width="22.21875" bestFit="1" customWidth="1"/>
    <col min="2" max="2" width="14" bestFit="1" customWidth="1"/>
  </cols>
  <sheetData>
    <row r="3" spans="1:2" x14ac:dyDescent="0.25">
      <c r="A3" s="387" t="s">
        <v>1301</v>
      </c>
      <c r="B3" s="468">
        <v>24671629.153299998</v>
      </c>
    </row>
    <row r="5" spans="1:2" x14ac:dyDescent="0.25">
      <c r="A5" s="387" t="s">
        <v>1302</v>
      </c>
      <c r="B5" s="469">
        <f>SOFP!C31/Sheet1!B3</f>
        <v>137.50141783696753</v>
      </c>
    </row>
    <row r="6" spans="1:2" x14ac:dyDescent="0.25">
      <c r="A6" s="387" t="s">
        <v>1303</v>
      </c>
      <c r="B6" s="469">
        <f>SOFP!C36/Sheet1!B3</f>
        <v>96.789377010316628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DEFC-B108-4F1D-B66D-08CAB3E40A58}">
  <dimension ref="A1:L89"/>
  <sheetViews>
    <sheetView topLeftCell="A27" workbookViewId="0">
      <selection activeCell="E47" sqref="E47"/>
    </sheetView>
  </sheetViews>
  <sheetFormatPr defaultRowHeight="14.4" x14ac:dyDescent="0.3"/>
  <cols>
    <col min="1" max="1" width="46" style="2" bestFit="1" customWidth="1"/>
    <col min="2" max="2" width="15.77734375" style="2" bestFit="1" customWidth="1"/>
    <col min="3" max="4" width="13" style="2" bestFit="1" customWidth="1"/>
    <col min="5" max="5" width="15.77734375" style="2" bestFit="1" customWidth="1"/>
    <col min="6" max="6" width="16.77734375" style="2" bestFit="1" customWidth="1"/>
    <col min="7" max="7" width="13.21875" style="2" bestFit="1" customWidth="1"/>
    <col min="8" max="8" width="27.5546875" style="2" bestFit="1" customWidth="1"/>
    <col min="9" max="9" width="15.77734375" style="2" bestFit="1" customWidth="1"/>
    <col min="10" max="10" width="5.21875" style="2" bestFit="1" customWidth="1"/>
    <col min="11" max="11" width="5.77734375" style="2" bestFit="1" customWidth="1"/>
    <col min="12" max="12" width="15.77734375" style="2" bestFit="1" customWidth="1"/>
    <col min="13" max="256" width="8.77734375" style="2"/>
    <col min="257" max="257" width="41" style="2" bestFit="1" customWidth="1"/>
    <col min="258" max="258" width="14.21875" style="2" bestFit="1" customWidth="1"/>
    <col min="259" max="260" width="11.44140625" style="2" bestFit="1" customWidth="1"/>
    <col min="261" max="261" width="14.21875" style="2" bestFit="1" customWidth="1"/>
    <col min="262" max="512" width="8.77734375" style="2"/>
    <col min="513" max="513" width="41" style="2" bestFit="1" customWidth="1"/>
    <col min="514" max="514" width="14.21875" style="2" bestFit="1" customWidth="1"/>
    <col min="515" max="516" width="11.44140625" style="2" bestFit="1" customWidth="1"/>
    <col min="517" max="517" width="14.21875" style="2" bestFit="1" customWidth="1"/>
    <col min="518" max="768" width="8.77734375" style="2"/>
    <col min="769" max="769" width="41" style="2" bestFit="1" customWidth="1"/>
    <col min="770" max="770" width="14.21875" style="2" bestFit="1" customWidth="1"/>
    <col min="771" max="772" width="11.44140625" style="2" bestFit="1" customWidth="1"/>
    <col min="773" max="773" width="14.21875" style="2" bestFit="1" customWidth="1"/>
    <col min="774" max="1024" width="8.77734375" style="2"/>
    <col min="1025" max="1025" width="41" style="2" bestFit="1" customWidth="1"/>
    <col min="1026" max="1026" width="14.21875" style="2" bestFit="1" customWidth="1"/>
    <col min="1027" max="1028" width="11.44140625" style="2" bestFit="1" customWidth="1"/>
    <col min="1029" max="1029" width="14.21875" style="2" bestFit="1" customWidth="1"/>
    <col min="1030" max="1280" width="8.77734375" style="2"/>
    <col min="1281" max="1281" width="41" style="2" bestFit="1" customWidth="1"/>
    <col min="1282" max="1282" width="14.21875" style="2" bestFit="1" customWidth="1"/>
    <col min="1283" max="1284" width="11.44140625" style="2" bestFit="1" customWidth="1"/>
    <col min="1285" max="1285" width="14.21875" style="2" bestFit="1" customWidth="1"/>
    <col min="1286" max="1536" width="8.77734375" style="2"/>
    <col min="1537" max="1537" width="41" style="2" bestFit="1" customWidth="1"/>
    <col min="1538" max="1538" width="14.21875" style="2" bestFit="1" customWidth="1"/>
    <col min="1539" max="1540" width="11.44140625" style="2" bestFit="1" customWidth="1"/>
    <col min="1541" max="1541" width="14.21875" style="2" bestFit="1" customWidth="1"/>
    <col min="1542" max="1792" width="8.77734375" style="2"/>
    <col min="1793" max="1793" width="41" style="2" bestFit="1" customWidth="1"/>
    <col min="1794" max="1794" width="14.21875" style="2" bestFit="1" customWidth="1"/>
    <col min="1795" max="1796" width="11.44140625" style="2" bestFit="1" customWidth="1"/>
    <col min="1797" max="1797" width="14.21875" style="2" bestFit="1" customWidth="1"/>
    <col min="1798" max="2048" width="8.77734375" style="2"/>
    <col min="2049" max="2049" width="41" style="2" bestFit="1" customWidth="1"/>
    <col min="2050" max="2050" width="14.21875" style="2" bestFit="1" customWidth="1"/>
    <col min="2051" max="2052" width="11.44140625" style="2" bestFit="1" customWidth="1"/>
    <col min="2053" max="2053" width="14.21875" style="2" bestFit="1" customWidth="1"/>
    <col min="2054" max="2304" width="8.77734375" style="2"/>
    <col min="2305" max="2305" width="41" style="2" bestFit="1" customWidth="1"/>
    <col min="2306" max="2306" width="14.21875" style="2" bestFit="1" customWidth="1"/>
    <col min="2307" max="2308" width="11.44140625" style="2" bestFit="1" customWidth="1"/>
    <col min="2309" max="2309" width="14.21875" style="2" bestFit="1" customWidth="1"/>
    <col min="2310" max="2560" width="8.77734375" style="2"/>
    <col min="2561" max="2561" width="41" style="2" bestFit="1" customWidth="1"/>
    <col min="2562" max="2562" width="14.21875" style="2" bestFit="1" customWidth="1"/>
    <col min="2563" max="2564" width="11.44140625" style="2" bestFit="1" customWidth="1"/>
    <col min="2565" max="2565" width="14.21875" style="2" bestFit="1" customWidth="1"/>
    <col min="2566" max="2816" width="8.77734375" style="2"/>
    <col min="2817" max="2817" width="41" style="2" bestFit="1" customWidth="1"/>
    <col min="2818" max="2818" width="14.21875" style="2" bestFit="1" customWidth="1"/>
    <col min="2819" max="2820" width="11.44140625" style="2" bestFit="1" customWidth="1"/>
    <col min="2821" max="2821" width="14.21875" style="2" bestFit="1" customWidth="1"/>
    <col min="2822" max="3072" width="8.77734375" style="2"/>
    <col min="3073" max="3073" width="41" style="2" bestFit="1" customWidth="1"/>
    <col min="3074" max="3074" width="14.21875" style="2" bestFit="1" customWidth="1"/>
    <col min="3075" max="3076" width="11.44140625" style="2" bestFit="1" customWidth="1"/>
    <col min="3077" max="3077" width="14.21875" style="2" bestFit="1" customWidth="1"/>
    <col min="3078" max="3328" width="8.77734375" style="2"/>
    <col min="3329" max="3329" width="41" style="2" bestFit="1" customWidth="1"/>
    <col min="3330" max="3330" width="14.21875" style="2" bestFit="1" customWidth="1"/>
    <col min="3331" max="3332" width="11.44140625" style="2" bestFit="1" customWidth="1"/>
    <col min="3333" max="3333" width="14.21875" style="2" bestFit="1" customWidth="1"/>
    <col min="3334" max="3584" width="8.77734375" style="2"/>
    <col min="3585" max="3585" width="41" style="2" bestFit="1" customWidth="1"/>
    <col min="3586" max="3586" width="14.21875" style="2" bestFit="1" customWidth="1"/>
    <col min="3587" max="3588" width="11.44140625" style="2" bestFit="1" customWidth="1"/>
    <col min="3589" max="3589" width="14.21875" style="2" bestFit="1" customWidth="1"/>
    <col min="3590" max="3840" width="8.77734375" style="2"/>
    <col min="3841" max="3841" width="41" style="2" bestFit="1" customWidth="1"/>
    <col min="3842" max="3842" width="14.21875" style="2" bestFit="1" customWidth="1"/>
    <col min="3843" max="3844" width="11.44140625" style="2" bestFit="1" customWidth="1"/>
    <col min="3845" max="3845" width="14.21875" style="2" bestFit="1" customWidth="1"/>
    <col min="3846" max="4096" width="8.77734375" style="2"/>
    <col min="4097" max="4097" width="41" style="2" bestFit="1" customWidth="1"/>
    <col min="4098" max="4098" width="14.21875" style="2" bestFit="1" customWidth="1"/>
    <col min="4099" max="4100" width="11.44140625" style="2" bestFit="1" customWidth="1"/>
    <col min="4101" max="4101" width="14.21875" style="2" bestFit="1" customWidth="1"/>
    <col min="4102" max="4352" width="8.77734375" style="2"/>
    <col min="4353" max="4353" width="41" style="2" bestFit="1" customWidth="1"/>
    <col min="4354" max="4354" width="14.21875" style="2" bestFit="1" customWidth="1"/>
    <col min="4355" max="4356" width="11.44140625" style="2" bestFit="1" customWidth="1"/>
    <col min="4357" max="4357" width="14.21875" style="2" bestFit="1" customWidth="1"/>
    <col min="4358" max="4608" width="8.77734375" style="2"/>
    <col min="4609" max="4609" width="41" style="2" bestFit="1" customWidth="1"/>
    <col min="4610" max="4610" width="14.21875" style="2" bestFit="1" customWidth="1"/>
    <col min="4611" max="4612" width="11.44140625" style="2" bestFit="1" customWidth="1"/>
    <col min="4613" max="4613" width="14.21875" style="2" bestFit="1" customWidth="1"/>
    <col min="4614" max="4864" width="8.77734375" style="2"/>
    <col min="4865" max="4865" width="41" style="2" bestFit="1" customWidth="1"/>
    <col min="4866" max="4866" width="14.21875" style="2" bestFit="1" customWidth="1"/>
    <col min="4867" max="4868" width="11.44140625" style="2" bestFit="1" customWidth="1"/>
    <col min="4869" max="4869" width="14.21875" style="2" bestFit="1" customWidth="1"/>
    <col min="4870" max="5120" width="8.77734375" style="2"/>
    <col min="5121" max="5121" width="41" style="2" bestFit="1" customWidth="1"/>
    <col min="5122" max="5122" width="14.21875" style="2" bestFit="1" customWidth="1"/>
    <col min="5123" max="5124" width="11.44140625" style="2" bestFit="1" customWidth="1"/>
    <col min="5125" max="5125" width="14.21875" style="2" bestFit="1" customWidth="1"/>
    <col min="5126" max="5376" width="8.77734375" style="2"/>
    <col min="5377" max="5377" width="41" style="2" bestFit="1" customWidth="1"/>
    <col min="5378" max="5378" width="14.21875" style="2" bestFit="1" customWidth="1"/>
    <col min="5379" max="5380" width="11.44140625" style="2" bestFit="1" customWidth="1"/>
    <col min="5381" max="5381" width="14.21875" style="2" bestFit="1" customWidth="1"/>
    <col min="5382" max="5632" width="8.77734375" style="2"/>
    <col min="5633" max="5633" width="41" style="2" bestFit="1" customWidth="1"/>
    <col min="5634" max="5634" width="14.21875" style="2" bestFit="1" customWidth="1"/>
    <col min="5635" max="5636" width="11.44140625" style="2" bestFit="1" customWidth="1"/>
    <col min="5637" max="5637" width="14.21875" style="2" bestFit="1" customWidth="1"/>
    <col min="5638" max="5888" width="8.77734375" style="2"/>
    <col min="5889" max="5889" width="41" style="2" bestFit="1" customWidth="1"/>
    <col min="5890" max="5890" width="14.21875" style="2" bestFit="1" customWidth="1"/>
    <col min="5891" max="5892" width="11.44140625" style="2" bestFit="1" customWidth="1"/>
    <col min="5893" max="5893" width="14.21875" style="2" bestFit="1" customWidth="1"/>
    <col min="5894" max="6144" width="8.77734375" style="2"/>
    <col min="6145" max="6145" width="41" style="2" bestFit="1" customWidth="1"/>
    <col min="6146" max="6146" width="14.21875" style="2" bestFit="1" customWidth="1"/>
    <col min="6147" max="6148" width="11.44140625" style="2" bestFit="1" customWidth="1"/>
    <col min="6149" max="6149" width="14.21875" style="2" bestFit="1" customWidth="1"/>
    <col min="6150" max="6400" width="8.77734375" style="2"/>
    <col min="6401" max="6401" width="41" style="2" bestFit="1" customWidth="1"/>
    <col min="6402" max="6402" width="14.21875" style="2" bestFit="1" customWidth="1"/>
    <col min="6403" max="6404" width="11.44140625" style="2" bestFit="1" customWidth="1"/>
    <col min="6405" max="6405" width="14.21875" style="2" bestFit="1" customWidth="1"/>
    <col min="6406" max="6656" width="8.77734375" style="2"/>
    <col min="6657" max="6657" width="41" style="2" bestFit="1" customWidth="1"/>
    <col min="6658" max="6658" width="14.21875" style="2" bestFit="1" customWidth="1"/>
    <col min="6659" max="6660" width="11.44140625" style="2" bestFit="1" customWidth="1"/>
    <col min="6661" max="6661" width="14.21875" style="2" bestFit="1" customWidth="1"/>
    <col min="6662" max="6912" width="8.77734375" style="2"/>
    <col min="6913" max="6913" width="41" style="2" bestFit="1" customWidth="1"/>
    <col min="6914" max="6914" width="14.21875" style="2" bestFit="1" customWidth="1"/>
    <col min="6915" max="6916" width="11.44140625" style="2" bestFit="1" customWidth="1"/>
    <col min="6917" max="6917" width="14.21875" style="2" bestFit="1" customWidth="1"/>
    <col min="6918" max="7168" width="8.77734375" style="2"/>
    <col min="7169" max="7169" width="41" style="2" bestFit="1" customWidth="1"/>
    <col min="7170" max="7170" width="14.21875" style="2" bestFit="1" customWidth="1"/>
    <col min="7171" max="7172" width="11.44140625" style="2" bestFit="1" customWidth="1"/>
    <col min="7173" max="7173" width="14.21875" style="2" bestFit="1" customWidth="1"/>
    <col min="7174" max="7424" width="8.77734375" style="2"/>
    <col min="7425" max="7425" width="41" style="2" bestFit="1" customWidth="1"/>
    <col min="7426" max="7426" width="14.21875" style="2" bestFit="1" customWidth="1"/>
    <col min="7427" max="7428" width="11.44140625" style="2" bestFit="1" customWidth="1"/>
    <col min="7429" max="7429" width="14.21875" style="2" bestFit="1" customWidth="1"/>
    <col min="7430" max="7680" width="8.77734375" style="2"/>
    <col min="7681" max="7681" width="41" style="2" bestFit="1" customWidth="1"/>
    <col min="7682" max="7682" width="14.21875" style="2" bestFit="1" customWidth="1"/>
    <col min="7683" max="7684" width="11.44140625" style="2" bestFit="1" customWidth="1"/>
    <col min="7685" max="7685" width="14.21875" style="2" bestFit="1" customWidth="1"/>
    <col min="7686" max="7936" width="8.77734375" style="2"/>
    <col min="7937" max="7937" width="41" style="2" bestFit="1" customWidth="1"/>
    <col min="7938" max="7938" width="14.21875" style="2" bestFit="1" customWidth="1"/>
    <col min="7939" max="7940" width="11.44140625" style="2" bestFit="1" customWidth="1"/>
    <col min="7941" max="7941" width="14.21875" style="2" bestFit="1" customWidth="1"/>
    <col min="7942" max="8192" width="8.77734375" style="2"/>
    <col min="8193" max="8193" width="41" style="2" bestFit="1" customWidth="1"/>
    <col min="8194" max="8194" width="14.21875" style="2" bestFit="1" customWidth="1"/>
    <col min="8195" max="8196" width="11.44140625" style="2" bestFit="1" customWidth="1"/>
    <col min="8197" max="8197" width="14.21875" style="2" bestFit="1" customWidth="1"/>
    <col min="8198" max="8448" width="8.77734375" style="2"/>
    <col min="8449" max="8449" width="41" style="2" bestFit="1" customWidth="1"/>
    <col min="8450" max="8450" width="14.21875" style="2" bestFit="1" customWidth="1"/>
    <col min="8451" max="8452" width="11.44140625" style="2" bestFit="1" customWidth="1"/>
    <col min="8453" max="8453" width="14.21875" style="2" bestFit="1" customWidth="1"/>
    <col min="8454" max="8704" width="8.77734375" style="2"/>
    <col min="8705" max="8705" width="41" style="2" bestFit="1" customWidth="1"/>
    <col min="8706" max="8706" width="14.21875" style="2" bestFit="1" customWidth="1"/>
    <col min="8707" max="8708" width="11.44140625" style="2" bestFit="1" customWidth="1"/>
    <col min="8709" max="8709" width="14.21875" style="2" bestFit="1" customWidth="1"/>
    <col min="8710" max="8960" width="8.77734375" style="2"/>
    <col min="8961" max="8961" width="41" style="2" bestFit="1" customWidth="1"/>
    <col min="8962" max="8962" width="14.21875" style="2" bestFit="1" customWidth="1"/>
    <col min="8963" max="8964" width="11.44140625" style="2" bestFit="1" customWidth="1"/>
    <col min="8965" max="8965" width="14.21875" style="2" bestFit="1" customWidth="1"/>
    <col min="8966" max="9216" width="8.77734375" style="2"/>
    <col min="9217" max="9217" width="41" style="2" bestFit="1" customWidth="1"/>
    <col min="9218" max="9218" width="14.21875" style="2" bestFit="1" customWidth="1"/>
    <col min="9219" max="9220" width="11.44140625" style="2" bestFit="1" customWidth="1"/>
    <col min="9221" max="9221" width="14.21875" style="2" bestFit="1" customWidth="1"/>
    <col min="9222" max="9472" width="8.77734375" style="2"/>
    <col min="9473" max="9473" width="41" style="2" bestFit="1" customWidth="1"/>
    <col min="9474" max="9474" width="14.21875" style="2" bestFit="1" customWidth="1"/>
    <col min="9475" max="9476" width="11.44140625" style="2" bestFit="1" customWidth="1"/>
    <col min="9477" max="9477" width="14.21875" style="2" bestFit="1" customWidth="1"/>
    <col min="9478" max="9728" width="8.77734375" style="2"/>
    <col min="9729" max="9729" width="41" style="2" bestFit="1" customWidth="1"/>
    <col min="9730" max="9730" width="14.21875" style="2" bestFit="1" customWidth="1"/>
    <col min="9731" max="9732" width="11.44140625" style="2" bestFit="1" customWidth="1"/>
    <col min="9733" max="9733" width="14.21875" style="2" bestFit="1" customWidth="1"/>
    <col min="9734" max="9984" width="8.77734375" style="2"/>
    <col min="9985" max="9985" width="41" style="2" bestFit="1" customWidth="1"/>
    <col min="9986" max="9986" width="14.21875" style="2" bestFit="1" customWidth="1"/>
    <col min="9987" max="9988" width="11.44140625" style="2" bestFit="1" customWidth="1"/>
    <col min="9989" max="9989" width="14.21875" style="2" bestFit="1" customWidth="1"/>
    <col min="9990" max="10240" width="8.77734375" style="2"/>
    <col min="10241" max="10241" width="41" style="2" bestFit="1" customWidth="1"/>
    <col min="10242" max="10242" width="14.21875" style="2" bestFit="1" customWidth="1"/>
    <col min="10243" max="10244" width="11.44140625" style="2" bestFit="1" customWidth="1"/>
    <col min="10245" max="10245" width="14.21875" style="2" bestFit="1" customWidth="1"/>
    <col min="10246" max="10496" width="8.77734375" style="2"/>
    <col min="10497" max="10497" width="41" style="2" bestFit="1" customWidth="1"/>
    <col min="10498" max="10498" width="14.21875" style="2" bestFit="1" customWidth="1"/>
    <col min="10499" max="10500" width="11.44140625" style="2" bestFit="1" customWidth="1"/>
    <col min="10501" max="10501" width="14.21875" style="2" bestFit="1" customWidth="1"/>
    <col min="10502" max="10752" width="8.77734375" style="2"/>
    <col min="10753" max="10753" width="41" style="2" bestFit="1" customWidth="1"/>
    <col min="10754" max="10754" width="14.21875" style="2" bestFit="1" customWidth="1"/>
    <col min="10755" max="10756" width="11.44140625" style="2" bestFit="1" customWidth="1"/>
    <col min="10757" max="10757" width="14.21875" style="2" bestFit="1" customWidth="1"/>
    <col min="10758" max="11008" width="8.77734375" style="2"/>
    <col min="11009" max="11009" width="41" style="2" bestFit="1" customWidth="1"/>
    <col min="11010" max="11010" width="14.21875" style="2" bestFit="1" customWidth="1"/>
    <col min="11011" max="11012" width="11.44140625" style="2" bestFit="1" customWidth="1"/>
    <col min="11013" max="11013" width="14.21875" style="2" bestFit="1" customWidth="1"/>
    <col min="11014" max="11264" width="8.77734375" style="2"/>
    <col min="11265" max="11265" width="41" style="2" bestFit="1" customWidth="1"/>
    <col min="11266" max="11266" width="14.21875" style="2" bestFit="1" customWidth="1"/>
    <col min="11267" max="11268" width="11.44140625" style="2" bestFit="1" customWidth="1"/>
    <col min="11269" max="11269" width="14.21875" style="2" bestFit="1" customWidth="1"/>
    <col min="11270" max="11520" width="8.77734375" style="2"/>
    <col min="11521" max="11521" width="41" style="2" bestFit="1" customWidth="1"/>
    <col min="11522" max="11522" width="14.21875" style="2" bestFit="1" customWidth="1"/>
    <col min="11523" max="11524" width="11.44140625" style="2" bestFit="1" customWidth="1"/>
    <col min="11525" max="11525" width="14.21875" style="2" bestFit="1" customWidth="1"/>
    <col min="11526" max="11776" width="8.77734375" style="2"/>
    <col min="11777" max="11777" width="41" style="2" bestFit="1" customWidth="1"/>
    <col min="11778" max="11778" width="14.21875" style="2" bestFit="1" customWidth="1"/>
    <col min="11779" max="11780" width="11.44140625" style="2" bestFit="1" customWidth="1"/>
    <col min="11781" max="11781" width="14.21875" style="2" bestFit="1" customWidth="1"/>
    <col min="11782" max="12032" width="8.77734375" style="2"/>
    <col min="12033" max="12033" width="41" style="2" bestFit="1" customWidth="1"/>
    <col min="12034" max="12034" width="14.21875" style="2" bestFit="1" customWidth="1"/>
    <col min="12035" max="12036" width="11.44140625" style="2" bestFit="1" customWidth="1"/>
    <col min="12037" max="12037" width="14.21875" style="2" bestFit="1" customWidth="1"/>
    <col min="12038" max="12288" width="8.77734375" style="2"/>
    <col min="12289" max="12289" width="41" style="2" bestFit="1" customWidth="1"/>
    <col min="12290" max="12290" width="14.21875" style="2" bestFit="1" customWidth="1"/>
    <col min="12291" max="12292" width="11.44140625" style="2" bestFit="1" customWidth="1"/>
    <col min="12293" max="12293" width="14.21875" style="2" bestFit="1" customWidth="1"/>
    <col min="12294" max="12544" width="8.77734375" style="2"/>
    <col min="12545" max="12545" width="41" style="2" bestFit="1" customWidth="1"/>
    <col min="12546" max="12546" width="14.21875" style="2" bestFit="1" customWidth="1"/>
    <col min="12547" max="12548" width="11.44140625" style="2" bestFit="1" customWidth="1"/>
    <col min="12549" max="12549" width="14.21875" style="2" bestFit="1" customWidth="1"/>
    <col min="12550" max="12800" width="8.77734375" style="2"/>
    <col min="12801" max="12801" width="41" style="2" bestFit="1" customWidth="1"/>
    <col min="12802" max="12802" width="14.21875" style="2" bestFit="1" customWidth="1"/>
    <col min="12803" max="12804" width="11.44140625" style="2" bestFit="1" customWidth="1"/>
    <col min="12805" max="12805" width="14.21875" style="2" bestFit="1" customWidth="1"/>
    <col min="12806" max="13056" width="8.77734375" style="2"/>
    <col min="13057" max="13057" width="41" style="2" bestFit="1" customWidth="1"/>
    <col min="13058" max="13058" width="14.21875" style="2" bestFit="1" customWidth="1"/>
    <col min="13059" max="13060" width="11.44140625" style="2" bestFit="1" customWidth="1"/>
    <col min="13061" max="13061" width="14.21875" style="2" bestFit="1" customWidth="1"/>
    <col min="13062" max="13312" width="8.77734375" style="2"/>
    <col min="13313" max="13313" width="41" style="2" bestFit="1" customWidth="1"/>
    <col min="13314" max="13314" width="14.21875" style="2" bestFit="1" customWidth="1"/>
    <col min="13315" max="13316" width="11.44140625" style="2" bestFit="1" customWidth="1"/>
    <col min="13317" max="13317" width="14.21875" style="2" bestFit="1" customWidth="1"/>
    <col min="13318" max="13568" width="8.77734375" style="2"/>
    <col min="13569" max="13569" width="41" style="2" bestFit="1" customWidth="1"/>
    <col min="13570" max="13570" width="14.21875" style="2" bestFit="1" customWidth="1"/>
    <col min="13571" max="13572" width="11.44140625" style="2" bestFit="1" customWidth="1"/>
    <col min="13573" max="13573" width="14.21875" style="2" bestFit="1" customWidth="1"/>
    <col min="13574" max="13824" width="8.77734375" style="2"/>
    <col min="13825" max="13825" width="41" style="2" bestFit="1" customWidth="1"/>
    <col min="13826" max="13826" width="14.21875" style="2" bestFit="1" customWidth="1"/>
    <col min="13827" max="13828" width="11.44140625" style="2" bestFit="1" customWidth="1"/>
    <col min="13829" max="13829" width="14.21875" style="2" bestFit="1" customWidth="1"/>
    <col min="13830" max="14080" width="8.77734375" style="2"/>
    <col min="14081" max="14081" width="41" style="2" bestFit="1" customWidth="1"/>
    <col min="14082" max="14082" width="14.21875" style="2" bestFit="1" customWidth="1"/>
    <col min="14083" max="14084" width="11.44140625" style="2" bestFit="1" customWidth="1"/>
    <col min="14085" max="14085" width="14.21875" style="2" bestFit="1" customWidth="1"/>
    <col min="14086" max="14336" width="8.77734375" style="2"/>
    <col min="14337" max="14337" width="41" style="2" bestFit="1" customWidth="1"/>
    <col min="14338" max="14338" width="14.21875" style="2" bestFit="1" customWidth="1"/>
    <col min="14339" max="14340" width="11.44140625" style="2" bestFit="1" customWidth="1"/>
    <col min="14341" max="14341" width="14.21875" style="2" bestFit="1" customWidth="1"/>
    <col min="14342" max="14592" width="8.77734375" style="2"/>
    <col min="14593" max="14593" width="41" style="2" bestFit="1" customWidth="1"/>
    <col min="14594" max="14594" width="14.21875" style="2" bestFit="1" customWidth="1"/>
    <col min="14595" max="14596" width="11.44140625" style="2" bestFit="1" customWidth="1"/>
    <col min="14597" max="14597" width="14.21875" style="2" bestFit="1" customWidth="1"/>
    <col min="14598" max="14848" width="8.77734375" style="2"/>
    <col min="14849" max="14849" width="41" style="2" bestFit="1" customWidth="1"/>
    <col min="14850" max="14850" width="14.21875" style="2" bestFit="1" customWidth="1"/>
    <col min="14851" max="14852" width="11.44140625" style="2" bestFit="1" customWidth="1"/>
    <col min="14853" max="14853" width="14.21875" style="2" bestFit="1" customWidth="1"/>
    <col min="14854" max="15104" width="8.77734375" style="2"/>
    <col min="15105" max="15105" width="41" style="2" bestFit="1" customWidth="1"/>
    <col min="15106" max="15106" width="14.21875" style="2" bestFit="1" customWidth="1"/>
    <col min="15107" max="15108" width="11.44140625" style="2" bestFit="1" customWidth="1"/>
    <col min="15109" max="15109" width="14.21875" style="2" bestFit="1" customWidth="1"/>
    <col min="15110" max="15360" width="8.77734375" style="2"/>
    <col min="15361" max="15361" width="41" style="2" bestFit="1" customWidth="1"/>
    <col min="15362" max="15362" width="14.21875" style="2" bestFit="1" customWidth="1"/>
    <col min="15363" max="15364" width="11.44140625" style="2" bestFit="1" customWidth="1"/>
    <col min="15365" max="15365" width="14.21875" style="2" bestFit="1" customWidth="1"/>
    <col min="15366" max="15616" width="8.77734375" style="2"/>
    <col min="15617" max="15617" width="41" style="2" bestFit="1" customWidth="1"/>
    <col min="15618" max="15618" width="14.21875" style="2" bestFit="1" customWidth="1"/>
    <col min="15619" max="15620" width="11.44140625" style="2" bestFit="1" customWidth="1"/>
    <col min="15621" max="15621" width="14.21875" style="2" bestFit="1" customWidth="1"/>
    <col min="15622" max="15872" width="8.77734375" style="2"/>
    <col min="15873" max="15873" width="41" style="2" bestFit="1" customWidth="1"/>
    <col min="15874" max="15874" width="14.21875" style="2" bestFit="1" customWidth="1"/>
    <col min="15875" max="15876" width="11.44140625" style="2" bestFit="1" customWidth="1"/>
    <col min="15877" max="15877" width="14.21875" style="2" bestFit="1" customWidth="1"/>
    <col min="15878" max="16128" width="8.77734375" style="2"/>
    <col min="16129" max="16129" width="41" style="2" bestFit="1" customWidth="1"/>
    <col min="16130" max="16130" width="14.21875" style="2" bestFit="1" customWidth="1"/>
    <col min="16131" max="16132" width="11.44140625" style="2" bestFit="1" customWidth="1"/>
    <col min="16133" max="16133" width="14.21875" style="2" bestFit="1" customWidth="1"/>
    <col min="16134" max="16384" width="8.77734375" style="2"/>
  </cols>
  <sheetData>
    <row r="1" spans="1:12" x14ac:dyDescent="0.3">
      <c r="A1" s="1"/>
      <c r="B1" s="480" t="s">
        <v>34</v>
      </c>
      <c r="C1" s="481"/>
      <c r="D1" s="481"/>
      <c r="E1" s="481"/>
      <c r="H1" s="1"/>
      <c r="I1" s="480" t="s">
        <v>34</v>
      </c>
      <c r="J1" s="481"/>
      <c r="K1" s="481"/>
      <c r="L1" s="481"/>
    </row>
    <row r="2" spans="1:12" x14ac:dyDescent="0.3">
      <c r="A2" s="3" t="s">
        <v>3</v>
      </c>
      <c r="B2" s="482" t="s">
        <v>35</v>
      </c>
      <c r="C2" s="483"/>
      <c r="D2" s="483"/>
      <c r="E2" s="483"/>
      <c r="H2" s="3" t="s">
        <v>3</v>
      </c>
      <c r="I2" s="482" t="s">
        <v>35</v>
      </c>
      <c r="J2" s="483"/>
      <c r="K2" s="483"/>
      <c r="L2" s="483"/>
    </row>
    <row r="3" spans="1:12" x14ac:dyDescent="0.3">
      <c r="A3" s="3"/>
      <c r="B3" s="4" t="s">
        <v>36</v>
      </c>
      <c r="C3" s="484" t="s">
        <v>37</v>
      </c>
      <c r="D3" s="485"/>
      <c r="E3" s="4" t="s">
        <v>38</v>
      </c>
      <c r="H3" s="3"/>
      <c r="I3" s="4" t="s">
        <v>36</v>
      </c>
      <c r="J3" s="484" t="s">
        <v>37</v>
      </c>
      <c r="K3" s="485"/>
      <c r="L3" s="4" t="s">
        <v>38</v>
      </c>
    </row>
    <row r="4" spans="1:12" x14ac:dyDescent="0.3">
      <c r="A4" s="5"/>
      <c r="B4" s="6" t="s">
        <v>39</v>
      </c>
      <c r="C4" s="7" t="s">
        <v>40</v>
      </c>
      <c r="D4" s="7" t="s">
        <v>41</v>
      </c>
      <c r="E4" s="6" t="s">
        <v>39</v>
      </c>
      <c r="H4" s="5"/>
      <c r="I4" s="6" t="s">
        <v>39</v>
      </c>
      <c r="J4" s="7" t="s">
        <v>40</v>
      </c>
      <c r="K4" s="7" t="s">
        <v>41</v>
      </c>
      <c r="L4" s="6" t="s">
        <v>39</v>
      </c>
    </row>
    <row r="5" spans="1:12" x14ac:dyDescent="0.3">
      <c r="A5" s="8" t="s">
        <v>42</v>
      </c>
      <c r="B5" s="9">
        <v>2482999963.1300001</v>
      </c>
      <c r="C5" s="10"/>
      <c r="D5" s="10"/>
      <c r="E5" s="9">
        <v>2482999963.1300001</v>
      </c>
      <c r="H5" s="8" t="s">
        <v>42</v>
      </c>
      <c r="I5" s="9">
        <v>2482999963.1300001</v>
      </c>
      <c r="J5" s="10"/>
      <c r="K5" s="10"/>
      <c r="L5" s="9">
        <v>2482999963.1300001</v>
      </c>
    </row>
    <row r="6" spans="1:12" x14ac:dyDescent="0.3">
      <c r="A6" s="11" t="s">
        <v>43</v>
      </c>
      <c r="B6" s="12">
        <v>19381817.390000001</v>
      </c>
      <c r="C6" s="13"/>
      <c r="D6" s="13"/>
      <c r="E6" s="12">
        <v>19381817.390000001</v>
      </c>
      <c r="H6" s="11" t="s">
        <v>43</v>
      </c>
      <c r="I6" s="48">
        <v>19381817.390000001</v>
      </c>
      <c r="J6" s="49"/>
      <c r="K6" s="49"/>
      <c r="L6" s="48">
        <v>19381817.390000001</v>
      </c>
    </row>
    <row r="7" spans="1:12" x14ac:dyDescent="0.3">
      <c r="A7" s="11" t="s">
        <v>44</v>
      </c>
      <c r="B7" s="12">
        <v>2463618145.7399998</v>
      </c>
      <c r="C7" s="13"/>
      <c r="D7" s="13"/>
      <c r="E7" s="12">
        <v>2463618145.7399998</v>
      </c>
      <c r="H7" s="50" t="s">
        <v>145</v>
      </c>
      <c r="I7" s="12">
        <v>19381817.390000001</v>
      </c>
      <c r="J7" s="25"/>
      <c r="K7" s="25"/>
      <c r="L7" s="12">
        <v>19381817.390000001</v>
      </c>
    </row>
    <row r="8" spans="1:12" x14ac:dyDescent="0.3">
      <c r="A8" s="8" t="s">
        <v>45</v>
      </c>
      <c r="B8" s="14">
        <v>453583975.35000002</v>
      </c>
      <c r="C8" s="15">
        <v>130479388.38</v>
      </c>
      <c r="D8" s="15">
        <v>220619890.59</v>
      </c>
      <c r="E8" s="14">
        <v>543724477.55999994</v>
      </c>
      <c r="H8" s="11" t="s">
        <v>44</v>
      </c>
      <c r="I8" s="51">
        <v>2463618145.7399998</v>
      </c>
      <c r="J8" s="52"/>
      <c r="K8" s="52"/>
      <c r="L8" s="51">
        <v>2463618145.7399998</v>
      </c>
    </row>
    <row r="9" spans="1:12" x14ac:dyDescent="0.3">
      <c r="A9" s="11" t="s">
        <v>46</v>
      </c>
      <c r="B9" s="12">
        <v>373819692.94</v>
      </c>
      <c r="C9" s="16">
        <v>76117236.049999997</v>
      </c>
      <c r="D9" s="16">
        <v>118849889.02</v>
      </c>
      <c r="E9" s="12">
        <v>416552345.91000003</v>
      </c>
      <c r="H9" s="53" t="s">
        <v>146</v>
      </c>
      <c r="I9" s="18">
        <v>3544769.59</v>
      </c>
      <c r="J9" s="25"/>
      <c r="K9" s="25"/>
      <c r="L9" s="18">
        <v>3544769.59</v>
      </c>
    </row>
    <row r="10" spans="1:12" x14ac:dyDescent="0.3">
      <c r="A10" s="11" t="s">
        <v>47</v>
      </c>
      <c r="B10" s="12">
        <v>79764282.409999996</v>
      </c>
      <c r="C10" s="16">
        <v>54362152.329999998</v>
      </c>
      <c r="D10" s="16">
        <v>101770001.56999999</v>
      </c>
      <c r="E10" s="12">
        <v>127172131.65000001</v>
      </c>
      <c r="H10" s="53" t="s">
        <v>147</v>
      </c>
      <c r="I10" s="12">
        <v>2467162915.3299999</v>
      </c>
      <c r="J10" s="25"/>
      <c r="K10" s="25"/>
      <c r="L10" s="12">
        <v>2467162915.3299999</v>
      </c>
    </row>
    <row r="11" spans="1:12" x14ac:dyDescent="0.3">
      <c r="A11" s="8" t="s">
        <v>22</v>
      </c>
      <c r="B11" s="14">
        <v>91659432.140000001</v>
      </c>
      <c r="C11" s="15">
        <v>38854449.229999997</v>
      </c>
      <c r="D11" s="15">
        <v>32270882.899999999</v>
      </c>
      <c r="E11" s="14">
        <v>85075865.810000002</v>
      </c>
    </row>
    <row r="12" spans="1:12" x14ac:dyDescent="0.3">
      <c r="A12" s="11" t="s">
        <v>48</v>
      </c>
      <c r="B12" s="12">
        <v>10101384.93</v>
      </c>
      <c r="C12" s="16">
        <v>1378337.63</v>
      </c>
      <c r="D12" s="16">
        <v>1225786.44</v>
      </c>
      <c r="E12" s="12">
        <v>9948833.7400000002</v>
      </c>
    </row>
    <row r="13" spans="1:12" x14ac:dyDescent="0.3">
      <c r="A13" s="11" t="s">
        <v>49</v>
      </c>
      <c r="B13" s="12">
        <v>18115047.699999999</v>
      </c>
      <c r="C13" s="16">
        <v>21063339.77</v>
      </c>
      <c r="D13" s="16">
        <v>12733439.630000001</v>
      </c>
      <c r="E13" s="12">
        <v>9785147.5600000005</v>
      </c>
      <c r="H13" s="300" t="s">
        <v>1015</v>
      </c>
    </row>
    <row r="14" spans="1:12" x14ac:dyDescent="0.3">
      <c r="A14" s="11" t="s">
        <v>50</v>
      </c>
      <c r="B14" s="12">
        <v>17820630.98</v>
      </c>
      <c r="C14" s="16">
        <v>16212771.83</v>
      </c>
      <c r="D14" s="16">
        <v>18261826.829999998</v>
      </c>
      <c r="E14" s="12">
        <v>19869685.98</v>
      </c>
      <c r="H14" s="301" t="str" cm="1">
        <f t="array" ref="H14">+[277]!DateBStoAD(H13)</f>
        <v>10/16/2024</v>
      </c>
    </row>
    <row r="15" spans="1:12" x14ac:dyDescent="0.3">
      <c r="A15" s="11" t="s">
        <v>51</v>
      </c>
      <c r="B15" s="12">
        <v>45622368.530000001</v>
      </c>
      <c r="C15" s="16">
        <v>200000</v>
      </c>
      <c r="D15" s="16">
        <v>49830</v>
      </c>
      <c r="E15" s="12">
        <v>45472198.530000001</v>
      </c>
    </row>
    <row r="16" spans="1:12" x14ac:dyDescent="0.3">
      <c r="A16" s="8" t="s">
        <v>52</v>
      </c>
      <c r="B16" s="17">
        <v>2155291195.6599998</v>
      </c>
      <c r="C16" s="15">
        <v>23252334.109999999</v>
      </c>
      <c r="D16" s="15">
        <v>1063130</v>
      </c>
      <c r="E16" s="17">
        <v>2177480399.77</v>
      </c>
    </row>
    <row r="17" spans="1:6" x14ac:dyDescent="0.3">
      <c r="A17" s="11" t="s">
        <v>53</v>
      </c>
      <c r="B17" s="18">
        <v>1125097862.74</v>
      </c>
      <c r="C17" s="16">
        <v>23059120.91</v>
      </c>
      <c r="D17" s="16">
        <v>1063130</v>
      </c>
      <c r="E17" s="30">
        <v>1147093853.6500001</v>
      </c>
      <c r="F17" s="75">
        <f>+C17-D17</f>
        <v>21995990.91</v>
      </c>
    </row>
    <row r="18" spans="1:6" x14ac:dyDescent="0.3">
      <c r="A18" s="19" t="s">
        <v>54</v>
      </c>
      <c r="B18" s="20">
        <v>53262088.960000001</v>
      </c>
      <c r="C18" s="13"/>
      <c r="D18" s="13"/>
      <c r="E18" s="20">
        <v>53262088.960000001</v>
      </c>
      <c r="F18" s="2">
        <v>1124066076.6800001</v>
      </c>
    </row>
    <row r="19" spans="1:6" x14ac:dyDescent="0.3">
      <c r="A19" s="19" t="s">
        <v>55</v>
      </c>
      <c r="B19" s="21">
        <v>20241023.93</v>
      </c>
      <c r="C19" s="13"/>
      <c r="D19" s="13"/>
      <c r="E19" s="21">
        <v>20241023.93</v>
      </c>
      <c r="F19" s="76">
        <f>+F17+F18</f>
        <v>1146062067.5900002</v>
      </c>
    </row>
    <row r="20" spans="1:6" x14ac:dyDescent="0.3">
      <c r="A20" s="19" t="s">
        <v>56</v>
      </c>
      <c r="B20" s="21">
        <v>477990</v>
      </c>
      <c r="C20" s="13"/>
      <c r="D20" s="13"/>
      <c r="E20" s="21">
        <v>477990</v>
      </c>
      <c r="F20" s="75">
        <f>+F19-E17</f>
        <v>-1031786.0599999428</v>
      </c>
    </row>
    <row r="21" spans="1:6" x14ac:dyDescent="0.3">
      <c r="A21" s="19" t="s">
        <v>57</v>
      </c>
      <c r="B21" s="21">
        <v>502143.5</v>
      </c>
      <c r="C21" s="13"/>
      <c r="D21" s="13"/>
      <c r="E21" s="21">
        <v>502143.5</v>
      </c>
    </row>
    <row r="22" spans="1:6" x14ac:dyDescent="0.3">
      <c r="A22" s="19" t="s">
        <v>58</v>
      </c>
      <c r="B22" s="21">
        <v>6958818.5999999996</v>
      </c>
      <c r="C22" s="13"/>
      <c r="D22" s="13"/>
      <c r="E22" s="21">
        <v>6958818.5999999996</v>
      </c>
    </row>
    <row r="23" spans="1:6" x14ac:dyDescent="0.3">
      <c r="A23" s="19" t="s">
        <v>59</v>
      </c>
      <c r="B23" s="21">
        <v>928295</v>
      </c>
      <c r="C23" s="13"/>
      <c r="D23" s="13"/>
      <c r="E23" s="21">
        <v>928295</v>
      </c>
    </row>
    <row r="24" spans="1:6" x14ac:dyDescent="0.3">
      <c r="A24" s="19" t="s">
        <v>60</v>
      </c>
      <c r="B24" s="21">
        <v>892835716.89999998</v>
      </c>
      <c r="C24" s="13"/>
      <c r="D24" s="13"/>
      <c r="E24" s="21">
        <v>892835716.89999998</v>
      </c>
    </row>
    <row r="25" spans="1:6" x14ac:dyDescent="0.3">
      <c r="A25" s="19" t="s">
        <v>61</v>
      </c>
      <c r="B25" s="21">
        <v>1132733.97</v>
      </c>
      <c r="C25" s="16">
        <v>170517</v>
      </c>
      <c r="D25" s="13"/>
      <c r="E25" s="21">
        <v>1303250.97</v>
      </c>
    </row>
    <row r="26" spans="1:6" x14ac:dyDescent="0.3">
      <c r="A26" s="19" t="s">
        <v>62</v>
      </c>
      <c r="B26" s="21">
        <v>462654</v>
      </c>
      <c r="C26" s="13"/>
      <c r="D26" s="13"/>
      <c r="E26" s="21">
        <v>462654</v>
      </c>
    </row>
    <row r="27" spans="1:6" x14ac:dyDescent="0.3">
      <c r="A27" s="19" t="s">
        <v>63</v>
      </c>
      <c r="B27" s="21">
        <v>13334.45</v>
      </c>
      <c r="C27" s="16">
        <v>22696.2</v>
      </c>
      <c r="D27" s="13"/>
      <c r="E27" s="21">
        <v>36030.65</v>
      </c>
    </row>
    <row r="28" spans="1:6" x14ac:dyDescent="0.3">
      <c r="A28" s="19" t="s">
        <v>64</v>
      </c>
      <c r="B28" s="21">
        <v>54434770.109999999</v>
      </c>
      <c r="C28" s="13"/>
      <c r="D28" s="13"/>
      <c r="E28" s="21">
        <v>54434770.109999999</v>
      </c>
    </row>
    <row r="29" spans="1:6" x14ac:dyDescent="0.3">
      <c r="A29" s="19" t="s">
        <v>65</v>
      </c>
      <c r="B29" s="21">
        <v>997161.83</v>
      </c>
      <c r="C29" s="13"/>
      <c r="D29" s="13"/>
      <c r="E29" s="21">
        <v>997161.83</v>
      </c>
    </row>
    <row r="30" spans="1:6" x14ac:dyDescent="0.3">
      <c r="A30" s="22" t="s">
        <v>66</v>
      </c>
      <c r="B30" s="21">
        <v>25954539.920000002</v>
      </c>
      <c r="C30" s="13"/>
      <c r="D30" s="13"/>
      <c r="E30" s="21">
        <v>25954539.920000002</v>
      </c>
    </row>
    <row r="31" spans="1:6" x14ac:dyDescent="0.3">
      <c r="A31" s="19" t="s">
        <v>67</v>
      </c>
      <c r="B31" s="21">
        <v>62000000</v>
      </c>
      <c r="C31" s="13"/>
      <c r="D31" s="13"/>
      <c r="E31" s="21">
        <v>62000000</v>
      </c>
    </row>
    <row r="32" spans="1:6" x14ac:dyDescent="0.3">
      <c r="A32" s="19" t="s">
        <v>68</v>
      </c>
      <c r="B32" s="21">
        <v>1151155.6599999999</v>
      </c>
      <c r="C32" s="13"/>
      <c r="D32" s="13"/>
      <c r="E32" s="21">
        <v>1151155.6599999999</v>
      </c>
    </row>
    <row r="33" spans="1:8" x14ac:dyDescent="0.3">
      <c r="A33" s="19" t="s">
        <v>69</v>
      </c>
      <c r="B33" s="21">
        <v>5830000</v>
      </c>
      <c r="C33" s="13"/>
      <c r="D33" s="13"/>
      <c r="E33" s="21">
        <v>5830000</v>
      </c>
    </row>
    <row r="34" spans="1:8" x14ac:dyDescent="0.3">
      <c r="A34" s="19" t="s">
        <v>70</v>
      </c>
      <c r="B34" s="21">
        <v>320500</v>
      </c>
      <c r="C34" s="13"/>
      <c r="D34" s="13"/>
      <c r="E34" s="21">
        <v>320500</v>
      </c>
    </row>
    <row r="35" spans="1:8" x14ac:dyDescent="0.3">
      <c r="A35" s="19" t="s">
        <v>71</v>
      </c>
      <c r="B35" s="21">
        <v>4899000</v>
      </c>
      <c r="C35" s="13"/>
      <c r="D35" s="13"/>
      <c r="E35" s="21">
        <v>4899000</v>
      </c>
    </row>
    <row r="36" spans="1:8" x14ac:dyDescent="0.3">
      <c r="A36" s="19" t="s">
        <v>72</v>
      </c>
      <c r="B36" s="21">
        <v>396725.64</v>
      </c>
      <c r="C36" s="13"/>
      <c r="D36" s="13"/>
      <c r="E36" s="21">
        <v>396725.64</v>
      </c>
    </row>
    <row r="37" spans="1:8" x14ac:dyDescent="0.3">
      <c r="A37" s="19" t="s">
        <v>73</v>
      </c>
      <c r="B37" s="21">
        <v>3918858.37</v>
      </c>
      <c r="C37" s="13"/>
      <c r="D37" s="13"/>
      <c r="E37" s="21">
        <v>3918858.37</v>
      </c>
    </row>
    <row r="38" spans="1:8" x14ac:dyDescent="0.3">
      <c r="A38" s="8" t="s">
        <v>8</v>
      </c>
      <c r="B38" s="17">
        <v>730205500</v>
      </c>
      <c r="C38" s="23"/>
      <c r="D38" s="23"/>
      <c r="E38" s="17">
        <v>730205500</v>
      </c>
    </row>
    <row r="39" spans="1:8" x14ac:dyDescent="0.3">
      <c r="A39" s="19" t="s">
        <v>74</v>
      </c>
      <c r="B39" s="21">
        <v>250100</v>
      </c>
      <c r="C39" s="13"/>
      <c r="D39" s="13"/>
      <c r="E39" s="74">
        <v>250100</v>
      </c>
      <c r="G39" s="78">
        <f>+'TB Q1 '!E39+'TB Q1 '!E42+'TB Q1 '!E44</f>
        <v>455500</v>
      </c>
    </row>
    <row r="40" spans="1:8" x14ac:dyDescent="0.3">
      <c r="A40" s="19" t="s">
        <v>75</v>
      </c>
      <c r="B40" s="21">
        <v>587250000</v>
      </c>
      <c r="C40" s="13"/>
      <c r="D40" s="13"/>
      <c r="E40" s="74">
        <v>587250000</v>
      </c>
      <c r="H40" s="78">
        <f>+'TB Q1 '!E40+'TB Q1 '!E41+'TB Q1 '!E43</f>
        <v>729750000</v>
      </c>
    </row>
    <row r="41" spans="1:8" x14ac:dyDescent="0.3">
      <c r="A41" s="19" t="s">
        <v>76</v>
      </c>
      <c r="B41" s="21">
        <v>42500000</v>
      </c>
      <c r="C41" s="13"/>
      <c r="D41" s="13"/>
      <c r="E41" s="74">
        <v>42500000</v>
      </c>
    </row>
    <row r="42" spans="1:8" x14ac:dyDescent="0.3">
      <c r="A42" s="19" t="s">
        <v>77</v>
      </c>
      <c r="B42" s="21">
        <v>100000</v>
      </c>
      <c r="C42" s="13"/>
      <c r="D42" s="13"/>
      <c r="E42" s="74">
        <v>100000</v>
      </c>
    </row>
    <row r="43" spans="1:8" x14ac:dyDescent="0.3">
      <c r="A43" s="19" t="s">
        <v>78</v>
      </c>
      <c r="B43" s="21">
        <v>100000000</v>
      </c>
      <c r="C43" s="13"/>
      <c r="D43" s="13"/>
      <c r="E43" s="74">
        <v>100000000</v>
      </c>
      <c r="G43" s="384">
        <f>+E40+E41+E43</f>
        <v>729750000</v>
      </c>
    </row>
    <row r="44" spans="1:8" x14ac:dyDescent="0.3">
      <c r="A44" s="19" t="s">
        <v>79</v>
      </c>
      <c r="B44" s="21">
        <v>105400</v>
      </c>
      <c r="C44" s="13"/>
      <c r="D44" s="13"/>
      <c r="E44" s="74">
        <v>105400</v>
      </c>
    </row>
    <row r="45" spans="1:8" x14ac:dyDescent="0.3">
      <c r="A45" s="8" t="s">
        <v>80</v>
      </c>
      <c r="B45" s="17">
        <v>139091830.75999999</v>
      </c>
      <c r="C45" s="15">
        <v>470813483.29000002</v>
      </c>
      <c r="D45" s="15">
        <v>405340833.93000001</v>
      </c>
      <c r="E45" s="17">
        <v>204564480.12</v>
      </c>
      <c r="F45" s="78">
        <f>+'TB Q1 '!E45-'TB Q1 '!E48-'TB Q1 '!E49-'TB Q1 '!E50-'TB Q1 '!E55+'TB Q1 '!E88</f>
        <v>157888885.78999999</v>
      </c>
      <c r="H45" s="78">
        <f>+'TB Q1 '!E45-'TB Q1 '!E48-'TB Q1 '!E49-'TB Q1 '!E50-'TB Q1 '!E55+'TB Q1 '!E88</f>
        <v>157888885.78999999</v>
      </c>
    </row>
    <row r="46" spans="1:8" x14ac:dyDescent="0.3">
      <c r="A46" s="11" t="s">
        <v>81</v>
      </c>
      <c r="B46" s="18">
        <v>304500</v>
      </c>
      <c r="C46" s="13"/>
      <c r="D46" s="13"/>
      <c r="E46" s="18">
        <v>304500</v>
      </c>
    </row>
    <row r="47" spans="1:8" x14ac:dyDescent="0.3">
      <c r="A47" s="11" t="s">
        <v>82</v>
      </c>
      <c r="B47" s="18">
        <v>1789883.38</v>
      </c>
      <c r="C47" s="16">
        <v>775000</v>
      </c>
      <c r="D47" s="13"/>
      <c r="E47" s="18">
        <v>2564883.38</v>
      </c>
    </row>
    <row r="48" spans="1:8" x14ac:dyDescent="0.3">
      <c r="A48" s="11" t="s">
        <v>14</v>
      </c>
      <c r="B48" s="18">
        <v>32331288.77</v>
      </c>
      <c r="C48" s="16">
        <v>37733800.799999997</v>
      </c>
      <c r="D48" s="16">
        <v>33011053.199999999</v>
      </c>
      <c r="E48" s="30">
        <v>37054036.369999997</v>
      </c>
    </row>
    <row r="49" spans="1:5" x14ac:dyDescent="0.3">
      <c r="A49" s="11" t="s">
        <v>83</v>
      </c>
      <c r="B49" s="18">
        <v>26270.15</v>
      </c>
      <c r="C49" s="16">
        <v>170000</v>
      </c>
      <c r="D49" s="16">
        <v>186116.08</v>
      </c>
      <c r="E49" s="30">
        <v>10154.07</v>
      </c>
    </row>
    <row r="50" spans="1:5" x14ac:dyDescent="0.3">
      <c r="A50" s="11" t="s">
        <v>84</v>
      </c>
      <c r="B50" s="18">
        <v>5244264.3099999996</v>
      </c>
      <c r="C50" s="16">
        <v>344600362.51999998</v>
      </c>
      <c r="D50" s="16">
        <v>347378378.74000001</v>
      </c>
      <c r="E50" s="30">
        <v>2466248.09</v>
      </c>
    </row>
    <row r="51" spans="1:5" x14ac:dyDescent="0.3">
      <c r="A51" s="11" t="s">
        <v>85</v>
      </c>
      <c r="B51" s="18">
        <v>12466439.640000001</v>
      </c>
      <c r="C51" s="13"/>
      <c r="D51" s="13"/>
      <c r="E51" s="18">
        <v>12466439.640000001</v>
      </c>
    </row>
    <row r="52" spans="1:5" x14ac:dyDescent="0.3">
      <c r="A52" s="11" t="s">
        <v>86</v>
      </c>
      <c r="B52" s="13"/>
      <c r="C52" s="13"/>
      <c r="D52" s="13"/>
      <c r="E52" s="13"/>
    </row>
    <row r="53" spans="1:5" x14ac:dyDescent="0.3">
      <c r="A53" s="11" t="s">
        <v>87</v>
      </c>
      <c r="B53" s="18">
        <v>160629.13</v>
      </c>
      <c r="C53" s="16">
        <v>5782160.4699999997</v>
      </c>
      <c r="D53" s="16">
        <v>4092720.29</v>
      </c>
      <c r="E53" s="18">
        <v>1850069.31</v>
      </c>
    </row>
    <row r="54" spans="1:5" x14ac:dyDescent="0.3">
      <c r="A54" s="11" t="s">
        <v>88</v>
      </c>
      <c r="B54" s="18">
        <v>2002755.86</v>
      </c>
      <c r="C54" s="13"/>
      <c r="D54" s="16">
        <v>672565.62</v>
      </c>
      <c r="E54" s="18">
        <v>1330190.24</v>
      </c>
    </row>
    <row r="55" spans="1:5" x14ac:dyDescent="0.3">
      <c r="A55" s="11" t="s">
        <v>89</v>
      </c>
      <c r="B55" s="18">
        <v>10300000</v>
      </c>
      <c r="C55" s="16">
        <v>500000</v>
      </c>
      <c r="D55" s="13"/>
      <c r="E55" s="30">
        <v>10800000</v>
      </c>
    </row>
    <row r="56" spans="1:5" x14ac:dyDescent="0.3">
      <c r="A56" s="19" t="s">
        <v>90</v>
      </c>
      <c r="B56" s="21">
        <v>12500000</v>
      </c>
      <c r="C56" s="13"/>
      <c r="D56" s="13"/>
      <c r="E56" s="21">
        <v>12500000</v>
      </c>
    </row>
    <row r="57" spans="1:5" x14ac:dyDescent="0.3">
      <c r="A57" s="19" t="s">
        <v>91</v>
      </c>
      <c r="B57" s="21">
        <v>18657475</v>
      </c>
      <c r="C57" s="16">
        <v>37752159.5</v>
      </c>
      <c r="D57" s="13"/>
      <c r="E57" s="21">
        <v>56409634.5</v>
      </c>
    </row>
    <row r="58" spans="1:5" x14ac:dyDescent="0.3">
      <c r="A58" s="19" t="s">
        <v>92</v>
      </c>
      <c r="B58" s="21">
        <v>1260000</v>
      </c>
      <c r="C58" s="13"/>
      <c r="D58" s="13"/>
      <c r="E58" s="21">
        <v>1260000</v>
      </c>
    </row>
    <row r="59" spans="1:5" x14ac:dyDescent="0.3">
      <c r="A59" s="19" t="s">
        <v>93</v>
      </c>
      <c r="B59" s="21">
        <v>8000000</v>
      </c>
      <c r="C59" s="13"/>
      <c r="D59" s="13"/>
      <c r="E59" s="21">
        <v>8000000</v>
      </c>
    </row>
    <row r="60" spans="1:5" x14ac:dyDescent="0.3">
      <c r="A60" s="19" t="s">
        <v>94</v>
      </c>
      <c r="B60" s="20">
        <v>21625875.879999999</v>
      </c>
      <c r="C60" s="16">
        <v>34000000</v>
      </c>
      <c r="D60" s="13"/>
      <c r="E60" s="21">
        <v>12374124.119999999</v>
      </c>
    </row>
    <row r="61" spans="1:5" x14ac:dyDescent="0.3">
      <c r="A61" s="19" t="s">
        <v>95</v>
      </c>
      <c r="B61" s="21">
        <v>500000</v>
      </c>
      <c r="C61" s="13"/>
      <c r="D61" s="13"/>
      <c r="E61" s="21">
        <v>500000</v>
      </c>
    </row>
    <row r="62" spans="1:5" x14ac:dyDescent="0.3">
      <c r="A62" s="19" t="s">
        <v>96</v>
      </c>
      <c r="B62" s="21">
        <v>44500000</v>
      </c>
      <c r="C62" s="13"/>
      <c r="D62" s="16">
        <v>20000000</v>
      </c>
      <c r="E62" s="21">
        <v>24500000</v>
      </c>
    </row>
    <row r="63" spans="1:5" x14ac:dyDescent="0.3">
      <c r="A63" s="19" t="s">
        <v>97</v>
      </c>
      <c r="B63" s="21">
        <v>11500000</v>
      </c>
      <c r="C63" s="16">
        <v>9500000</v>
      </c>
      <c r="D63" s="13"/>
      <c r="E63" s="21">
        <v>21000000</v>
      </c>
    </row>
    <row r="64" spans="1:5" x14ac:dyDescent="0.3">
      <c r="A64" s="19" t="s">
        <v>98</v>
      </c>
      <c r="B64" s="21">
        <v>105400</v>
      </c>
      <c r="C64" s="13"/>
      <c r="D64" s="13"/>
      <c r="E64" s="21">
        <v>105400</v>
      </c>
    </row>
    <row r="65" spans="1:5" x14ac:dyDescent="0.3">
      <c r="A65" s="19" t="s">
        <v>99</v>
      </c>
      <c r="B65" s="20">
        <v>931199.6</v>
      </c>
      <c r="C65" s="13"/>
      <c r="D65" s="13"/>
      <c r="E65" s="20">
        <v>931199.6</v>
      </c>
    </row>
    <row r="66" spans="1:5" x14ac:dyDescent="0.3">
      <c r="A66" s="8" t="s">
        <v>100</v>
      </c>
      <c r="B66" s="24"/>
      <c r="C66" s="23"/>
      <c r="D66" s="15">
        <v>37733800.799999997</v>
      </c>
      <c r="E66" s="14">
        <v>37733800.799999997</v>
      </c>
    </row>
    <row r="67" spans="1:5" x14ac:dyDescent="0.3">
      <c r="A67" s="19" t="s">
        <v>101</v>
      </c>
      <c r="B67" s="25"/>
      <c r="C67" s="13"/>
      <c r="D67" s="16">
        <v>37733800.799999997</v>
      </c>
      <c r="E67" s="20">
        <v>37733800.799999997</v>
      </c>
    </row>
    <row r="68" spans="1:5" x14ac:dyDescent="0.3">
      <c r="A68" s="8" t="s">
        <v>102</v>
      </c>
      <c r="B68" s="24"/>
      <c r="C68" s="15">
        <v>21740558.460000001</v>
      </c>
      <c r="D68" s="15">
        <v>3780</v>
      </c>
      <c r="E68" s="17">
        <v>21736778.460000001</v>
      </c>
    </row>
    <row r="69" spans="1:5" x14ac:dyDescent="0.3">
      <c r="A69" s="11" t="s">
        <v>103</v>
      </c>
      <c r="B69" s="13"/>
      <c r="C69" s="16">
        <v>8003688.25</v>
      </c>
      <c r="D69" s="16">
        <v>3780</v>
      </c>
      <c r="E69" s="18">
        <v>7999908.25</v>
      </c>
    </row>
    <row r="70" spans="1:5" x14ac:dyDescent="0.3">
      <c r="A70" s="11" t="s">
        <v>104</v>
      </c>
      <c r="B70" s="13"/>
      <c r="C70" s="16">
        <v>5648380.0800000001</v>
      </c>
      <c r="D70" s="13"/>
      <c r="E70" s="18">
        <v>5648380.0800000001</v>
      </c>
    </row>
    <row r="71" spans="1:5" x14ac:dyDescent="0.3">
      <c r="A71" s="11" t="s">
        <v>105</v>
      </c>
      <c r="B71" s="13"/>
      <c r="C71" s="16">
        <v>568140</v>
      </c>
      <c r="D71" s="13"/>
      <c r="E71" s="18">
        <v>568140</v>
      </c>
    </row>
    <row r="72" spans="1:5" x14ac:dyDescent="0.3">
      <c r="A72" s="19" t="s">
        <v>106</v>
      </c>
      <c r="B72" s="25"/>
      <c r="C72" s="16">
        <v>6000</v>
      </c>
      <c r="D72" s="13"/>
      <c r="E72" s="21">
        <v>6000</v>
      </c>
    </row>
    <row r="73" spans="1:5" x14ac:dyDescent="0.3">
      <c r="A73" s="19" t="s">
        <v>107</v>
      </c>
      <c r="B73" s="25"/>
      <c r="C73" s="16">
        <v>1103597.8400000001</v>
      </c>
      <c r="D73" s="13"/>
      <c r="E73" s="21">
        <v>1103597.8400000001</v>
      </c>
    </row>
    <row r="74" spans="1:5" x14ac:dyDescent="0.3">
      <c r="A74" s="19" t="s">
        <v>108</v>
      </c>
      <c r="B74" s="25"/>
      <c r="C74" s="16">
        <v>1000</v>
      </c>
      <c r="D74" s="13"/>
      <c r="E74" s="21">
        <v>1000</v>
      </c>
    </row>
    <row r="75" spans="1:5" x14ac:dyDescent="0.3">
      <c r="A75" s="19" t="s">
        <v>109</v>
      </c>
      <c r="B75" s="25"/>
      <c r="C75" s="16">
        <v>659858.97</v>
      </c>
      <c r="D75" s="13"/>
      <c r="E75" s="21">
        <v>659858.97</v>
      </c>
    </row>
    <row r="76" spans="1:5" x14ac:dyDescent="0.3">
      <c r="A76" s="19" t="s">
        <v>110</v>
      </c>
      <c r="B76" s="25"/>
      <c r="C76" s="16">
        <v>326902.84000000003</v>
      </c>
      <c r="D76" s="13"/>
      <c r="E76" s="21">
        <v>326902.84000000003</v>
      </c>
    </row>
    <row r="77" spans="1:5" x14ac:dyDescent="0.3">
      <c r="A77" s="19" t="s">
        <v>111</v>
      </c>
      <c r="B77" s="25"/>
      <c r="C77" s="16">
        <v>4321019.4800000004</v>
      </c>
      <c r="D77" s="13"/>
      <c r="E77" s="21">
        <v>4321019.4800000004</v>
      </c>
    </row>
    <row r="78" spans="1:5" x14ac:dyDescent="0.3">
      <c r="A78" s="19" t="s">
        <v>112</v>
      </c>
      <c r="B78" s="25"/>
      <c r="C78" s="16">
        <v>191600</v>
      </c>
      <c r="D78" s="13"/>
      <c r="E78" s="21">
        <v>191600</v>
      </c>
    </row>
    <row r="79" spans="1:5" x14ac:dyDescent="0.3">
      <c r="A79" s="19" t="s">
        <v>113</v>
      </c>
      <c r="B79" s="25"/>
      <c r="C79" s="16">
        <v>81550</v>
      </c>
      <c r="D79" s="13"/>
      <c r="E79" s="21">
        <v>81550</v>
      </c>
    </row>
    <row r="80" spans="1:5" x14ac:dyDescent="0.3">
      <c r="A80" s="19" t="s">
        <v>114</v>
      </c>
      <c r="B80" s="25"/>
      <c r="C80" s="16">
        <v>17321</v>
      </c>
      <c r="D80" s="13"/>
      <c r="E80" s="21">
        <v>17321</v>
      </c>
    </row>
    <row r="81" spans="1:7" x14ac:dyDescent="0.3">
      <c r="A81" s="19" t="s">
        <v>115</v>
      </c>
      <c r="B81" s="25"/>
      <c r="C81" s="16">
        <v>432300</v>
      </c>
      <c r="D81" s="13"/>
      <c r="E81" s="21">
        <v>432300</v>
      </c>
    </row>
    <row r="82" spans="1:7" x14ac:dyDescent="0.3">
      <c r="A82" s="19" t="s">
        <v>116</v>
      </c>
      <c r="B82" s="25"/>
      <c r="C82" s="16">
        <v>379200</v>
      </c>
      <c r="D82" s="13"/>
      <c r="E82" s="21">
        <v>379200</v>
      </c>
    </row>
    <row r="83" spans="1:7" x14ac:dyDescent="0.3">
      <c r="A83" s="8" t="s">
        <v>117</v>
      </c>
      <c r="B83" s="24"/>
      <c r="C83" s="15">
        <v>11905276.449999999</v>
      </c>
      <c r="D83" s="15">
        <v>13171.7</v>
      </c>
      <c r="E83" s="17">
        <v>11892104.75</v>
      </c>
    </row>
    <row r="84" spans="1:7" x14ac:dyDescent="0.3">
      <c r="A84" s="11" t="s">
        <v>29</v>
      </c>
      <c r="B84" s="13"/>
      <c r="C84" s="16">
        <v>8688780.5600000005</v>
      </c>
      <c r="D84" s="13"/>
      <c r="E84" s="18">
        <v>8688780.5600000005</v>
      </c>
      <c r="G84" s="78">
        <f>+'TB Q1 '!E84+'TB Q1 '!E86+'TB Q1 '!E87</f>
        <v>8907830.5600000005</v>
      </c>
    </row>
    <row r="85" spans="1:7" x14ac:dyDescent="0.3">
      <c r="A85" s="11" t="s">
        <v>118</v>
      </c>
      <c r="B85" s="13"/>
      <c r="C85" s="16">
        <v>2997445.89</v>
      </c>
      <c r="D85" s="16">
        <v>13171.7</v>
      </c>
      <c r="E85" s="18">
        <v>2984274.19</v>
      </c>
    </row>
    <row r="86" spans="1:7" x14ac:dyDescent="0.3">
      <c r="A86" s="19" t="s">
        <v>119</v>
      </c>
      <c r="B86" s="25"/>
      <c r="C86" s="16">
        <v>209050</v>
      </c>
      <c r="D86" s="13"/>
      <c r="E86" s="21">
        <v>209050</v>
      </c>
    </row>
    <row r="87" spans="1:7" x14ac:dyDescent="0.3">
      <c r="A87" s="19" t="s">
        <v>120</v>
      </c>
      <c r="B87" s="25"/>
      <c r="C87" s="16">
        <v>10000</v>
      </c>
      <c r="D87" s="13"/>
      <c r="E87" s="21">
        <v>10000</v>
      </c>
    </row>
    <row r="88" spans="1:7" x14ac:dyDescent="0.3">
      <c r="A88" s="26" t="s">
        <v>121</v>
      </c>
      <c r="B88" s="18">
        <v>3654844.2</v>
      </c>
      <c r="C88" s="25"/>
      <c r="D88" s="25"/>
      <c r="E88" s="18">
        <v>3654844.2</v>
      </c>
    </row>
    <row r="89" spans="1:7" x14ac:dyDescent="0.3">
      <c r="A89" s="27" t="s">
        <v>122</v>
      </c>
      <c r="B89" s="28"/>
      <c r="C89" s="29">
        <v>697045489.91999996</v>
      </c>
      <c r="D89" s="29">
        <v>697045489.91999996</v>
      </c>
      <c r="E89" s="28"/>
    </row>
  </sheetData>
  <customSheetViews>
    <customSheetView guid="{03EC4C0A-B31D-44B6-A5C2-3AACD46F8978}" topLeftCell="A45">
      <selection activeCell="E45" sqref="E45"/>
      <pageMargins left="0.7" right="0.7" top="0.75" bottom="0.75" header="0.3" footer="0.3"/>
    </customSheetView>
  </customSheetViews>
  <mergeCells count="6">
    <mergeCell ref="B1:E1"/>
    <mergeCell ref="B2:E2"/>
    <mergeCell ref="C3:D3"/>
    <mergeCell ref="I1:L1"/>
    <mergeCell ref="I2:L2"/>
    <mergeCell ref="J3:K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8E12-6389-453B-B0F3-5BAF01000AC0}">
  <dimension ref="A1:H67"/>
  <sheetViews>
    <sheetView topLeftCell="A46" workbookViewId="0">
      <selection activeCell="H56" sqref="H56"/>
    </sheetView>
  </sheetViews>
  <sheetFormatPr defaultRowHeight="13.8" x14ac:dyDescent="0.25"/>
  <cols>
    <col min="1" max="1" width="49.21875" bestFit="1" customWidth="1"/>
    <col min="2" max="2" width="19.44140625" style="415" bestFit="1" customWidth="1"/>
    <col min="3" max="3" width="13.77734375" style="415" bestFit="1" customWidth="1"/>
    <col min="4" max="4" width="23.5546875" style="415" bestFit="1" customWidth="1"/>
    <col min="5" max="5" width="10.21875" style="407" bestFit="1" customWidth="1"/>
    <col min="6" max="6" width="34.21875" style="415" bestFit="1" customWidth="1"/>
    <col min="7" max="8" width="11.21875" bestFit="1" customWidth="1"/>
  </cols>
  <sheetData>
    <row r="1" spans="1:6" x14ac:dyDescent="0.25">
      <c r="A1" s="385"/>
      <c r="B1" s="411"/>
      <c r="C1" s="411"/>
      <c r="D1" s="411"/>
      <c r="E1" s="405"/>
      <c r="F1" s="416"/>
    </row>
    <row r="2" spans="1:6" s="419" customFormat="1" x14ac:dyDescent="0.25">
      <c r="A2" s="455" t="s">
        <v>3</v>
      </c>
      <c r="B2" s="417" t="s">
        <v>1230</v>
      </c>
      <c r="C2" s="417" t="s">
        <v>1231</v>
      </c>
      <c r="D2" s="417" t="s">
        <v>1232</v>
      </c>
      <c r="E2" s="418" t="s">
        <v>1233</v>
      </c>
      <c r="F2" s="417" t="s">
        <v>1234</v>
      </c>
    </row>
    <row r="3" spans="1:6" x14ac:dyDescent="0.25">
      <c r="A3" s="386"/>
      <c r="B3" s="413"/>
      <c r="C3" s="413"/>
      <c r="D3" s="413"/>
      <c r="E3" s="406"/>
      <c r="F3" s="413"/>
    </row>
    <row r="4" spans="1:6" s="387" customFormat="1" x14ac:dyDescent="0.25">
      <c r="A4" s="456" t="s">
        <v>1235</v>
      </c>
      <c r="B4" s="412"/>
      <c r="C4" s="412"/>
      <c r="D4" s="412"/>
      <c r="E4" s="408"/>
      <c r="F4" s="412"/>
    </row>
    <row r="5" spans="1:6" s="387" customFormat="1" x14ac:dyDescent="0.25">
      <c r="A5" s="456" t="s">
        <v>1236</v>
      </c>
      <c r="B5" s="412"/>
      <c r="C5" s="412"/>
      <c r="D5" s="412"/>
      <c r="E5" s="408"/>
      <c r="F5" s="412"/>
    </row>
    <row r="6" spans="1:6" x14ac:dyDescent="0.25">
      <c r="A6" s="386" t="s">
        <v>1237</v>
      </c>
      <c r="B6" s="413">
        <v>1060362232.1528729</v>
      </c>
      <c r="C6" s="413">
        <v>293488446.43000001</v>
      </c>
      <c r="D6" s="413">
        <v>766873785.72287297</v>
      </c>
      <c r="E6" s="406">
        <v>0.2</v>
      </c>
      <c r="F6" s="413">
        <v>153374757.14457461</v>
      </c>
    </row>
    <row r="7" spans="1:6" x14ac:dyDescent="0.25">
      <c r="A7" s="386" t="s">
        <v>1056</v>
      </c>
      <c r="B7" s="413">
        <v>0</v>
      </c>
      <c r="C7" s="413">
        <v>0</v>
      </c>
      <c r="D7" s="413">
        <v>0</v>
      </c>
      <c r="E7" s="406">
        <v>0.2</v>
      </c>
      <c r="F7" s="413">
        <v>0</v>
      </c>
    </row>
    <row r="8" spans="1:6" x14ac:dyDescent="0.25">
      <c r="A8" s="386" t="s">
        <v>1238</v>
      </c>
      <c r="B8" s="413">
        <v>451153845.60000002</v>
      </c>
      <c r="C8" s="413">
        <v>450030500</v>
      </c>
      <c r="D8" s="413">
        <v>1123345.6000000238</v>
      </c>
      <c r="E8" s="406">
        <v>0.2</v>
      </c>
      <c r="F8" s="413">
        <v>224669.12000000477</v>
      </c>
    </row>
    <row r="9" spans="1:6" x14ac:dyDescent="0.25">
      <c r="A9" s="386"/>
      <c r="B9" s="413"/>
      <c r="C9" s="413"/>
      <c r="D9" s="413"/>
      <c r="E9" s="406"/>
      <c r="F9" s="413"/>
    </row>
    <row r="10" spans="1:6" s="387" customFormat="1" x14ac:dyDescent="0.25">
      <c r="A10" s="456" t="s">
        <v>1239</v>
      </c>
      <c r="B10" s="412"/>
      <c r="C10" s="412"/>
      <c r="D10" s="412"/>
      <c r="E10" s="408"/>
      <c r="F10" s="412"/>
    </row>
    <row r="11" spans="1:6" x14ac:dyDescent="0.25">
      <c r="A11" s="386" t="s">
        <v>1240</v>
      </c>
      <c r="B11" s="413">
        <v>259413.13588466495</v>
      </c>
      <c r="C11" s="413">
        <v>0</v>
      </c>
      <c r="D11" s="413">
        <v>259413.13588466495</v>
      </c>
      <c r="E11" s="406">
        <v>0.2</v>
      </c>
      <c r="F11" s="413">
        <v>-51882.627176932991</v>
      </c>
    </row>
    <row r="12" spans="1:6" x14ac:dyDescent="0.25">
      <c r="A12" s="386"/>
      <c r="B12" s="413"/>
      <c r="C12" s="413"/>
      <c r="D12" s="413"/>
      <c r="E12" s="406"/>
      <c r="F12" s="413"/>
    </row>
    <row r="13" spans="1:6" x14ac:dyDescent="0.25">
      <c r="A13" s="386" t="s">
        <v>1241</v>
      </c>
      <c r="B13" s="413"/>
      <c r="C13" s="413"/>
      <c r="D13" s="413"/>
      <c r="E13" s="406"/>
      <c r="F13" s="413"/>
    </row>
    <row r="14" spans="1:6" x14ac:dyDescent="0.25">
      <c r="A14" s="386" t="s">
        <v>1242</v>
      </c>
      <c r="B14" s="413">
        <v>0</v>
      </c>
      <c r="C14" s="413"/>
      <c r="D14" s="413">
        <v>0</v>
      </c>
      <c r="E14" s="406">
        <v>0.2</v>
      </c>
      <c r="F14" s="413">
        <v>0</v>
      </c>
    </row>
    <row r="15" spans="1:6" s="387" customFormat="1" x14ac:dyDescent="0.25">
      <c r="A15" s="456" t="s">
        <v>772</v>
      </c>
      <c r="B15" s="412">
        <v>1511775490.8887577</v>
      </c>
      <c r="C15" s="412">
        <v>743518946.43000007</v>
      </c>
      <c r="D15" s="412">
        <v>768256544.45875764</v>
      </c>
      <c r="E15" s="408"/>
      <c r="F15" s="412">
        <v>153547543.63739768</v>
      </c>
    </row>
    <row r="16" spans="1:6" s="387" customFormat="1" x14ac:dyDescent="0.25">
      <c r="A16" s="456" t="s">
        <v>1243</v>
      </c>
      <c r="B16" s="412"/>
      <c r="C16" s="412"/>
      <c r="D16" s="412"/>
      <c r="E16" s="408"/>
      <c r="F16" s="412">
        <v>153547543.63739768</v>
      </c>
    </row>
    <row r="17" spans="1:7" x14ac:dyDescent="0.25">
      <c r="A17" s="386"/>
      <c r="B17" s="413"/>
      <c r="C17" s="413"/>
      <c r="D17" s="413"/>
      <c r="E17" s="406"/>
      <c r="F17" s="413"/>
    </row>
    <row r="18" spans="1:7" s="410" customFormat="1" x14ac:dyDescent="0.25">
      <c r="A18" s="457" t="s">
        <v>1244</v>
      </c>
      <c r="B18" s="414"/>
      <c r="C18" s="414"/>
      <c r="D18" s="414"/>
      <c r="E18" s="409"/>
      <c r="F18" s="414"/>
    </row>
    <row r="19" spans="1:7" s="387" customFormat="1" x14ac:dyDescent="0.25">
      <c r="A19" s="456" t="s">
        <v>1236</v>
      </c>
      <c r="B19" s="412"/>
      <c r="C19" s="412"/>
      <c r="D19" s="412"/>
      <c r="E19" s="408"/>
      <c r="F19" s="412">
        <v>0</v>
      </c>
    </row>
    <row r="20" spans="1:7" x14ac:dyDescent="0.25">
      <c r="A20" s="386" t="s">
        <v>1237</v>
      </c>
      <c r="B20" s="413">
        <v>1038461760.9487729</v>
      </c>
      <c r="C20" s="413">
        <v>269646537.77999997</v>
      </c>
      <c r="D20" s="413">
        <v>768815223.16877294</v>
      </c>
      <c r="E20" s="406">
        <v>0.2</v>
      </c>
      <c r="F20" s="413">
        <v>153763044.63375458</v>
      </c>
    </row>
    <row r="21" spans="1:7" x14ac:dyDescent="0.25">
      <c r="A21" s="386" t="s">
        <v>1056</v>
      </c>
      <c r="B21" s="413">
        <v>0</v>
      </c>
      <c r="C21" s="413">
        <v>0</v>
      </c>
      <c r="D21" s="413">
        <v>0</v>
      </c>
      <c r="E21" s="406">
        <v>0.2</v>
      </c>
      <c r="F21" s="413">
        <v>0</v>
      </c>
    </row>
    <row r="22" spans="1:7" x14ac:dyDescent="0.25">
      <c r="A22" s="386" t="s">
        <v>1238</v>
      </c>
      <c r="B22" s="413">
        <v>108913252.8</v>
      </c>
      <c r="C22" s="413">
        <v>107030500</v>
      </c>
      <c r="D22" s="413">
        <v>1882752.799999997</v>
      </c>
      <c r="E22" s="406">
        <v>0.2</v>
      </c>
      <c r="F22" s="413">
        <v>376550.55999999942</v>
      </c>
    </row>
    <row r="23" spans="1:7" x14ac:dyDescent="0.25">
      <c r="A23" s="386"/>
      <c r="B23" s="413"/>
      <c r="C23" s="413"/>
      <c r="D23" s="413"/>
      <c r="E23" s="406"/>
      <c r="F23" s="413"/>
    </row>
    <row r="24" spans="1:7" s="387" customFormat="1" x14ac:dyDescent="0.25">
      <c r="A24" s="456" t="s">
        <v>1239</v>
      </c>
      <c r="B24" s="412"/>
      <c r="C24" s="412"/>
      <c r="D24" s="412"/>
      <c r="E24" s="408"/>
      <c r="F24" s="412"/>
    </row>
    <row r="25" spans="1:7" x14ac:dyDescent="0.25">
      <c r="A25" s="386" t="s">
        <v>1240</v>
      </c>
      <c r="B25" s="413">
        <v>65926.892277013976</v>
      </c>
      <c r="C25" s="413">
        <v>0</v>
      </c>
      <c r="D25" s="413">
        <v>65926.892277013976</v>
      </c>
      <c r="E25" s="406">
        <v>0.2</v>
      </c>
      <c r="F25" s="413">
        <v>-13185.378455402795</v>
      </c>
    </row>
    <row r="26" spans="1:7" x14ac:dyDescent="0.25">
      <c r="A26" s="386"/>
      <c r="B26" s="413"/>
      <c r="C26" s="413"/>
      <c r="D26" s="413"/>
      <c r="E26" s="406"/>
      <c r="F26" s="413"/>
    </row>
    <row r="27" spans="1:7" s="387" customFormat="1" x14ac:dyDescent="0.25">
      <c r="A27" s="456" t="s">
        <v>1241</v>
      </c>
      <c r="B27" s="412"/>
      <c r="C27" s="412"/>
      <c r="D27" s="412"/>
      <c r="E27" s="408"/>
      <c r="F27" s="412"/>
    </row>
    <row r="28" spans="1:7" x14ac:dyDescent="0.25">
      <c r="A28" s="386" t="s">
        <v>1242</v>
      </c>
      <c r="B28" s="413">
        <v>0</v>
      </c>
      <c r="C28" s="413"/>
      <c r="D28" s="413"/>
      <c r="E28" s="406">
        <v>0.2</v>
      </c>
      <c r="F28" s="413">
        <v>0</v>
      </c>
    </row>
    <row r="29" spans="1:7" s="387" customFormat="1" x14ac:dyDescent="0.25">
      <c r="A29" s="456" t="s">
        <v>772</v>
      </c>
      <c r="B29" s="412">
        <v>1147440940.6410499</v>
      </c>
      <c r="C29" s="412">
        <v>376677037.77999997</v>
      </c>
      <c r="D29" s="412">
        <v>770763902.86104989</v>
      </c>
      <c r="E29" s="408"/>
      <c r="F29" s="412">
        <v>154126409.81529918</v>
      </c>
    </row>
    <row r="30" spans="1:7" s="387" customFormat="1" x14ac:dyDescent="0.25">
      <c r="A30" s="456" t="s">
        <v>1243</v>
      </c>
      <c r="B30" s="412"/>
      <c r="C30" s="412"/>
      <c r="D30" s="412"/>
      <c r="E30" s="408"/>
      <c r="F30" s="412">
        <v>578866.17790150642</v>
      </c>
      <c r="G30" s="454"/>
    </row>
    <row r="31" spans="1:7" x14ac:dyDescent="0.25">
      <c r="A31" s="386"/>
      <c r="B31" s="413"/>
      <c r="C31" s="413"/>
      <c r="D31" s="413"/>
      <c r="E31" s="406"/>
      <c r="F31" s="413"/>
    </row>
    <row r="32" spans="1:7" s="410" customFormat="1" x14ac:dyDescent="0.25">
      <c r="A32" s="457" t="s">
        <v>1245</v>
      </c>
      <c r="B32" s="414"/>
      <c r="C32" s="414"/>
      <c r="D32" s="414"/>
      <c r="E32" s="409"/>
      <c r="F32" s="414"/>
    </row>
    <row r="33" spans="1:6" x14ac:dyDescent="0.25">
      <c r="A33" s="456" t="s">
        <v>1236</v>
      </c>
      <c r="B33" s="413"/>
      <c r="C33" s="413"/>
      <c r="D33" s="413"/>
      <c r="E33" s="406"/>
      <c r="F33" s="413"/>
    </row>
    <row r="34" spans="1:6" x14ac:dyDescent="0.25">
      <c r="A34" s="386" t="s">
        <v>1237</v>
      </c>
      <c r="B34" s="413">
        <v>1008132035.1890403</v>
      </c>
      <c r="C34" s="413">
        <v>242818088.80020407</v>
      </c>
      <c r="D34" s="413">
        <v>765313946.38883626</v>
      </c>
      <c r="E34" s="406">
        <v>0.2</v>
      </c>
      <c r="F34" s="413">
        <v>153062789.27776727</v>
      </c>
    </row>
    <row r="35" spans="1:6" x14ac:dyDescent="0.25">
      <c r="A35" s="386" t="s">
        <v>1056</v>
      </c>
      <c r="B35" s="413">
        <v>0</v>
      </c>
      <c r="C35" s="413">
        <v>0</v>
      </c>
      <c r="D35" s="413">
        <v>0</v>
      </c>
      <c r="E35" s="406">
        <v>0.2</v>
      </c>
      <c r="F35" s="413">
        <v>0</v>
      </c>
    </row>
    <row r="36" spans="1:6" x14ac:dyDescent="0.25">
      <c r="A36" s="386" t="s">
        <v>1238</v>
      </c>
      <c r="B36" s="413">
        <v>734310518.08000004</v>
      </c>
      <c r="C36" s="413">
        <v>730310900</v>
      </c>
      <c r="D36" s="413">
        <v>3999618.0800000429</v>
      </c>
      <c r="E36" s="406">
        <v>0.2</v>
      </c>
      <c r="F36" s="413">
        <v>799923.61600000865</v>
      </c>
    </row>
    <row r="37" spans="1:6" x14ac:dyDescent="0.25">
      <c r="A37" s="386"/>
      <c r="B37" s="413"/>
      <c r="C37" s="413"/>
      <c r="D37" s="413"/>
      <c r="E37" s="406"/>
      <c r="F37" s="413"/>
    </row>
    <row r="38" spans="1:6" x14ac:dyDescent="0.25">
      <c r="A38" s="456" t="s">
        <v>1239</v>
      </c>
      <c r="B38" s="413"/>
      <c r="C38" s="413"/>
      <c r="D38" s="413"/>
      <c r="E38" s="406"/>
      <c r="F38" s="413"/>
    </row>
    <row r="39" spans="1:6" x14ac:dyDescent="0.25">
      <c r="A39" s="386" t="s">
        <v>1240</v>
      </c>
      <c r="B39" s="413">
        <v>65926.892277013976</v>
      </c>
      <c r="C39" s="413">
        <v>0</v>
      </c>
      <c r="D39" s="413">
        <v>65926.892277013976</v>
      </c>
      <c r="E39" s="406">
        <v>0.2</v>
      </c>
      <c r="F39" s="413">
        <v>-13185.378455402795</v>
      </c>
    </row>
    <row r="40" spans="1:6" x14ac:dyDescent="0.25">
      <c r="A40" s="386"/>
      <c r="B40" s="413"/>
      <c r="C40" s="413"/>
      <c r="D40" s="413"/>
      <c r="E40" s="406"/>
      <c r="F40" s="413"/>
    </row>
    <row r="41" spans="1:6" x14ac:dyDescent="0.25">
      <c r="A41" s="386" t="s">
        <v>1241</v>
      </c>
      <c r="B41" s="413"/>
      <c r="C41" s="413"/>
      <c r="D41" s="413"/>
      <c r="E41" s="406"/>
      <c r="F41" s="413"/>
    </row>
    <row r="42" spans="1:6" x14ac:dyDescent="0.25">
      <c r="A42" s="386" t="s">
        <v>1242</v>
      </c>
      <c r="B42" s="413">
        <v>0</v>
      </c>
      <c r="C42" s="413"/>
      <c r="D42" s="413"/>
      <c r="E42" s="406">
        <v>0.2</v>
      </c>
      <c r="F42" s="413">
        <v>0</v>
      </c>
    </row>
    <row r="43" spans="1:6" s="387" customFormat="1" x14ac:dyDescent="0.25">
      <c r="A43" s="456" t="s">
        <v>772</v>
      </c>
      <c r="B43" s="412">
        <v>1742508480.1613173</v>
      </c>
      <c r="C43" s="412">
        <v>973128988.80020404</v>
      </c>
      <c r="D43" s="412">
        <v>769379491.36111331</v>
      </c>
      <c r="E43" s="408"/>
      <c r="F43" s="412">
        <v>153849527.51531187</v>
      </c>
    </row>
    <row r="44" spans="1:6" s="387" customFormat="1" x14ac:dyDescent="0.25">
      <c r="A44" s="456" t="s">
        <v>1243</v>
      </c>
      <c r="B44" s="412"/>
      <c r="C44" s="412"/>
      <c r="D44" s="412"/>
      <c r="E44" s="408"/>
      <c r="F44" s="412">
        <v>-276882.29998731613</v>
      </c>
    </row>
    <row r="45" spans="1:6" x14ac:dyDescent="0.25">
      <c r="A45" s="386"/>
      <c r="B45" s="413"/>
      <c r="C45" s="413"/>
      <c r="D45" s="413"/>
      <c r="E45" s="406"/>
      <c r="F45" s="413"/>
    </row>
    <row r="46" spans="1:6" x14ac:dyDescent="0.25">
      <c r="A46" s="456" t="s">
        <v>1210</v>
      </c>
      <c r="B46" s="413"/>
      <c r="C46" s="413"/>
      <c r="D46" s="413"/>
      <c r="E46" s="406"/>
      <c r="F46" s="413"/>
    </row>
    <row r="47" spans="1:6" x14ac:dyDescent="0.25">
      <c r="A47" s="457" t="s">
        <v>1248</v>
      </c>
      <c r="B47" s="413"/>
      <c r="C47" s="413"/>
      <c r="D47" s="413"/>
      <c r="E47" s="406"/>
      <c r="F47" s="413"/>
    </row>
    <row r="48" spans="1:6" x14ac:dyDescent="0.25">
      <c r="A48" s="386" t="s">
        <v>1237</v>
      </c>
      <c r="B48" s="413">
        <v>1002847367.7105129</v>
      </c>
      <c r="C48" s="413">
        <v>241548422.79356998</v>
      </c>
      <c r="D48" s="413">
        <v>761298944.91694283</v>
      </c>
      <c r="E48" s="406">
        <v>0.2</v>
      </c>
      <c r="F48" s="413">
        <v>152259788.98338857</v>
      </c>
    </row>
    <row r="49" spans="1:8" x14ac:dyDescent="0.25">
      <c r="A49" s="386" t="s">
        <v>1238</v>
      </c>
      <c r="B49" s="413">
        <v>734829639</v>
      </c>
      <c r="C49" s="413">
        <v>730310900</v>
      </c>
      <c r="D49" s="413">
        <v>4518739</v>
      </c>
      <c r="E49" s="406">
        <v>0.2</v>
      </c>
      <c r="F49" s="413">
        <v>903747.8</v>
      </c>
    </row>
    <row r="50" spans="1:8" x14ac:dyDescent="0.25">
      <c r="A50" s="386" t="s">
        <v>1240</v>
      </c>
      <c r="B50" s="413">
        <v>27479.243163702078</v>
      </c>
      <c r="C50" s="413">
        <v>0</v>
      </c>
      <c r="D50" s="413">
        <v>27479.243163702078</v>
      </c>
      <c r="E50" s="406">
        <v>0.2</v>
      </c>
      <c r="F50" s="413">
        <v>-5495.8486327404162</v>
      </c>
    </row>
    <row r="51" spans="1:8" x14ac:dyDescent="0.25">
      <c r="A51" s="386" t="s">
        <v>1242</v>
      </c>
      <c r="B51" s="413">
        <v>0</v>
      </c>
      <c r="C51" s="413">
        <v>174900.17924214801</v>
      </c>
      <c r="D51" s="413">
        <v>-174900.17924214801</v>
      </c>
      <c r="E51" s="406">
        <v>0.2</v>
      </c>
      <c r="F51" s="413">
        <v>34980.035848429601</v>
      </c>
    </row>
    <row r="52" spans="1:8" s="387" customFormat="1" x14ac:dyDescent="0.25">
      <c r="A52" s="456" t="s">
        <v>772</v>
      </c>
      <c r="B52" s="412">
        <v>1737704485.9536765</v>
      </c>
      <c r="C52" s="412">
        <v>972034222.97281218</v>
      </c>
      <c r="D52" s="412">
        <v>765670262.98086441</v>
      </c>
      <c r="E52" s="408"/>
      <c r="F52" s="412">
        <v>153193020.97060427</v>
      </c>
    </row>
    <row r="53" spans="1:8" x14ac:dyDescent="0.25">
      <c r="A53" s="456" t="s">
        <v>1243</v>
      </c>
      <c r="B53" s="412"/>
      <c r="C53" s="412"/>
      <c r="D53" s="412"/>
      <c r="E53" s="408"/>
      <c r="F53" s="412">
        <v>-656506.5447075963</v>
      </c>
    </row>
    <row r="54" spans="1:8" x14ac:dyDescent="0.25">
      <c r="A54" s="386"/>
      <c r="B54" s="413"/>
      <c r="C54" s="413"/>
      <c r="D54" s="413"/>
      <c r="E54" s="406"/>
      <c r="F54" s="413"/>
    </row>
    <row r="55" spans="1:8" x14ac:dyDescent="0.25">
      <c r="A55" s="457" t="s">
        <v>1287</v>
      </c>
      <c r="B55" s="413"/>
      <c r="C55" s="413"/>
      <c r="D55" s="413"/>
      <c r="E55" s="406"/>
      <c r="F55" s="413"/>
    </row>
    <row r="56" spans="1:8" x14ac:dyDescent="0.25">
      <c r="A56" s="386" t="s">
        <v>1237</v>
      </c>
      <c r="B56" s="413">
        <v>992243364.15490794</v>
      </c>
      <c r="C56" s="413">
        <v>203550474.14741945</v>
      </c>
      <c r="D56" s="413">
        <v>788692890.00748849</v>
      </c>
      <c r="E56" s="406">
        <v>0.2</v>
      </c>
      <c r="F56" s="413">
        <v>157738578.00149772</v>
      </c>
      <c r="H56" s="459">
        <f>+F59+F53</f>
        <v>3883760.6844328046</v>
      </c>
    </row>
    <row r="57" spans="1:8" x14ac:dyDescent="0.25">
      <c r="A57" s="386" t="s">
        <v>1240</v>
      </c>
      <c r="B57" s="413">
        <v>26449.008765150327</v>
      </c>
      <c r="C57" s="413">
        <v>0</v>
      </c>
      <c r="D57" s="413">
        <v>26449.008765150327</v>
      </c>
      <c r="E57" s="406">
        <v>0.2</v>
      </c>
      <c r="F57" s="413">
        <v>-5289.8017530300658</v>
      </c>
      <c r="H57" s="459">
        <f>+G67-H56</f>
        <v>-3614908.2397075891</v>
      </c>
    </row>
    <row r="58" spans="1:8" s="387" customFormat="1" x14ac:dyDescent="0.25">
      <c r="A58" s="456" t="s">
        <v>772</v>
      </c>
      <c r="B58" s="412">
        <v>992269813.16367304</v>
      </c>
      <c r="C58" s="412">
        <v>203550474.14741945</v>
      </c>
      <c r="D58" s="412">
        <v>788719339.01625359</v>
      </c>
      <c r="E58" s="408"/>
      <c r="F58" s="412">
        <v>157733288.19974467</v>
      </c>
      <c r="G58" s="460">
        <f>SOFP!D39</f>
        <v>153462622.65606713</v>
      </c>
    </row>
    <row r="59" spans="1:8" x14ac:dyDescent="0.25">
      <c r="A59" s="456" t="s">
        <v>1243</v>
      </c>
      <c r="B59" s="412"/>
      <c r="C59" s="412"/>
      <c r="D59" s="412"/>
      <c r="E59" s="408"/>
      <c r="F59" s="412">
        <v>4540267.2291404009</v>
      </c>
      <c r="G59" s="459">
        <f>F58-F52</f>
        <v>4540267.2291404009</v>
      </c>
    </row>
    <row r="61" spans="1:8" x14ac:dyDescent="0.25">
      <c r="A61" s="457" t="s">
        <v>1295</v>
      </c>
      <c r="B61" s="413"/>
      <c r="C61" s="413"/>
      <c r="D61" s="413"/>
      <c r="E61" s="406"/>
      <c r="F61" s="413"/>
    </row>
    <row r="62" spans="1:8" x14ac:dyDescent="0.25">
      <c r="A62" s="386" t="s">
        <v>1237</v>
      </c>
      <c r="B62" s="413">
        <f>+SOFP!C13+SOFP!C16</f>
        <v>1031574538.7180814</v>
      </c>
      <c r="C62" s="413">
        <v>209772914.70777154</v>
      </c>
      <c r="D62" s="413">
        <f>+B62-C62</f>
        <v>821801624.01030982</v>
      </c>
      <c r="E62" s="406">
        <v>0.2</v>
      </c>
      <c r="F62" s="413">
        <f>+D62*E62</f>
        <v>164360324.80206198</v>
      </c>
    </row>
    <row r="63" spans="1:8" x14ac:dyDescent="0.25">
      <c r="A63" s="386" t="s">
        <v>1240</v>
      </c>
      <c r="B63" s="413">
        <f>+'[279]Liabilities Schedule'!$C$64-'[279]Assets &amp; Equity Sch'!$C$13</f>
        <v>36183.160124443006</v>
      </c>
      <c r="C63" s="413">
        <v>0</v>
      </c>
      <c r="D63" s="413">
        <f>+B63-C63</f>
        <v>36183.160124443006</v>
      </c>
      <c r="E63" s="406">
        <v>0.2</v>
      </c>
      <c r="F63" s="413">
        <f>-D63*E63</f>
        <v>-7236.6320248886013</v>
      </c>
    </row>
    <row r="64" spans="1:8" x14ac:dyDescent="0.25">
      <c r="A64" s="386" t="s">
        <v>1238</v>
      </c>
      <c r="B64" s="413">
        <f>+SOFP!C26</f>
        <v>683007234.92999995</v>
      </c>
      <c r="C64" s="413">
        <v>730310900</v>
      </c>
      <c r="D64" s="413">
        <f>C64-B64</f>
        <v>47303665.070000052</v>
      </c>
      <c r="E64" s="406">
        <v>0.2</v>
      </c>
      <c r="F64" s="413">
        <f>-D64*E64</f>
        <v>-9460733.0140000116</v>
      </c>
    </row>
    <row r="65" spans="1:7" x14ac:dyDescent="0.25">
      <c r="A65" s="386" t="s">
        <v>1242</v>
      </c>
      <c r="B65" s="413">
        <v>0</v>
      </c>
      <c r="C65" s="413">
        <v>3869875.98</v>
      </c>
      <c r="D65" s="413">
        <f>C65-B65</f>
        <v>3869875.98</v>
      </c>
      <c r="E65" s="406">
        <v>0.2</v>
      </c>
      <c r="F65" s="413">
        <f>-D65*E65</f>
        <v>-773975.196</v>
      </c>
    </row>
    <row r="66" spans="1:7" x14ac:dyDescent="0.25">
      <c r="A66" s="456" t="s">
        <v>772</v>
      </c>
      <c r="B66" s="412">
        <f>SUM(B62:B63)</f>
        <v>1031610721.8782058</v>
      </c>
      <c r="C66" s="412">
        <f>SUM(C62:C63)</f>
        <v>209772914.70777154</v>
      </c>
      <c r="D66" s="412">
        <f>SUM(D62:D63)</f>
        <v>821837807.17043424</v>
      </c>
      <c r="E66" s="408"/>
      <c r="F66" s="412">
        <f>SUM(F62:F65)</f>
        <v>154118379.96003708</v>
      </c>
    </row>
    <row r="67" spans="1:7" x14ac:dyDescent="0.25">
      <c r="A67" s="456" t="s">
        <v>1243</v>
      </c>
      <c r="B67" s="412"/>
      <c r="C67" s="412"/>
      <c r="D67" s="412"/>
      <c r="E67" s="408"/>
      <c r="F67" s="412">
        <f>+F66-F58</f>
        <v>-3614908.2397075891</v>
      </c>
      <c r="G67" s="459">
        <f>+F67+F59+F53</f>
        <v>268852.44472521544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4063B-B0ED-4462-B705-ACE8F7E3D905}">
  <dimension ref="A1:E24"/>
  <sheetViews>
    <sheetView view="pageBreakPreview" topLeftCell="A2" zoomScaleNormal="100" zoomScaleSheetLayoutView="100" workbookViewId="0">
      <selection activeCell="B9" sqref="B9"/>
    </sheetView>
  </sheetViews>
  <sheetFormatPr defaultColWidth="9.21875" defaultRowHeight="13.8" x14ac:dyDescent="0.25"/>
  <cols>
    <col min="1" max="1" width="78.77734375" style="169" customWidth="1"/>
    <col min="2" max="2" width="24.77734375" style="158" customWidth="1"/>
    <col min="3" max="3" width="9.21875" style="169"/>
    <col min="4" max="4" width="12.77734375" style="169" bestFit="1" customWidth="1"/>
    <col min="5" max="16384" width="9.21875" style="169"/>
  </cols>
  <sheetData>
    <row r="1" spans="1:5" ht="20.399999999999999" x14ac:dyDescent="0.35">
      <c r="A1" s="535" t="str">
        <f>+IS!A1</f>
        <v>National Hydro Power Company Limited</v>
      </c>
      <c r="B1" s="535"/>
    </row>
    <row r="2" spans="1:5" ht="21" thickBot="1" x14ac:dyDescent="0.4">
      <c r="A2" s="534" t="s">
        <v>1229</v>
      </c>
      <c r="B2" s="534"/>
    </row>
    <row r="3" spans="1:5" x14ac:dyDescent="0.25">
      <c r="A3" s="397" t="s">
        <v>1076</v>
      </c>
      <c r="B3" s="398" t="s">
        <v>1210</v>
      </c>
    </row>
    <row r="4" spans="1:5" s="264" customFormat="1" x14ac:dyDescent="0.25">
      <c r="A4" s="399" t="s">
        <v>1211</v>
      </c>
      <c r="B4" s="400">
        <f>+IS!C22-IS!C29</f>
        <v>12617796.785891911</v>
      </c>
    </row>
    <row r="5" spans="1:5" x14ac:dyDescent="0.25">
      <c r="A5" s="337" t="s">
        <v>1228</v>
      </c>
      <c r="B5" s="359">
        <f>+IS!C21</f>
        <v>259707.17084122272</v>
      </c>
    </row>
    <row r="6" spans="1:5" x14ac:dyDescent="0.25">
      <c r="A6" s="337" t="s">
        <v>1212</v>
      </c>
      <c r="B6" s="401">
        <f>+IS!C12</f>
        <v>12674951.177933123</v>
      </c>
    </row>
    <row r="7" spans="1:5" x14ac:dyDescent="0.25">
      <c r="A7" s="337" t="s">
        <v>1226</v>
      </c>
      <c r="B7" s="359">
        <v>-37209948.044243298</v>
      </c>
    </row>
    <row r="8" spans="1:5" x14ac:dyDescent="0.25">
      <c r="A8" s="337" t="s">
        <v>1250</v>
      </c>
      <c r="B8" s="359">
        <v>-3869875.98</v>
      </c>
      <c r="D8" s="158">
        <v>-174900.17924214806</v>
      </c>
      <c r="E8" s="169" t="s">
        <v>1251</v>
      </c>
    </row>
    <row r="9" spans="1:5" x14ac:dyDescent="0.25">
      <c r="A9" s="337" t="s">
        <v>1213</v>
      </c>
      <c r="B9" s="359">
        <v>0</v>
      </c>
    </row>
    <row r="10" spans="1:5" x14ac:dyDescent="0.25">
      <c r="A10" s="337" t="s">
        <v>1214</v>
      </c>
      <c r="B10" s="359">
        <v>0</v>
      </c>
    </row>
    <row r="11" spans="1:5" x14ac:dyDescent="0.25">
      <c r="A11" s="337" t="s">
        <v>1215</v>
      </c>
      <c r="B11" s="359">
        <v>0</v>
      </c>
    </row>
    <row r="12" spans="1:5" x14ac:dyDescent="0.25">
      <c r="A12" s="337" t="s">
        <v>1216</v>
      </c>
      <c r="B12" s="359">
        <v>0</v>
      </c>
    </row>
    <row r="13" spans="1:5" x14ac:dyDescent="0.25">
      <c r="A13" s="337" t="s">
        <v>1217</v>
      </c>
      <c r="B13" s="359">
        <v>0</v>
      </c>
    </row>
    <row r="14" spans="1:5" x14ac:dyDescent="0.25">
      <c r="A14" s="337" t="s">
        <v>1218</v>
      </c>
      <c r="B14" s="359">
        <v>0</v>
      </c>
    </row>
    <row r="15" spans="1:5" x14ac:dyDescent="0.25">
      <c r="A15" s="337" t="s">
        <v>1219</v>
      </c>
      <c r="B15" s="359">
        <v>0</v>
      </c>
    </row>
    <row r="16" spans="1:5" x14ac:dyDescent="0.25">
      <c r="A16" s="337" t="s">
        <v>1220</v>
      </c>
      <c r="B16" s="359">
        <v>0</v>
      </c>
    </row>
    <row r="17" spans="1:2" x14ac:dyDescent="0.25">
      <c r="A17" s="337" t="s">
        <v>1221</v>
      </c>
      <c r="B17" s="359">
        <v>0</v>
      </c>
    </row>
    <row r="18" spans="1:2" x14ac:dyDescent="0.25">
      <c r="A18" s="337" t="s">
        <v>1222</v>
      </c>
      <c r="B18" s="359">
        <f>-IS!C17</f>
        <v>1294786.0700000003</v>
      </c>
    </row>
    <row r="19" spans="1:2" x14ac:dyDescent="0.25">
      <c r="A19" s="337" t="s">
        <v>1223</v>
      </c>
      <c r="B19" s="359">
        <v>0</v>
      </c>
    </row>
    <row r="20" spans="1:2" x14ac:dyDescent="0.25">
      <c r="A20" s="337" t="s">
        <v>1224</v>
      </c>
      <c r="B20" s="359">
        <v>0</v>
      </c>
    </row>
    <row r="21" spans="1:2" x14ac:dyDescent="0.25">
      <c r="A21" s="337"/>
      <c r="B21" s="359"/>
    </row>
    <row r="22" spans="1:2" s="264" customFormat="1" x14ac:dyDescent="0.25">
      <c r="A22" s="399" t="s">
        <v>1225</v>
      </c>
      <c r="B22" s="400">
        <f>SUM(B4:B20)</f>
        <v>-14232582.819577042</v>
      </c>
    </row>
    <row r="23" spans="1:2" s="264" customFormat="1" x14ac:dyDescent="0.25">
      <c r="A23" s="399"/>
      <c r="B23" s="400"/>
    </row>
    <row r="24" spans="1:2" s="264" customFormat="1" ht="14.4" thickBot="1" x14ac:dyDescent="0.3">
      <c r="A24" s="402" t="s">
        <v>1227</v>
      </c>
      <c r="B24" s="403">
        <f>+B22*0.2</f>
        <v>-2846516.5639154087</v>
      </c>
    </row>
  </sheetData>
  <mergeCells count="2">
    <mergeCell ref="A2:B2"/>
    <mergeCell ref="A1:B1"/>
  </mergeCells>
  <pageMargins left="0.7" right="0.7" top="0.75" bottom="0.75" header="0.3" footer="0.3"/>
  <pageSetup scale="12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BD3D2-2DFC-4D76-82AF-F821CEA0EDF8}">
  <sheetPr>
    <pageSetUpPr fitToPage="1"/>
  </sheetPr>
  <dimension ref="A1:Q41"/>
  <sheetViews>
    <sheetView showGridLines="0" view="pageBreakPreview" topLeftCell="B9" zoomScaleNormal="100" zoomScaleSheetLayoutView="100" workbookViewId="0">
      <selection activeCell="L19" sqref="L19"/>
    </sheetView>
  </sheetViews>
  <sheetFormatPr defaultColWidth="9.21875" defaultRowHeight="14.4" x14ac:dyDescent="0.3"/>
  <cols>
    <col min="1" max="1" width="4.44140625" style="31" bestFit="1" customWidth="1"/>
    <col min="2" max="2" width="29.44140625" style="31" bestFit="1" customWidth="1"/>
    <col min="3" max="3" width="6.44140625" style="31" bestFit="1" customWidth="1"/>
    <col min="4" max="4" width="6.77734375" style="31" bestFit="1" customWidth="1"/>
    <col min="5" max="5" width="17.44140625" style="31" bestFit="1" customWidth="1"/>
    <col min="6" max="6" width="16.77734375" style="31" bestFit="1" customWidth="1"/>
    <col min="7" max="7" width="14.77734375" style="31" customWidth="1"/>
    <col min="8" max="9" width="17.44140625" style="31" bestFit="1" customWidth="1"/>
    <col min="10" max="10" width="16.77734375" style="31" bestFit="1" customWidth="1"/>
    <col min="11" max="13" width="17.44140625" style="31" bestFit="1" customWidth="1"/>
    <col min="14" max="14" width="15.44140625" style="31" customWidth="1"/>
    <col min="15" max="15" width="16.77734375" style="31" bestFit="1" customWidth="1"/>
    <col min="16" max="16" width="13.21875" style="31" bestFit="1" customWidth="1"/>
    <col min="17" max="17" width="14.21875" style="31" bestFit="1" customWidth="1"/>
    <col min="18" max="16384" width="9.21875" style="31"/>
  </cols>
  <sheetData>
    <row r="1" spans="1:15" ht="17.399999999999999" x14ac:dyDescent="0.3">
      <c r="A1" s="538" t="s">
        <v>0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5" x14ac:dyDescent="0.3">
      <c r="A2" s="539" t="s">
        <v>123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15" hidden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5" ht="15.6" x14ac:dyDescent="0.3">
      <c r="A4" s="540" t="s">
        <v>857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</row>
    <row r="5" spans="1:15" x14ac:dyDescent="0.3">
      <c r="A5" s="541" t="s">
        <v>858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</row>
    <row r="6" spans="1:15" x14ac:dyDescent="0.3">
      <c r="A6" s="33"/>
      <c r="B6" s="34"/>
      <c r="C6" s="34"/>
      <c r="D6" s="34"/>
      <c r="E6" s="35"/>
      <c r="F6" s="35"/>
      <c r="G6" s="35"/>
      <c r="H6" s="35"/>
      <c r="I6" s="35"/>
      <c r="J6" s="35"/>
      <c r="K6" s="35"/>
      <c r="L6" s="35"/>
      <c r="M6" s="36" t="s">
        <v>124</v>
      </c>
    </row>
    <row r="7" spans="1:15" ht="17.399999999999999" x14ac:dyDescent="0.55000000000000004">
      <c r="A7" s="542" t="s">
        <v>125</v>
      </c>
      <c r="B7" s="544" t="s">
        <v>3</v>
      </c>
      <c r="C7" s="546" t="s">
        <v>126</v>
      </c>
      <c r="D7" s="546" t="s">
        <v>127</v>
      </c>
      <c r="E7" s="536" t="s">
        <v>6</v>
      </c>
      <c r="F7" s="536"/>
      <c r="G7" s="536"/>
      <c r="H7" s="536"/>
      <c r="I7" s="536" t="s">
        <v>54</v>
      </c>
      <c r="J7" s="536"/>
      <c r="K7" s="536"/>
      <c r="L7" s="536" t="s">
        <v>7</v>
      </c>
      <c r="M7" s="536"/>
    </row>
    <row r="8" spans="1:15" ht="27" thickBot="1" x14ac:dyDescent="0.35">
      <c r="A8" s="543"/>
      <c r="B8" s="545"/>
      <c r="C8" s="547"/>
      <c r="D8" s="547"/>
      <c r="E8" s="37" t="s">
        <v>36</v>
      </c>
      <c r="F8" s="37" t="s">
        <v>128</v>
      </c>
      <c r="G8" s="37" t="s">
        <v>129</v>
      </c>
      <c r="H8" s="37" t="s">
        <v>130</v>
      </c>
      <c r="I8" s="37" t="s">
        <v>131</v>
      </c>
      <c r="J8" s="37" t="s">
        <v>132</v>
      </c>
      <c r="K8" s="37" t="s">
        <v>130</v>
      </c>
      <c r="L8" s="37" t="s">
        <v>133</v>
      </c>
      <c r="M8" s="37" t="s">
        <v>134</v>
      </c>
    </row>
    <row r="9" spans="1:15" ht="15" thickTop="1" x14ac:dyDescent="0.3">
      <c r="A9" s="33">
        <v>1</v>
      </c>
      <c r="B9" s="38" t="s">
        <v>135</v>
      </c>
      <c r="C9" s="39">
        <v>0</v>
      </c>
      <c r="D9" s="39" t="s">
        <v>136</v>
      </c>
      <c r="E9" s="35">
        <v>93784539.920000002</v>
      </c>
      <c r="F9" s="35">
        <v>0</v>
      </c>
      <c r="G9" s="35">
        <v>0</v>
      </c>
      <c r="H9" s="35">
        <f t="shared" ref="H9:H18" si="0">+E9+F9-G9</f>
        <v>93784539.920000002</v>
      </c>
      <c r="I9" s="35">
        <v>0</v>
      </c>
      <c r="J9" s="35">
        <v>0</v>
      </c>
      <c r="K9" s="35">
        <f>I9+J9</f>
        <v>0</v>
      </c>
      <c r="L9" s="35">
        <f t="shared" ref="L9:L18" si="1">+H9-K9</f>
        <v>93784539.920000002</v>
      </c>
      <c r="M9" s="40">
        <v>93784539.920000002</v>
      </c>
    </row>
    <row r="10" spans="1:15" x14ac:dyDescent="0.3">
      <c r="A10" s="33">
        <v>2</v>
      </c>
      <c r="B10" s="38" t="s">
        <v>137</v>
      </c>
      <c r="C10" s="39">
        <v>0.05</v>
      </c>
      <c r="D10" s="39" t="s">
        <v>136</v>
      </c>
      <c r="E10" s="35">
        <v>1473484.13</v>
      </c>
      <c r="F10" s="35">
        <v>0</v>
      </c>
      <c r="G10" s="35">
        <v>0</v>
      </c>
      <c r="H10" s="35">
        <f t="shared" si="0"/>
        <v>1473484.13</v>
      </c>
      <c r="I10" s="35">
        <v>996447.80818932678</v>
      </c>
      <c r="J10" s="35">
        <f>(IF(D10="WDV",(E10-I10)*C10,E10*C10)+F10*C10)/4</f>
        <v>5962.9540226334138</v>
      </c>
      <c r="K10" s="35">
        <f t="shared" ref="K10:K18" si="2">I10+J10</f>
        <v>1002410.7622119602</v>
      </c>
      <c r="L10" s="35">
        <f t="shared" si="1"/>
        <v>471073.36778803973</v>
      </c>
      <c r="M10" s="40">
        <v>477036.32181067311</v>
      </c>
      <c r="N10" s="31">
        <v>996447.80818932678</v>
      </c>
      <c r="O10" s="47">
        <f>+I10-N10</f>
        <v>0</v>
      </c>
    </row>
    <row r="11" spans="1:15" x14ac:dyDescent="0.3">
      <c r="A11" s="33">
        <v>3</v>
      </c>
      <c r="B11" s="38" t="s">
        <v>138</v>
      </c>
      <c r="C11" s="39">
        <v>0.25</v>
      </c>
      <c r="D11" s="39" t="s">
        <v>136</v>
      </c>
      <c r="E11" s="35">
        <v>4650304.09</v>
      </c>
      <c r="F11" s="35">
        <v>0</v>
      </c>
      <c r="G11" s="35">
        <v>0</v>
      </c>
      <c r="H11" s="35">
        <f t="shared" si="0"/>
        <v>4650304.09</v>
      </c>
      <c r="I11" s="35">
        <v>3902432.6372637125</v>
      </c>
      <c r="J11" s="35">
        <f t="shared" ref="J11:J17" si="3">(IF(D11="WDV",(E11-I11)*C11,E11*C11)+F11*C11)/4</f>
        <v>46741.965796017961</v>
      </c>
      <c r="K11" s="35">
        <f t="shared" si="2"/>
        <v>3949174.6030597305</v>
      </c>
      <c r="L11" s="35">
        <f t="shared" si="1"/>
        <v>701129.48694026936</v>
      </c>
      <c r="M11" s="40">
        <v>747871.45273628738</v>
      </c>
      <c r="N11" s="31">
        <v>3902432.6372637125</v>
      </c>
      <c r="O11" s="47">
        <f t="shared" ref="O11:O18" si="4">+I11-N11</f>
        <v>0</v>
      </c>
    </row>
    <row r="12" spans="1:15" x14ac:dyDescent="0.3">
      <c r="A12" s="33">
        <v>4</v>
      </c>
      <c r="B12" s="38" t="s">
        <v>139</v>
      </c>
      <c r="C12" s="39">
        <v>0.25</v>
      </c>
      <c r="D12" s="39" t="s">
        <v>136</v>
      </c>
      <c r="E12" s="35">
        <v>2060033.1562000001</v>
      </c>
      <c r="F12" s="35">
        <v>170517</v>
      </c>
      <c r="G12" s="35">
        <v>0</v>
      </c>
      <c r="H12" s="35">
        <f t="shared" si="0"/>
        <v>2230550.1562000001</v>
      </c>
      <c r="I12" s="35">
        <v>1207069.8621620112</v>
      </c>
      <c r="J12" s="35">
        <f t="shared" si="3"/>
        <v>63967.518377374305</v>
      </c>
      <c r="K12" s="35">
        <f t="shared" si="2"/>
        <v>1271037.3805393856</v>
      </c>
      <c r="L12" s="35">
        <f t="shared" si="1"/>
        <v>959512.77566061448</v>
      </c>
      <c r="M12" s="40">
        <v>852963.29403798888</v>
      </c>
      <c r="N12" s="31">
        <v>1207069.8621620112</v>
      </c>
      <c r="O12" s="47">
        <f t="shared" si="4"/>
        <v>0</v>
      </c>
    </row>
    <row r="13" spans="1:15" x14ac:dyDescent="0.3">
      <c r="A13" s="33">
        <v>5</v>
      </c>
      <c r="B13" s="38" t="s">
        <v>72</v>
      </c>
      <c r="C13" s="39">
        <v>0.25</v>
      </c>
      <c r="D13" s="39" t="s">
        <v>136</v>
      </c>
      <c r="E13" s="35">
        <v>3410937.6960901739</v>
      </c>
      <c r="F13" s="35">
        <v>22696.2</v>
      </c>
      <c r="G13" s="35">
        <v>0</v>
      </c>
      <c r="H13" s="35">
        <f t="shared" si="0"/>
        <v>3433633.8960901741</v>
      </c>
      <c r="I13" s="35">
        <v>2060180.878063753</v>
      </c>
      <c r="J13" s="35">
        <f t="shared" si="3"/>
        <v>85840.813626651303</v>
      </c>
      <c r="K13" s="35">
        <f t="shared" si="2"/>
        <v>2146021.6916904044</v>
      </c>
      <c r="L13" s="35">
        <f t="shared" si="1"/>
        <v>1287612.2043997697</v>
      </c>
      <c r="M13" s="40">
        <v>1350756.8180264209</v>
      </c>
      <c r="N13" s="31">
        <v>2060180.878063753</v>
      </c>
      <c r="O13" s="47">
        <f t="shared" si="4"/>
        <v>0</v>
      </c>
    </row>
    <row r="14" spans="1:15" x14ac:dyDescent="0.3">
      <c r="A14" s="33">
        <v>6</v>
      </c>
      <c r="B14" s="41" t="s">
        <v>140</v>
      </c>
      <c r="C14" s="39">
        <v>0.2</v>
      </c>
      <c r="D14" s="39" t="s">
        <v>136</v>
      </c>
      <c r="E14" s="35">
        <v>18389750</v>
      </c>
      <c r="F14" s="35">
        <v>0</v>
      </c>
      <c r="G14" s="35">
        <v>0</v>
      </c>
      <c r="H14" s="35">
        <f t="shared" si="0"/>
        <v>18389750</v>
      </c>
      <c r="I14" s="35">
        <v>10543163.307984658</v>
      </c>
      <c r="J14" s="35">
        <f t="shared" si="3"/>
        <v>392329.33460076712</v>
      </c>
      <c r="K14" s="35">
        <f t="shared" si="2"/>
        <v>10935492.642585425</v>
      </c>
      <c r="L14" s="35">
        <f t="shared" si="1"/>
        <v>7454257.3574145753</v>
      </c>
      <c r="M14" s="40">
        <v>7846586.6920153424</v>
      </c>
      <c r="N14" s="31">
        <v>10543163.307984658</v>
      </c>
      <c r="O14" s="47">
        <f t="shared" si="4"/>
        <v>0</v>
      </c>
    </row>
    <row r="15" spans="1:15" ht="27" x14ac:dyDescent="0.3">
      <c r="A15" s="33">
        <v>7</v>
      </c>
      <c r="B15" s="42" t="s">
        <v>141</v>
      </c>
      <c r="C15" s="39">
        <v>0.04</v>
      </c>
      <c r="D15" s="39" t="s">
        <v>142</v>
      </c>
      <c r="E15" s="35">
        <v>271070090.98000002</v>
      </c>
      <c r="F15" s="35">
        <v>0</v>
      </c>
      <c r="G15" s="35">
        <v>0</v>
      </c>
      <c r="H15" s="35">
        <f t="shared" si="0"/>
        <v>271070090.98000002</v>
      </c>
      <c r="I15" s="35">
        <v>227000134.5052</v>
      </c>
      <c r="J15" s="35">
        <f t="shared" si="3"/>
        <v>2710700.9098</v>
      </c>
      <c r="K15" s="35">
        <f t="shared" si="2"/>
        <v>229710835.41499999</v>
      </c>
      <c r="L15" s="35">
        <f t="shared" si="1"/>
        <v>41359255.565000027</v>
      </c>
      <c r="M15" s="40">
        <v>44069956.47480002</v>
      </c>
      <c r="N15" s="31">
        <v>227000134.5052</v>
      </c>
      <c r="O15" s="47">
        <f t="shared" si="4"/>
        <v>0</v>
      </c>
    </row>
    <row r="16" spans="1:15" x14ac:dyDescent="0.3">
      <c r="A16" s="33">
        <v>8</v>
      </c>
      <c r="B16" s="38" t="s">
        <v>143</v>
      </c>
      <c r="C16" s="43">
        <v>2.2089999999999999E-2</v>
      </c>
      <c r="D16" s="39" t="s">
        <v>142</v>
      </c>
      <c r="E16" s="35">
        <v>1608179832.3399999</v>
      </c>
      <c r="F16" s="35">
        <v>0</v>
      </c>
      <c r="G16" s="35">
        <v>0</v>
      </c>
      <c r="H16" s="35">
        <f t="shared" si="0"/>
        <v>1608179832.3399999</v>
      </c>
      <c r="I16" s="35">
        <v>744034621.69266784</v>
      </c>
      <c r="J16" s="35">
        <f t="shared" si="3"/>
        <v>8881173.124097649</v>
      </c>
      <c r="K16" s="35">
        <f t="shared" si="2"/>
        <v>752915794.81676555</v>
      </c>
      <c r="L16" s="35">
        <f t="shared" si="1"/>
        <v>855264037.52323437</v>
      </c>
      <c r="M16" s="40">
        <v>864145210.64733207</v>
      </c>
      <c r="N16" s="31">
        <v>744034621.69266784</v>
      </c>
      <c r="O16" s="47">
        <f t="shared" si="4"/>
        <v>0</v>
      </c>
    </row>
    <row r="17" spans="1:17" x14ac:dyDescent="0.3">
      <c r="A17" s="33">
        <v>9</v>
      </c>
      <c r="B17" s="38" t="s">
        <v>55</v>
      </c>
      <c r="C17" s="39">
        <v>0.04</v>
      </c>
      <c r="D17" s="39" t="s">
        <v>142</v>
      </c>
      <c r="E17" s="35">
        <v>83065315.969999999</v>
      </c>
      <c r="F17" s="35">
        <v>0</v>
      </c>
      <c r="G17" s="35">
        <v>0</v>
      </c>
      <c r="H17" s="35">
        <f t="shared" si="0"/>
        <v>83065315.969999999</v>
      </c>
      <c r="I17" s="35">
        <v>66146904.675600022</v>
      </c>
      <c r="J17" s="35">
        <f t="shared" si="3"/>
        <v>830653.15969999996</v>
      </c>
      <c r="K17" s="35">
        <f t="shared" si="2"/>
        <v>66977557.835300021</v>
      </c>
      <c r="L17" s="35">
        <f t="shared" si="1"/>
        <v>16087758.134699978</v>
      </c>
      <c r="M17" s="40">
        <v>16918411.294399977</v>
      </c>
      <c r="N17" s="31">
        <v>66146904.675600022</v>
      </c>
      <c r="O17" s="47">
        <f t="shared" si="4"/>
        <v>0</v>
      </c>
    </row>
    <row r="18" spans="1:17" x14ac:dyDescent="0.3">
      <c r="A18" s="33">
        <v>10</v>
      </c>
      <c r="B18" s="38" t="s">
        <v>68</v>
      </c>
      <c r="C18" s="39">
        <v>0.15</v>
      </c>
      <c r="D18" s="39" t="s">
        <v>142</v>
      </c>
      <c r="E18" s="288">
        <v>49834148.740000002</v>
      </c>
      <c r="F18" s="35">
        <v>0</v>
      </c>
      <c r="G18" s="35">
        <v>0</v>
      </c>
      <c r="H18" s="35">
        <f t="shared" si="0"/>
        <v>49834148.740000002</v>
      </c>
      <c r="I18" s="288">
        <v>49834148.740000002</v>
      </c>
      <c r="J18" s="35">
        <v>0</v>
      </c>
      <c r="K18" s="35">
        <f t="shared" si="2"/>
        <v>49834148.740000002</v>
      </c>
      <c r="L18" s="35">
        <f t="shared" si="1"/>
        <v>0</v>
      </c>
      <c r="M18" s="40">
        <v>0</v>
      </c>
      <c r="N18" s="31">
        <v>56158115.390937962</v>
      </c>
      <c r="O18" s="47">
        <f t="shared" si="4"/>
        <v>-6323966.6509379596</v>
      </c>
    </row>
    <row r="19" spans="1:17" ht="15" thickBot="1" x14ac:dyDescent="0.35">
      <c r="A19" s="537" t="s">
        <v>144</v>
      </c>
      <c r="B19" s="537"/>
      <c r="C19" s="44"/>
      <c r="D19" s="44"/>
      <c r="E19" s="45">
        <f>SUM(E9:E18)</f>
        <v>2135918437.0222902</v>
      </c>
      <c r="F19" s="45">
        <f t="shared" ref="F19:M19" si="5">SUM(F9:F18)</f>
        <v>193213.2</v>
      </c>
      <c r="G19" s="45">
        <f t="shared" si="5"/>
        <v>0</v>
      </c>
      <c r="H19" s="45">
        <f t="shared" si="5"/>
        <v>2136111650.22229</v>
      </c>
      <c r="I19" s="45">
        <f t="shared" si="5"/>
        <v>1105725104.1071312</v>
      </c>
      <c r="J19" s="45">
        <f t="shared" si="5"/>
        <v>13017369.780021094</v>
      </c>
      <c r="K19" s="45">
        <f t="shared" si="5"/>
        <v>1118742473.8871524</v>
      </c>
      <c r="L19" s="45">
        <f>SUM(L9:L18)</f>
        <v>1017369176.3351376</v>
      </c>
      <c r="M19" s="45">
        <f t="shared" si="5"/>
        <v>1030193332.9151587</v>
      </c>
    </row>
    <row r="20" spans="1:17" ht="15" thickTop="1" x14ac:dyDescent="0.3">
      <c r="F20" s="46">
        <f>F19-G19</f>
        <v>193213.2</v>
      </c>
      <c r="I20" s="31">
        <v>1151155.6599999999</v>
      </c>
      <c r="M20" s="47"/>
    </row>
    <row r="21" spans="1:17" x14ac:dyDescent="0.3">
      <c r="J21" s="46">
        <f>J19*1/4</f>
        <v>3254342.4450052734</v>
      </c>
      <c r="K21" s="46">
        <f>I19+J21</f>
        <v>1108979446.5521364</v>
      </c>
    </row>
    <row r="22" spans="1:17" x14ac:dyDescent="0.3">
      <c r="E22" s="46">
        <f>+E11+E12+E13+E14</f>
        <v>28511024.942290172</v>
      </c>
      <c r="I22" s="31">
        <v>49834148.740000002</v>
      </c>
      <c r="M22" s="46">
        <f>+M11+M12+M13+M14</f>
        <v>10798178.256816041</v>
      </c>
    </row>
    <row r="23" spans="1:17" x14ac:dyDescent="0.3">
      <c r="I23" s="47">
        <f>+I19+I22</f>
        <v>1155559252.8471313</v>
      </c>
    </row>
    <row r="25" spans="1:17" x14ac:dyDescent="0.3">
      <c r="E25" s="31" t="s">
        <v>135</v>
      </c>
      <c r="F25" s="31" t="s">
        <v>137</v>
      </c>
      <c r="G25" s="31" t="s">
        <v>138</v>
      </c>
      <c r="H25" s="31" t="s">
        <v>139</v>
      </c>
      <c r="I25" s="31" t="s">
        <v>72</v>
      </c>
      <c r="J25" s="31" t="s">
        <v>140</v>
      </c>
      <c r="K25" s="31" t="s">
        <v>141</v>
      </c>
      <c r="L25" s="31" t="s">
        <v>143</v>
      </c>
      <c r="M25" s="31" t="s">
        <v>55</v>
      </c>
      <c r="N25" s="31" t="s">
        <v>68</v>
      </c>
    </row>
    <row r="26" spans="1:17" x14ac:dyDescent="0.3">
      <c r="B26" s="31" t="s">
        <v>1049</v>
      </c>
      <c r="E26" s="288" cm="1">
        <f t="array" ref="E26:N26">+TRANSPOSE(I9:I18)</f>
        <v>0</v>
      </c>
      <c r="F26" s="288">
        <v>996447.80818932678</v>
      </c>
      <c r="G26" s="288">
        <v>3902432.6372637125</v>
      </c>
      <c r="H26" s="288">
        <v>1207069.8621620112</v>
      </c>
      <c r="I26" s="288">
        <v>2060180.878063753</v>
      </c>
      <c r="J26" s="288">
        <v>10543163.307984658</v>
      </c>
      <c r="K26" s="288">
        <v>227000134.5052</v>
      </c>
      <c r="L26" s="288">
        <v>744034621.69266784</v>
      </c>
      <c r="M26" s="288">
        <v>66146904.675600022</v>
      </c>
      <c r="N26" s="288">
        <v>49834148.740000002</v>
      </c>
      <c r="O26" s="46">
        <f t="shared" ref="O26:O35" si="6">SUM(F26:N26)</f>
        <v>1105725104.1071312</v>
      </c>
    </row>
    <row r="27" spans="1:17" x14ac:dyDescent="0.3">
      <c r="B27" s="31" t="s">
        <v>1050</v>
      </c>
      <c r="E27" s="288" cm="1">
        <f t="array" ref="E27:N27">+TRANSPOSE(J9:J18)</f>
        <v>0</v>
      </c>
      <c r="F27" s="288">
        <v>5962.9540226334138</v>
      </c>
      <c r="G27" s="288">
        <v>46741.965796017961</v>
      </c>
      <c r="H27" s="288">
        <v>63967.518377374305</v>
      </c>
      <c r="I27" s="288">
        <v>85840.813626651303</v>
      </c>
      <c r="J27" s="288">
        <v>392329.33460076712</v>
      </c>
      <c r="K27" s="288">
        <v>2710700.9098</v>
      </c>
      <c r="L27" s="288">
        <v>8881173.124097649</v>
      </c>
      <c r="M27" s="288">
        <v>830653.15969999996</v>
      </c>
      <c r="N27" s="288">
        <v>0</v>
      </c>
      <c r="O27" s="46">
        <f t="shared" si="6"/>
        <v>13017369.780021094</v>
      </c>
    </row>
    <row r="28" spans="1:17" s="360" customFormat="1" x14ac:dyDescent="0.3">
      <c r="B28" s="360" t="s">
        <v>1168</v>
      </c>
      <c r="E28" s="361">
        <f t="shared" ref="E28:N28" si="7">SUM(E26:E27)</f>
        <v>0</v>
      </c>
      <c r="F28" s="361">
        <f t="shared" si="7"/>
        <v>1002410.7622119602</v>
      </c>
      <c r="G28" s="361">
        <f t="shared" si="7"/>
        <v>3949174.6030597305</v>
      </c>
      <c r="H28" s="361">
        <f t="shared" si="7"/>
        <v>1271037.3805393856</v>
      </c>
      <c r="I28" s="361">
        <f t="shared" si="7"/>
        <v>2146021.6916904044</v>
      </c>
      <c r="J28" s="361">
        <f t="shared" si="7"/>
        <v>10935492.642585425</v>
      </c>
      <c r="K28" s="361">
        <f t="shared" si="7"/>
        <v>229710835.41499999</v>
      </c>
      <c r="L28" s="361">
        <f t="shared" si="7"/>
        <v>752915794.81676555</v>
      </c>
      <c r="M28" s="361">
        <f t="shared" si="7"/>
        <v>66977557.835300021</v>
      </c>
      <c r="N28" s="361">
        <f t="shared" si="7"/>
        <v>49834148.740000002</v>
      </c>
      <c r="O28" s="362">
        <f t="shared" si="6"/>
        <v>1118742473.8871524</v>
      </c>
    </row>
    <row r="29" spans="1:17" x14ac:dyDescent="0.3">
      <c r="B29" s="31" t="s">
        <v>1052</v>
      </c>
      <c r="F29" s="288">
        <v>981291.48466504493</v>
      </c>
      <c r="G29" s="288">
        <v>3829116.4375839178</v>
      </c>
      <c r="H29" s="288">
        <v>1086234.9730421652</v>
      </c>
      <c r="I29" s="288">
        <v>1922562.2480723145</v>
      </c>
      <c r="J29" s="288">
        <v>8698739.1348339729</v>
      </c>
      <c r="K29" s="288">
        <v>202849407.77721781</v>
      </c>
      <c r="L29" s="288">
        <v>743537354.8228637</v>
      </c>
      <c r="M29" s="288">
        <v>59281326.28352309</v>
      </c>
      <c r="N29" s="288">
        <v>36031818.671447761</v>
      </c>
      <c r="O29" s="46">
        <f t="shared" si="6"/>
        <v>1058217851.8332498</v>
      </c>
      <c r="Q29" s="46">
        <f>+O26-O29</f>
        <v>47507252.273881435</v>
      </c>
    </row>
    <row r="30" spans="1:17" x14ac:dyDescent="0.3">
      <c r="B30" s="31" t="s">
        <v>1050</v>
      </c>
      <c r="F30" s="288">
        <f>+'FAR Working '!G178</f>
        <v>7088.2776439542649</v>
      </c>
      <c r="G30" s="288">
        <f>+'FAR Working '!G169</f>
        <v>52308.528544312045</v>
      </c>
      <c r="H30" s="288">
        <f>+'FAR Working '!G170</f>
        <v>70234.474834711393</v>
      </c>
      <c r="I30" s="288">
        <f>+'FAR Working '!G171</f>
        <v>95758.431962781426</v>
      </c>
      <c r="J30" s="288">
        <f>+'FAR Working '!G172</f>
        <v>405480.55367695377</v>
      </c>
      <c r="K30" s="288">
        <f>+'FAR Working '!G173</f>
        <v>786350.79732462112</v>
      </c>
      <c r="L30" s="288">
        <f>+'FAR Working '!G174</f>
        <v>5477623.3059464367</v>
      </c>
      <c r="M30" s="288">
        <f>+'FAR Working '!G175</f>
        <v>274018.7590799341</v>
      </c>
      <c r="N30" s="288">
        <f>+'FAR Working '!G176</f>
        <v>569017.21437606937</v>
      </c>
      <c r="O30" s="46">
        <f t="shared" si="6"/>
        <v>7737880.3433897747</v>
      </c>
    </row>
    <row r="31" spans="1:17" s="360" customFormat="1" x14ac:dyDescent="0.3">
      <c r="B31" s="360" t="s">
        <v>1167</v>
      </c>
      <c r="F31" s="361">
        <f>+F29+F30</f>
        <v>988379.7623089992</v>
      </c>
      <c r="G31" s="361">
        <f t="shared" ref="G31:N31" si="8">+G29+G30</f>
        <v>3881424.9661282296</v>
      </c>
      <c r="H31" s="361">
        <f t="shared" si="8"/>
        <v>1156469.4478768765</v>
      </c>
      <c r="I31" s="361">
        <f t="shared" si="8"/>
        <v>2018320.6800350959</v>
      </c>
      <c r="J31" s="361">
        <f t="shared" si="8"/>
        <v>9104219.6885109264</v>
      </c>
      <c r="K31" s="361">
        <f t="shared" si="8"/>
        <v>203635758.57454243</v>
      </c>
      <c r="L31" s="361">
        <f t="shared" si="8"/>
        <v>749014978.12881017</v>
      </c>
      <c r="M31" s="361">
        <f t="shared" si="8"/>
        <v>59555345.042603023</v>
      </c>
      <c r="N31" s="361">
        <f t="shared" si="8"/>
        <v>36600835.885823831</v>
      </c>
      <c r="O31" s="362">
        <f t="shared" si="6"/>
        <v>1065955732.1766396</v>
      </c>
    </row>
    <row r="32" spans="1:17" x14ac:dyDescent="0.3">
      <c r="B32" s="31" t="s">
        <v>1053</v>
      </c>
      <c r="F32" s="288">
        <f>+F28-F31</f>
        <v>14030.999902960961</v>
      </c>
      <c r="G32" s="288"/>
      <c r="H32" s="288"/>
      <c r="I32" s="288"/>
      <c r="J32" s="288"/>
      <c r="K32" s="288">
        <f t="shared" ref="K32:L32" si="9">+K28-K31</f>
        <v>26075076.840457559</v>
      </c>
      <c r="L32" s="288">
        <f t="shared" si="9"/>
        <v>3900816.6879553795</v>
      </c>
      <c r="M32" s="288">
        <f t="shared" ref="M32" si="10">+M28-M31</f>
        <v>7422212.7926969975</v>
      </c>
      <c r="N32" s="288">
        <f t="shared" ref="N32" si="11">+N28-N31</f>
        <v>13233312.854176171</v>
      </c>
      <c r="O32" s="46">
        <f t="shared" si="6"/>
        <v>50645450.17518907</v>
      </c>
    </row>
    <row r="33" spans="2:16" x14ac:dyDescent="0.3">
      <c r="B33" s="31" t="s">
        <v>1054</v>
      </c>
      <c r="G33" s="46">
        <f>+G28-G31</f>
        <v>67749.636931500863</v>
      </c>
      <c r="H33" s="46">
        <f t="shared" ref="H33:J33" si="12">+H28-H31</f>
        <v>114567.93266250915</v>
      </c>
      <c r="I33" s="46">
        <f t="shared" si="12"/>
        <v>127701.01165530854</v>
      </c>
      <c r="J33" s="46">
        <f t="shared" si="12"/>
        <v>1831272.9540744983</v>
      </c>
      <c r="O33" s="46">
        <f>SUM(F33:N33)</f>
        <v>2141291.5353238168</v>
      </c>
      <c r="P33" s="46">
        <f>+O33-O34</f>
        <v>2176193.8919417649</v>
      </c>
    </row>
    <row r="34" spans="2:16" x14ac:dyDescent="0.3">
      <c r="G34" s="46">
        <f>+G27-G30</f>
        <v>-5566.5627482940836</v>
      </c>
      <c r="H34" s="46">
        <f t="shared" ref="H34:J34" si="13">+H27-H30</f>
        <v>-6266.9564573370881</v>
      </c>
      <c r="I34" s="46">
        <f t="shared" si="13"/>
        <v>-9917.6183361301228</v>
      </c>
      <c r="J34" s="46">
        <f t="shared" si="13"/>
        <v>-13151.219076186651</v>
      </c>
      <c r="O34" s="46">
        <f t="shared" si="6"/>
        <v>-34902.356617947946</v>
      </c>
    </row>
    <row r="35" spans="2:16" x14ac:dyDescent="0.3">
      <c r="B35" s="31" t="s">
        <v>1075</v>
      </c>
      <c r="F35" s="46">
        <f>+F27-F30</f>
        <v>-1125.3236213208511</v>
      </c>
      <c r="K35" s="46">
        <f t="shared" ref="K35:N35" si="14">+K27-K30</f>
        <v>1924350.1124753789</v>
      </c>
      <c r="L35" s="46">
        <f t="shared" si="14"/>
        <v>3403549.8181512123</v>
      </c>
      <c r="M35" s="46">
        <f t="shared" si="14"/>
        <v>556634.40062006586</v>
      </c>
      <c r="N35" s="46">
        <f t="shared" si="14"/>
        <v>-569017.21437606937</v>
      </c>
      <c r="O35" s="46">
        <f t="shared" si="6"/>
        <v>5314391.7932492662</v>
      </c>
    </row>
    <row r="37" spans="2:16" ht="28.8" x14ac:dyDescent="0.3">
      <c r="E37" s="31" t="s">
        <v>1158</v>
      </c>
      <c r="F37" s="356" t="s">
        <v>1049</v>
      </c>
      <c r="G37" s="31" t="s">
        <v>1157</v>
      </c>
      <c r="J37" s="31" t="s">
        <v>1159</v>
      </c>
    </row>
    <row r="38" spans="2:16" x14ac:dyDescent="0.3">
      <c r="B38" s="31" t="s">
        <v>1056</v>
      </c>
      <c r="E38" s="46">
        <f>+H9-E39+H10+H15+H16+H17+H18</f>
        <v>2039577412.0799999</v>
      </c>
      <c r="F38" s="46">
        <f>+I9-F39+I10+I15+I16+I17+I18</f>
        <v>1088012257.4216571</v>
      </c>
      <c r="G38" s="46">
        <f>(+J9-G39+J10+J15+J16+J17+J18)/4</f>
        <v>3107122.5369050708</v>
      </c>
      <c r="J38" s="288">
        <v>2039577412.0799999</v>
      </c>
    </row>
    <row r="39" spans="2:16" x14ac:dyDescent="0.3">
      <c r="B39" s="31" t="s">
        <v>599</v>
      </c>
      <c r="E39" s="288">
        <v>67830000</v>
      </c>
      <c r="J39" s="46">
        <v>67830000</v>
      </c>
    </row>
    <row r="40" spans="2:16" x14ac:dyDescent="0.3">
      <c r="B40" s="31" t="s">
        <v>1155</v>
      </c>
      <c r="E40" s="46">
        <f>+H19-E39-E38</f>
        <v>28704238.142290115</v>
      </c>
      <c r="F40" s="46">
        <f>+I19-F39-F38</f>
        <v>17712846.685474157</v>
      </c>
      <c r="G40" s="46">
        <f>+Reco!B71-G38</f>
        <v>9910247.243116023</v>
      </c>
      <c r="H40" s="46">
        <f>+E40-[280]SOFP!$C$10</f>
        <v>1931763.1999999434</v>
      </c>
      <c r="J40" s="288">
        <f>26772474.9422902+F19</f>
        <v>26965688.142290201</v>
      </c>
      <c r="K40" s="46">
        <f>+E40-J40</f>
        <v>1738549.9999999143</v>
      </c>
    </row>
    <row r="41" spans="2:16" x14ac:dyDescent="0.3">
      <c r="E41" s="46">
        <f>SUM(E38:E40)</f>
        <v>2136111650.22229</v>
      </c>
      <c r="F41" s="46">
        <f t="shared" ref="F41:G41" si="15">SUM(F38:F40)</f>
        <v>1105725104.1071312</v>
      </c>
      <c r="G41" s="46">
        <f t="shared" si="15"/>
        <v>13017369.780021094</v>
      </c>
      <c r="H41" s="46">
        <f>+H40-F19</f>
        <v>1738549.9999999434</v>
      </c>
    </row>
  </sheetData>
  <customSheetViews>
    <customSheetView guid="{03EC4C0A-B31D-44B6-A5C2-3AACD46F8978}" showPageBreaks="1" showGridLines="0" fitToPage="1" printArea="1" hiddenRows="1" view="pageBreakPreview">
      <selection activeCell="I19" sqref="I19"/>
      <pageMargins left="0.70866141732283505" right="0.70866141732283505" top="0.74803149606299202" bottom="0.74803149606299202" header="0.31496062992126" footer="0.31496062992126"/>
      <printOptions horizontalCentered="1"/>
      <pageSetup scale="63" orientation="landscape" r:id="rId1"/>
    </customSheetView>
  </customSheetViews>
  <mergeCells count="12">
    <mergeCell ref="L7:M7"/>
    <mergeCell ref="A19:B19"/>
    <mergeCell ref="A1:M1"/>
    <mergeCell ref="A2:M2"/>
    <mergeCell ref="A4:M4"/>
    <mergeCell ref="A5:M5"/>
    <mergeCell ref="A7:A8"/>
    <mergeCell ref="B7:B8"/>
    <mergeCell ref="C7:C8"/>
    <mergeCell ref="D7:D8"/>
    <mergeCell ref="E7:H7"/>
    <mergeCell ref="I7:K7"/>
  </mergeCells>
  <printOptions horizontalCentered="1"/>
  <pageMargins left="0.70866141732283505" right="0.70866141732283505" top="0.74803149606299202" bottom="0.74803149606299202" header="0.31496062992126" footer="0.31496062992126"/>
  <pageSetup scale="62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E376F-67FB-41D7-8614-A6EFFA9D2E4A}">
  <dimension ref="A1:P37"/>
  <sheetViews>
    <sheetView showGridLines="0" workbookViewId="0">
      <selection activeCell="H20" sqref="H20"/>
    </sheetView>
  </sheetViews>
  <sheetFormatPr defaultColWidth="9.21875" defaultRowHeight="13.8" x14ac:dyDescent="0.25"/>
  <cols>
    <col min="1" max="1" width="44.44140625" style="426" bestFit="1" customWidth="1"/>
    <col min="2" max="2" width="15.21875" style="426" bestFit="1" customWidth="1"/>
    <col min="3" max="3" width="16.77734375" style="426" bestFit="1" customWidth="1"/>
    <col min="4" max="4" width="16.21875" style="426" bestFit="1" customWidth="1"/>
    <col min="5" max="5" width="21.21875" style="426" bestFit="1" customWidth="1"/>
    <col min="6" max="6" width="14.5546875" style="426" bestFit="1" customWidth="1"/>
    <col min="7" max="7" width="15.21875" style="426" bestFit="1" customWidth="1"/>
    <col min="8" max="8" width="15" style="426" bestFit="1" customWidth="1"/>
    <col min="9" max="9" width="20.77734375" style="426" bestFit="1" customWidth="1"/>
    <col min="10" max="10" width="5.77734375" style="426" bestFit="1" customWidth="1"/>
    <col min="11" max="11" width="16.5546875" style="426" bestFit="1" customWidth="1"/>
    <col min="12" max="12" width="21.77734375" style="426" bestFit="1" customWidth="1"/>
    <col min="13" max="13" width="15.5546875" style="426" bestFit="1" customWidth="1"/>
    <col min="14" max="14" width="18.5546875" style="426" bestFit="1" customWidth="1"/>
    <col min="15" max="15" width="18.5546875" style="426" customWidth="1"/>
    <col min="16" max="16" width="14.21875" style="426" bestFit="1" customWidth="1"/>
    <col min="17" max="16384" width="9.21875" style="426"/>
  </cols>
  <sheetData>
    <row r="1" spans="1:16" ht="14.4" x14ac:dyDescent="0.25">
      <c r="A1" s="424" t="s">
        <v>1252</v>
      </c>
      <c r="B1" s="425" t="s">
        <v>1253</v>
      </c>
      <c r="C1" s="425" t="s">
        <v>1254</v>
      </c>
      <c r="D1" s="425" t="s">
        <v>1255</v>
      </c>
      <c r="E1" s="425" t="s">
        <v>1256</v>
      </c>
      <c r="F1" s="425" t="s">
        <v>1257</v>
      </c>
      <c r="G1" s="548" t="s">
        <v>130</v>
      </c>
      <c r="I1" s="427" t="s">
        <v>3</v>
      </c>
      <c r="J1" s="428" t="s">
        <v>1252</v>
      </c>
      <c r="K1" s="429" t="s">
        <v>1258</v>
      </c>
      <c r="L1" s="429" t="s">
        <v>1259</v>
      </c>
      <c r="M1" s="429" t="s">
        <v>1260</v>
      </c>
      <c r="N1" s="429" t="s">
        <v>1261</v>
      </c>
      <c r="O1" s="429" t="s">
        <v>1262</v>
      </c>
      <c r="P1" s="429" t="s">
        <v>1263</v>
      </c>
    </row>
    <row r="2" spans="1:16" ht="14.4" x14ac:dyDescent="0.25">
      <c r="A2" s="430" t="s">
        <v>126</v>
      </c>
      <c r="B2" s="431">
        <v>0.05</v>
      </c>
      <c r="C2" s="431">
        <v>0.25</v>
      </c>
      <c r="D2" s="431">
        <v>0.2</v>
      </c>
      <c r="E2" s="431">
        <v>0.15</v>
      </c>
      <c r="F2" s="431">
        <v>0.2</v>
      </c>
      <c r="G2" s="549"/>
      <c r="I2" s="426" t="s">
        <v>1264</v>
      </c>
      <c r="J2" s="432" t="s">
        <v>1253</v>
      </c>
      <c r="K2" s="433">
        <f>B13</f>
        <v>68649334.672499999</v>
      </c>
      <c r="L2" s="433">
        <f>K2*0.07</f>
        <v>4805453.4270750005</v>
      </c>
      <c r="M2" s="433"/>
      <c r="N2" s="433">
        <f>IF(L2&gt;M2,M2,L2)</f>
        <v>0</v>
      </c>
      <c r="O2" s="433">
        <f>M2-N2</f>
        <v>0</v>
      </c>
      <c r="P2" s="433">
        <f>IF(M2&gt;L2,M2-L2,0)</f>
        <v>0</v>
      </c>
    </row>
    <row r="3" spans="1:16" ht="14.4" x14ac:dyDescent="0.25">
      <c r="A3" s="434" t="s">
        <v>3</v>
      </c>
      <c r="B3" s="435" t="s">
        <v>57</v>
      </c>
      <c r="C3" s="435" t="s">
        <v>813</v>
      </c>
      <c r="D3" s="435" t="s">
        <v>73</v>
      </c>
      <c r="E3" s="435" t="s">
        <v>812</v>
      </c>
      <c r="F3" s="435" t="s">
        <v>1265</v>
      </c>
      <c r="G3" s="550"/>
      <c r="I3" s="426" t="s">
        <v>813</v>
      </c>
      <c r="J3" s="432" t="s">
        <v>1254</v>
      </c>
      <c r="K3" s="433">
        <f>C13</f>
        <v>3612788.6454500007</v>
      </c>
      <c r="L3" s="433">
        <f>K3*0.07</f>
        <v>252895.20518150006</v>
      </c>
      <c r="M3" s="433">
        <v>0</v>
      </c>
      <c r="N3" s="433">
        <f>IF(L3&gt;M3,M3,L3)</f>
        <v>0</v>
      </c>
      <c r="O3" s="433">
        <f t="shared" ref="O3:O6" si="0">M3-N3</f>
        <v>0</v>
      </c>
      <c r="P3" s="433">
        <f>IF(M3&gt;L3,M3-L3,0)</f>
        <v>0</v>
      </c>
    </row>
    <row r="4" spans="1:16" ht="14.4" x14ac:dyDescent="0.3">
      <c r="A4" s="436" t="s">
        <v>969</v>
      </c>
      <c r="B4" s="437">
        <v>68649334.672499999</v>
      </c>
      <c r="C4" s="438">
        <v>3166710.1954500005</v>
      </c>
      <c r="D4" s="439">
        <v>7890480.2005333332</v>
      </c>
      <c r="E4" s="439">
        <v>229662247.67921999</v>
      </c>
      <c r="F4" s="439">
        <v>9650.0458666666582</v>
      </c>
      <c r="G4" s="439">
        <f>SUM(B4:F4)</f>
        <v>309378422.79356998</v>
      </c>
      <c r="H4" s="440">
        <f>+G4-67830000</f>
        <v>241548422.79356998</v>
      </c>
      <c r="I4" s="426" t="s">
        <v>73</v>
      </c>
      <c r="J4" s="432" t="s">
        <v>1255</v>
      </c>
      <c r="K4" s="433">
        <f>D13</f>
        <v>7890480.2005333332</v>
      </c>
      <c r="L4" s="433">
        <f>K4*0.07</f>
        <v>552333.61403733341</v>
      </c>
      <c r="M4" s="433">
        <v>146263.82999999999</v>
      </c>
      <c r="N4" s="433">
        <f>IF(L4&gt;M4,M4,L4)</f>
        <v>146263.82999999999</v>
      </c>
      <c r="O4" s="433">
        <f t="shared" si="0"/>
        <v>0</v>
      </c>
      <c r="P4" s="433">
        <f>IF(M4&gt;L4,M4-L4,0)</f>
        <v>0</v>
      </c>
    </row>
    <row r="5" spans="1:16" ht="14.4" x14ac:dyDescent="0.3">
      <c r="A5" s="436" t="s">
        <v>1266</v>
      </c>
      <c r="B5" s="439"/>
      <c r="C5" s="439"/>
      <c r="D5" s="439"/>
      <c r="E5" s="439"/>
      <c r="F5" s="439"/>
      <c r="G5" s="439"/>
      <c r="I5" s="426" t="s">
        <v>812</v>
      </c>
      <c r="J5" s="432" t="s">
        <v>1256</v>
      </c>
      <c r="K5" s="433">
        <f>E13</f>
        <v>231922247.67921999</v>
      </c>
      <c r="L5" s="433">
        <f>K5*0.07</f>
        <v>16234557.3375454</v>
      </c>
      <c r="M5" s="433">
        <v>6324025.6900000004</v>
      </c>
      <c r="N5" s="433">
        <f>IF(L5&gt;M5,M5,L5)</f>
        <v>6324025.6900000004</v>
      </c>
      <c r="O5" s="433">
        <f t="shared" si="0"/>
        <v>0</v>
      </c>
      <c r="P5" s="433">
        <f>IF(M5&gt;L5,M5-L5,0)</f>
        <v>0</v>
      </c>
    </row>
    <row r="6" spans="1:16" ht="14.4" x14ac:dyDescent="0.3">
      <c r="A6" s="441" t="s">
        <v>1267</v>
      </c>
      <c r="B6" s="433"/>
      <c r="C6" s="433">
        <f>'[281]FA Schedule'!F11+'[281]FA Schedule'!F13+'[281]FA Schedule'!F12</f>
        <v>446078.45</v>
      </c>
      <c r="D6" s="433">
        <v>0</v>
      </c>
      <c r="E6" s="433">
        <f>'[281]FA Schedule'!F15</f>
        <v>2260000</v>
      </c>
      <c r="F6" s="433">
        <v>0</v>
      </c>
      <c r="G6" s="439">
        <f>SUM(B6:F6)</f>
        <v>2706078.45</v>
      </c>
      <c r="I6" s="426" t="s">
        <v>1268</v>
      </c>
      <c r="J6" s="432" t="s">
        <v>1257</v>
      </c>
      <c r="K6" s="433">
        <f>F13</f>
        <v>9650.0458666666582</v>
      </c>
      <c r="L6" s="433">
        <f>K6*0.07</f>
        <v>675.50321066666618</v>
      </c>
      <c r="M6" s="433">
        <v>0</v>
      </c>
      <c r="N6" s="433">
        <f>IF(L6&gt;M6,M6,L6)</f>
        <v>0</v>
      </c>
      <c r="O6" s="433">
        <f t="shared" si="0"/>
        <v>0</v>
      </c>
      <c r="P6" s="433">
        <f>IF(M6&gt;L6,M6-L6,0)</f>
        <v>0</v>
      </c>
    </row>
    <row r="7" spans="1:16" ht="15" thickBot="1" x14ac:dyDescent="0.35">
      <c r="A7" s="441" t="s">
        <v>1269</v>
      </c>
      <c r="B7" s="433">
        <f t="shared" ref="B7" si="1">B6*100%</f>
        <v>0</v>
      </c>
      <c r="C7" s="442">
        <f>C6</f>
        <v>446078.45</v>
      </c>
      <c r="D7" s="433">
        <f>D6</f>
        <v>0</v>
      </c>
      <c r="E7" s="433">
        <f>E6</f>
        <v>2260000</v>
      </c>
      <c r="F7" s="433"/>
      <c r="G7" s="439">
        <f>SUM(B7:F7)</f>
        <v>2706078.45</v>
      </c>
      <c r="I7" s="551" t="s">
        <v>130</v>
      </c>
      <c r="J7" s="551"/>
      <c r="K7" s="443">
        <f>SUM(K2:K6)</f>
        <v>312084501.24356997</v>
      </c>
      <c r="L7" s="443">
        <f t="shared" ref="L7:P7" si="2">SUM(L2:L6)</f>
        <v>21845915.087049901</v>
      </c>
      <c r="M7" s="443">
        <f t="shared" si="2"/>
        <v>6470289.5200000005</v>
      </c>
      <c r="N7" s="443">
        <f t="shared" si="2"/>
        <v>6470289.5200000005</v>
      </c>
      <c r="O7" s="443"/>
      <c r="P7" s="443">
        <f t="shared" si="2"/>
        <v>0</v>
      </c>
    </row>
    <row r="8" spans="1:16" ht="14.4" thickTop="1" x14ac:dyDescent="0.25">
      <c r="A8" s="441" t="s">
        <v>1270</v>
      </c>
      <c r="B8" s="433">
        <v>0</v>
      </c>
      <c r="C8" s="433">
        <v>0</v>
      </c>
      <c r="D8" s="433">
        <v>0</v>
      </c>
      <c r="E8" s="433">
        <v>0</v>
      </c>
      <c r="F8" s="433">
        <v>0</v>
      </c>
      <c r="G8" s="433">
        <f t="shared" ref="G8:G19" si="3">SUM(B8:F8)</f>
        <v>0</v>
      </c>
    </row>
    <row r="9" spans="1:16" x14ac:dyDescent="0.25">
      <c r="A9" s="441" t="s">
        <v>1271</v>
      </c>
      <c r="B9" s="433">
        <f t="shared" ref="B9" si="4">B8*2/3</f>
        <v>0</v>
      </c>
      <c r="C9" s="442">
        <f>+C8*0.666666666666667</f>
        <v>0</v>
      </c>
      <c r="D9" s="433">
        <f>+D8*0.666666666666667</f>
        <v>0</v>
      </c>
      <c r="E9" s="433">
        <f>E8*2/3</f>
        <v>0</v>
      </c>
      <c r="F9" s="433"/>
      <c r="G9" s="433">
        <f t="shared" si="3"/>
        <v>0</v>
      </c>
      <c r="M9" s="440"/>
    </row>
    <row r="10" spans="1:16" x14ac:dyDescent="0.25">
      <c r="A10" s="441" t="s">
        <v>1272</v>
      </c>
      <c r="B10" s="433">
        <v>0</v>
      </c>
      <c r="C10" s="433">
        <v>0</v>
      </c>
      <c r="D10" s="433">
        <v>0</v>
      </c>
      <c r="E10" s="433">
        <v>0</v>
      </c>
      <c r="F10" s="433">
        <v>0</v>
      </c>
      <c r="G10" s="433">
        <f t="shared" si="3"/>
        <v>0</v>
      </c>
    </row>
    <row r="11" spans="1:16" x14ac:dyDescent="0.25">
      <c r="A11" s="441" t="s">
        <v>1273</v>
      </c>
      <c r="B11" s="433">
        <f t="shared" ref="B11:F11" si="5">B10*1/3</f>
        <v>0</v>
      </c>
      <c r="C11" s="442">
        <f t="shared" si="5"/>
        <v>0</v>
      </c>
      <c r="D11" s="433">
        <f t="shared" si="5"/>
        <v>0</v>
      </c>
      <c r="E11" s="433">
        <f t="shared" si="5"/>
        <v>0</v>
      </c>
      <c r="F11" s="433">
        <f t="shared" si="5"/>
        <v>0</v>
      </c>
      <c r="G11" s="433">
        <f t="shared" si="3"/>
        <v>0</v>
      </c>
      <c r="H11" s="440"/>
    </row>
    <row r="12" spans="1:16" x14ac:dyDescent="0.25">
      <c r="A12" s="426" t="s">
        <v>1274</v>
      </c>
      <c r="B12" s="433">
        <v>0</v>
      </c>
      <c r="C12" s="442">
        <v>0</v>
      </c>
      <c r="D12" s="433">
        <f>'[281]FA Schedule'!G14</f>
        <v>0</v>
      </c>
      <c r="E12" s="433">
        <v>0</v>
      </c>
      <c r="F12" s="433">
        <v>0</v>
      </c>
      <c r="G12" s="433">
        <f t="shared" si="3"/>
        <v>0</v>
      </c>
    </row>
    <row r="13" spans="1:16" ht="14.4" x14ac:dyDescent="0.3">
      <c r="A13" s="436" t="s">
        <v>1275</v>
      </c>
      <c r="B13" s="439">
        <f t="shared" ref="B13:F13" si="6">B4+B7+B9+B11-B12</f>
        <v>68649334.672499999</v>
      </c>
      <c r="C13" s="439">
        <f t="shared" si="6"/>
        <v>3612788.6454500007</v>
      </c>
      <c r="D13" s="439">
        <f>D4+D7+D9+D11-D12</f>
        <v>7890480.2005333332</v>
      </c>
      <c r="E13" s="439">
        <f t="shared" si="6"/>
        <v>231922247.67921999</v>
      </c>
      <c r="F13" s="439">
        <f t="shared" si="6"/>
        <v>9650.0458666666582</v>
      </c>
      <c r="G13" s="439">
        <f>SUM(B13:F13)</f>
        <v>312084501.24356997</v>
      </c>
      <c r="H13" s="440">
        <f>H11-H12</f>
        <v>0</v>
      </c>
    </row>
    <row r="14" spans="1:16" ht="14.4" x14ac:dyDescent="0.3">
      <c r="A14" s="426" t="s">
        <v>30</v>
      </c>
      <c r="B14" s="433">
        <f>B13*B2</f>
        <v>3432466.7336250003</v>
      </c>
      <c r="C14" s="433">
        <f>C13*C2</f>
        <v>903197.16136250016</v>
      </c>
      <c r="D14" s="433">
        <f>D13*D2</f>
        <v>1578096.0401066667</v>
      </c>
      <c r="E14" s="433">
        <f>E13*E2</f>
        <v>34788337.151882999</v>
      </c>
      <c r="F14" s="433">
        <f>F13*F2</f>
        <v>1930.0091733333318</v>
      </c>
      <c r="G14" s="439">
        <f>SUM(B14:F14)</f>
        <v>40704027.096150503</v>
      </c>
      <c r="H14" s="440">
        <f>G14</f>
        <v>40704027.096150503</v>
      </c>
    </row>
    <row r="15" spans="1:16" x14ac:dyDescent="0.25">
      <c r="A15" s="426" t="s">
        <v>1276</v>
      </c>
      <c r="B15" s="433">
        <v>0</v>
      </c>
      <c r="C15" s="433">
        <v>0</v>
      </c>
      <c r="D15" s="433">
        <v>0</v>
      </c>
      <c r="E15" s="433">
        <v>0</v>
      </c>
      <c r="F15" s="433">
        <v>0</v>
      </c>
      <c r="G15" s="433">
        <f t="shared" si="3"/>
        <v>0</v>
      </c>
      <c r="H15" s="440">
        <f>H14*2/4</f>
        <v>20352013.548075251</v>
      </c>
    </row>
    <row r="16" spans="1:16" ht="14.4" x14ac:dyDescent="0.3">
      <c r="A16" s="436" t="s">
        <v>1277</v>
      </c>
      <c r="B16" s="439">
        <f>SUM(B14:B15)</f>
        <v>3432466.7336250003</v>
      </c>
      <c r="C16" s="439">
        <f t="shared" ref="C16:F16" si="7">SUM(C14:C15)</f>
        <v>903197.16136250016</v>
      </c>
      <c r="D16" s="439">
        <f t="shared" si="7"/>
        <v>1578096.0401066667</v>
      </c>
      <c r="E16" s="439">
        <f t="shared" si="7"/>
        <v>34788337.151882999</v>
      </c>
      <c r="F16" s="439">
        <f t="shared" si="7"/>
        <v>1930.0091733333318</v>
      </c>
      <c r="G16" s="439">
        <f t="shared" si="3"/>
        <v>40704027.096150503</v>
      </c>
    </row>
    <row r="17" spans="1:8" ht="14.4" x14ac:dyDescent="0.3">
      <c r="A17" s="436" t="s">
        <v>1278</v>
      </c>
      <c r="B17" s="439">
        <f>B13-B16</f>
        <v>65216867.938874997</v>
      </c>
      <c r="C17" s="439">
        <f t="shared" ref="C17:F17" si="8">C13-C16</f>
        <v>2709591.4840875007</v>
      </c>
      <c r="D17" s="439">
        <f t="shared" si="8"/>
        <v>6312384.160426667</v>
      </c>
      <c r="E17" s="439">
        <f t="shared" si="8"/>
        <v>197133910.52733698</v>
      </c>
      <c r="F17" s="439">
        <f t="shared" si="8"/>
        <v>7720.0366933333262</v>
      </c>
      <c r="G17" s="439">
        <f t="shared" si="3"/>
        <v>271380474.14741945</v>
      </c>
      <c r="H17" s="440">
        <f>+G17-67830000</f>
        <v>203550474.14741945</v>
      </c>
    </row>
    <row r="18" spans="1:8" x14ac:dyDescent="0.25">
      <c r="A18" s="426" t="s">
        <v>1279</v>
      </c>
      <c r="B18" s="433">
        <f>P2</f>
        <v>0</v>
      </c>
      <c r="C18" s="433">
        <f>P3</f>
        <v>0</v>
      </c>
      <c r="D18" s="433">
        <v>0</v>
      </c>
      <c r="E18" s="433">
        <f>+P5</f>
        <v>0</v>
      </c>
      <c r="F18" s="433">
        <f>P6</f>
        <v>0</v>
      </c>
      <c r="G18" s="433">
        <f t="shared" si="3"/>
        <v>0</v>
      </c>
    </row>
    <row r="19" spans="1:8" x14ac:dyDescent="0.25">
      <c r="A19" s="426" t="s">
        <v>1280</v>
      </c>
      <c r="B19" s="433">
        <f t="shared" ref="B19" si="9">SUM(B6+B8+B10)-SUM(B7+B9+B11)</f>
        <v>0</v>
      </c>
      <c r="C19" s="433">
        <f>+C8*0.333333333333333+C10*0.666666666666667</f>
        <v>0</v>
      </c>
      <c r="D19" s="433">
        <f>+D8*0.333333333333333+D10*0.666666666666667</f>
        <v>0</v>
      </c>
      <c r="E19" s="433">
        <f>+E8*0.333333333333333+E10*0.666666666666667</f>
        <v>0</v>
      </c>
      <c r="F19" s="433">
        <f>+F8*0.333333333333333+F10*0.666666666666667</f>
        <v>0</v>
      </c>
      <c r="G19" s="433">
        <f t="shared" si="3"/>
        <v>0</v>
      </c>
    </row>
    <row r="20" spans="1:8" ht="14.4" x14ac:dyDescent="0.3">
      <c r="A20" s="444" t="s">
        <v>1281</v>
      </c>
      <c r="B20" s="445">
        <f t="shared" ref="B20:G20" si="10">+B17+B18+B19</f>
        <v>65216867.938874997</v>
      </c>
      <c r="C20" s="445">
        <f t="shared" si="10"/>
        <v>2709591.4840875007</v>
      </c>
      <c r="D20" s="445">
        <f t="shared" si="10"/>
        <v>6312384.160426667</v>
      </c>
      <c r="E20" s="445">
        <f t="shared" si="10"/>
        <v>197133910.52733698</v>
      </c>
      <c r="F20" s="445">
        <f t="shared" si="10"/>
        <v>7720.0366933333262</v>
      </c>
      <c r="G20" s="445">
        <f t="shared" si="10"/>
        <v>271380474.14741945</v>
      </c>
      <c r="H20" s="440">
        <f>+G20-67830000</f>
        <v>203550474.14741945</v>
      </c>
    </row>
    <row r="21" spans="1:8" ht="15" thickBot="1" x14ac:dyDescent="0.35">
      <c r="A21" s="446" t="s">
        <v>1282</v>
      </c>
      <c r="B21" s="447" t="s">
        <v>1283</v>
      </c>
      <c r="C21" s="447" t="s">
        <v>1283</v>
      </c>
      <c r="D21" s="447" t="s">
        <v>1283</v>
      </c>
      <c r="E21" s="447" t="s">
        <v>1283</v>
      </c>
      <c r="F21" s="447" t="s">
        <v>1283</v>
      </c>
      <c r="G21" s="447"/>
    </row>
    <row r="22" spans="1:8" ht="14.4" thickTop="1" x14ac:dyDescent="0.25"/>
    <row r="24" spans="1:8" x14ac:dyDescent="0.25">
      <c r="A24" s="448" t="s">
        <v>52</v>
      </c>
      <c r="C24" s="449" t="s">
        <v>130</v>
      </c>
      <c r="D24" s="449" t="s">
        <v>1284</v>
      </c>
      <c r="E24" s="449" t="s">
        <v>1285</v>
      </c>
      <c r="F24" s="449" t="s">
        <v>1286</v>
      </c>
    </row>
    <row r="25" spans="1:8" x14ac:dyDescent="0.25">
      <c r="A25" s="450" t="s">
        <v>135</v>
      </c>
      <c r="C25" s="451">
        <f>+'[281]FA Schedule'!F9</f>
        <v>0</v>
      </c>
      <c r="D25" s="451">
        <f>68200000+5830000</f>
        <v>74030000</v>
      </c>
      <c r="E25" s="451">
        <v>0</v>
      </c>
      <c r="F25" s="451">
        <v>0</v>
      </c>
    </row>
    <row r="26" spans="1:8" x14ac:dyDescent="0.25">
      <c r="A26" s="450" t="s">
        <v>137</v>
      </c>
      <c r="C26" s="451">
        <f>+'[281]FA Schedule'!F10</f>
        <v>0</v>
      </c>
      <c r="D26" s="451">
        <v>0</v>
      </c>
      <c r="E26" s="451">
        <v>0</v>
      </c>
      <c r="F26" s="451">
        <v>0</v>
      </c>
    </row>
    <row r="27" spans="1:8" x14ac:dyDescent="0.25">
      <c r="A27" s="450" t="s">
        <v>138</v>
      </c>
      <c r="C27" s="451">
        <f>+'[281]FA Schedule'!F11</f>
        <v>10000</v>
      </c>
      <c r="D27" s="451">
        <v>251648.7</v>
      </c>
      <c r="E27" s="451">
        <v>0</v>
      </c>
      <c r="F27" s="451">
        <v>0</v>
      </c>
    </row>
    <row r="28" spans="1:8" x14ac:dyDescent="0.25">
      <c r="A28" s="450" t="s">
        <v>139</v>
      </c>
      <c r="C28" s="451">
        <f>+'[281]FA Schedule'!F12</f>
        <v>210829.75</v>
      </c>
      <c r="D28" s="451">
        <f>1075508.5-E28</f>
        <v>981352.5</v>
      </c>
      <c r="E28" s="451">
        <f>65653+28503</f>
        <v>94156</v>
      </c>
      <c r="F28" s="451"/>
    </row>
    <row r="29" spans="1:8" x14ac:dyDescent="0.25">
      <c r="A29" s="450" t="s">
        <v>72</v>
      </c>
      <c r="C29" s="451">
        <f>+'[281]FA Schedule'!F13</f>
        <v>225248.7</v>
      </c>
      <c r="D29" s="451">
        <f>C29-E29</f>
        <v>195414.7</v>
      </c>
      <c r="E29" s="451">
        <v>29834</v>
      </c>
      <c r="F29" s="451"/>
    </row>
    <row r="30" spans="1:8" x14ac:dyDescent="0.25">
      <c r="A30" s="426" t="s">
        <v>140</v>
      </c>
      <c r="C30" s="451">
        <f>+'[281]FA Schedule'!F14</f>
        <v>0</v>
      </c>
      <c r="D30" s="426">
        <v>0</v>
      </c>
      <c r="E30" s="451">
        <f>'[281]Trial Balance for Q3'!C396</f>
        <v>4899000</v>
      </c>
      <c r="F30" s="451">
        <v>0</v>
      </c>
    </row>
    <row r="31" spans="1:8" x14ac:dyDescent="0.25">
      <c r="A31" s="450" t="s">
        <v>141</v>
      </c>
      <c r="C31" s="451">
        <f>+'[281]FA Schedule'!F15</f>
        <v>2260000</v>
      </c>
      <c r="D31" s="451">
        <v>0</v>
      </c>
      <c r="E31" s="451">
        <v>0</v>
      </c>
      <c r="F31" s="451">
        <v>0</v>
      </c>
    </row>
    <row r="32" spans="1:8" x14ac:dyDescent="0.25">
      <c r="A32" s="450" t="s">
        <v>143</v>
      </c>
      <c r="C32" s="451">
        <f>+'[281]FA Schedule'!F16</f>
        <v>0</v>
      </c>
      <c r="D32" s="451"/>
      <c r="E32" s="451"/>
      <c r="F32" s="451"/>
    </row>
    <row r="33" spans="1:8" x14ac:dyDescent="0.25">
      <c r="A33" s="450" t="s">
        <v>55</v>
      </c>
      <c r="C33" s="451">
        <f>+'[281]FA Schedule'!F17</f>
        <v>0</v>
      </c>
      <c r="D33" s="451"/>
      <c r="E33" s="451"/>
      <c r="F33" s="451"/>
    </row>
    <row r="34" spans="1:8" x14ac:dyDescent="0.25">
      <c r="A34" s="450" t="s">
        <v>68</v>
      </c>
      <c r="C34" s="451">
        <f>+'[281]FA Schedule'!F18</f>
        <v>0</v>
      </c>
      <c r="D34" s="451"/>
      <c r="E34" s="451"/>
      <c r="F34" s="451">
        <v>0</v>
      </c>
    </row>
    <row r="35" spans="1:8" x14ac:dyDescent="0.25">
      <c r="C35" s="452">
        <f>SUM(C25:C34)</f>
        <v>2706078.45</v>
      </c>
      <c r="D35" s="453">
        <f>SUM(D25:D34)</f>
        <v>75458415.900000006</v>
      </c>
      <c r="E35" s="453">
        <f>SUM(E25:E34)</f>
        <v>5022990</v>
      </c>
      <c r="F35" s="453">
        <f>SUM(F25:F34)</f>
        <v>0</v>
      </c>
      <c r="G35" s="426">
        <f>SUM(D35:F35)</f>
        <v>80481405.900000006</v>
      </c>
      <c r="H35" s="426">
        <f>+C35-G35</f>
        <v>-77775327.450000003</v>
      </c>
    </row>
    <row r="37" spans="1:8" x14ac:dyDescent="0.25">
      <c r="C37" s="426">
        <f>+'[281]Final _TB'!C62</f>
        <v>171885</v>
      </c>
    </row>
  </sheetData>
  <mergeCells count="2">
    <mergeCell ref="G1:G3"/>
    <mergeCell ref="I7:J7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4854A-63A1-4CF8-9450-47BC044B1DE8}">
  <dimension ref="A1:DD64"/>
  <sheetViews>
    <sheetView showGridLines="0" view="pageBreakPreview" topLeftCell="CP2" zoomScale="79" zoomScaleSheetLayoutView="100" workbookViewId="0">
      <selection activeCell="CV5" sqref="CV5"/>
    </sheetView>
  </sheetViews>
  <sheetFormatPr defaultColWidth="9.21875" defaultRowHeight="14.4" x14ac:dyDescent="0.3"/>
  <cols>
    <col min="1" max="1" width="6.77734375" style="172" bestFit="1" customWidth="1"/>
    <col min="2" max="2" width="16" style="172" bestFit="1" customWidth="1"/>
    <col min="3" max="3" width="13.21875" style="172" bestFit="1" customWidth="1"/>
    <col min="4" max="4" width="8.44140625" style="172" bestFit="1" customWidth="1"/>
    <col min="5" max="5" width="13.21875" style="172" bestFit="1" customWidth="1"/>
    <col min="6" max="6" width="22.77734375" style="172" bestFit="1" customWidth="1"/>
    <col min="7" max="7" width="27.5546875" style="172" bestFit="1" customWidth="1"/>
    <col min="8" max="8" width="25.5546875" style="172" bestFit="1" customWidth="1"/>
    <col min="9" max="9" width="19.77734375" style="172" bestFit="1" customWidth="1"/>
    <col min="10" max="10" width="13.21875" style="172" bestFit="1" customWidth="1"/>
    <col min="11" max="11" width="9.21875" style="172"/>
    <col min="12" max="12" width="3.77734375" style="172" customWidth="1"/>
    <col min="13" max="13" width="6.77734375" style="172" bestFit="1" customWidth="1"/>
    <col min="14" max="14" width="16" style="172" bestFit="1" customWidth="1"/>
    <col min="15" max="15" width="11.5546875" style="172" bestFit="1" customWidth="1"/>
    <col min="16" max="16" width="8.44140625" style="172" bestFit="1" customWidth="1"/>
    <col min="17" max="17" width="13.21875" style="172" bestFit="1" customWidth="1"/>
    <col min="18" max="18" width="22.77734375" style="172" bestFit="1" customWidth="1"/>
    <col min="19" max="19" width="27.5546875" style="172" bestFit="1" customWidth="1"/>
    <col min="20" max="20" width="25.5546875" style="172" bestFit="1" customWidth="1"/>
    <col min="21" max="21" width="19.77734375" style="172" bestFit="1" customWidth="1"/>
    <col min="22" max="22" width="11.5546875" style="172" bestFit="1" customWidth="1"/>
    <col min="23" max="23" width="8.77734375" style="172" bestFit="1" customWidth="1"/>
    <col min="24" max="25" width="0" style="172" hidden="1" customWidth="1"/>
    <col min="26" max="27" width="11.5546875" style="172" hidden="1" customWidth="1"/>
    <col min="28" max="28" width="0" style="172" hidden="1" customWidth="1"/>
    <col min="29" max="30" width="11.5546875" style="172" hidden="1" customWidth="1"/>
    <col min="31" max="31" width="27.5546875" style="172" hidden="1" customWidth="1"/>
    <col min="32" max="32" width="25.5546875" style="172" hidden="1" customWidth="1"/>
    <col min="33" max="33" width="19.77734375" style="172" hidden="1" customWidth="1"/>
    <col min="34" max="34" width="14" style="172" hidden="1" customWidth="1"/>
    <col min="35" max="35" width="8.77734375" style="172" hidden="1" customWidth="1"/>
    <col min="36" max="37" width="0" style="172" hidden="1" customWidth="1"/>
    <col min="38" max="39" width="13.21875" style="172" hidden="1" customWidth="1"/>
    <col min="40" max="40" width="0" style="172" hidden="1" customWidth="1"/>
    <col min="41" max="41" width="13.21875" style="172" hidden="1" customWidth="1"/>
    <col min="42" max="42" width="22.77734375" style="172" hidden="1" customWidth="1"/>
    <col min="43" max="43" width="27.5546875" style="172" hidden="1" customWidth="1"/>
    <col min="44" max="44" width="25.5546875" style="172" hidden="1" customWidth="1"/>
    <col min="45" max="45" width="19.77734375" style="172" hidden="1" customWidth="1"/>
    <col min="46" max="46" width="13.21875" style="172" hidden="1" customWidth="1"/>
    <col min="47" max="47" width="8.77734375" style="172" hidden="1" customWidth="1"/>
    <col min="48" max="49" width="0" style="172" hidden="1" customWidth="1"/>
    <col min="50" max="51" width="13.21875" style="172" hidden="1" customWidth="1"/>
    <col min="52" max="52" width="0" style="172" hidden="1" customWidth="1"/>
    <col min="53" max="53" width="13.21875" style="172" hidden="1" customWidth="1"/>
    <col min="54" max="54" width="22.77734375" style="172" hidden="1" customWidth="1"/>
    <col min="55" max="55" width="27.5546875" style="172" hidden="1" customWidth="1"/>
    <col min="56" max="56" width="25.5546875" style="172" hidden="1" customWidth="1"/>
    <col min="57" max="57" width="19.77734375" style="172" hidden="1" customWidth="1"/>
    <col min="58" max="58" width="14" style="172" hidden="1" customWidth="1"/>
    <col min="59" max="61" width="0" style="172" hidden="1" customWidth="1"/>
    <col min="62" max="63" width="13.21875" style="172" hidden="1" customWidth="1"/>
    <col min="64" max="64" width="2" style="172" hidden="1" customWidth="1"/>
    <col min="65" max="66" width="13.21875" style="172" hidden="1" customWidth="1"/>
    <col min="67" max="67" width="10.5546875" style="172" hidden="1" customWidth="1"/>
    <col min="68" max="68" width="2" style="172" hidden="1" customWidth="1"/>
    <col min="69" max="70" width="13.21875" style="172" hidden="1" customWidth="1"/>
    <col min="71" max="73" width="0" style="172" hidden="1" customWidth="1"/>
    <col min="74" max="75" width="11.5546875" style="172" hidden="1" customWidth="1"/>
    <col min="76" max="76" width="0" style="172" hidden="1" customWidth="1"/>
    <col min="77" max="77" width="11.5546875" style="172" hidden="1" customWidth="1"/>
    <col min="78" max="78" width="13.21875" style="172" hidden="1" customWidth="1"/>
    <col min="79" max="79" width="10.5546875" style="172" hidden="1" customWidth="1"/>
    <col min="80" max="80" width="25.5546875" style="172" hidden="1" customWidth="1"/>
    <col min="81" max="81" width="13.21875" style="172" hidden="1" customWidth="1"/>
    <col min="82" max="82" width="14" style="172" hidden="1" customWidth="1"/>
    <col min="83" max="83" width="8.77734375" style="172" hidden="1" customWidth="1"/>
    <col min="84" max="84" width="0" style="172" hidden="1" customWidth="1"/>
    <col min="85" max="85" width="20.44140625" style="172" bestFit="1" customWidth="1"/>
    <col min="86" max="86" width="16" style="172" bestFit="1" customWidth="1"/>
    <col min="87" max="87" width="13.21875" style="172" bestFit="1" customWidth="1"/>
    <col min="88" max="88" width="8.44140625" style="172" bestFit="1" customWidth="1"/>
    <col min="89" max="89" width="13.21875" style="172" bestFit="1" customWidth="1"/>
    <col min="90" max="90" width="22.77734375" style="172" bestFit="1" customWidth="1"/>
    <col min="91" max="91" width="27.5546875" style="172" bestFit="1" customWidth="1"/>
    <col min="92" max="92" width="25.5546875" style="172" bestFit="1" customWidth="1"/>
    <col min="93" max="93" width="19.77734375" style="172" bestFit="1" customWidth="1"/>
    <col min="94" max="94" width="13.21875" style="172" bestFit="1" customWidth="1"/>
    <col min="95" max="95" width="8.77734375" style="172" bestFit="1" customWidth="1"/>
    <col min="96" max="97" width="9.21875" style="172"/>
    <col min="98" max="98" width="19.44140625" style="172" bestFit="1" customWidth="1"/>
    <col min="99" max="99" width="15.21875" style="172" bestFit="1" customWidth="1"/>
    <col min="100" max="100" width="13" style="172" bestFit="1" customWidth="1"/>
    <col min="101" max="101" width="7.77734375" style="172" bestFit="1" customWidth="1"/>
    <col min="102" max="102" width="13" style="172" bestFit="1" customWidth="1"/>
    <col min="103" max="103" width="21.44140625" style="172" bestFit="1" customWidth="1"/>
    <col min="104" max="104" width="26" style="172" bestFit="1" customWidth="1"/>
    <col min="105" max="105" width="24" style="172" bestFit="1" customWidth="1"/>
    <col min="106" max="106" width="18.5546875" style="172" bestFit="1" customWidth="1"/>
    <col min="107" max="107" width="13" style="172" bestFit="1" customWidth="1"/>
    <col min="108" max="108" width="8.77734375" style="172" bestFit="1" customWidth="1"/>
    <col min="109" max="16384" width="9.21875" style="172"/>
  </cols>
  <sheetData>
    <row r="1" spans="1:108" x14ac:dyDescent="0.3">
      <c r="A1" s="486" t="s">
        <v>902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185"/>
      <c r="M1" s="486" t="s">
        <v>903</v>
      </c>
      <c r="N1" s="486"/>
      <c r="O1" s="486"/>
      <c r="P1" s="486"/>
      <c r="Q1" s="486"/>
      <c r="R1" s="486"/>
      <c r="S1" s="486"/>
      <c r="T1" s="486"/>
      <c r="U1" s="486"/>
      <c r="V1" s="486"/>
      <c r="W1" s="486"/>
      <c r="Y1" s="486" t="s">
        <v>904</v>
      </c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K1" s="486" t="s">
        <v>966</v>
      </c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W1" s="486" t="s">
        <v>906</v>
      </c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I1" s="486" t="s">
        <v>907</v>
      </c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U1" s="486" t="s">
        <v>908</v>
      </c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G1" s="222" t="s">
        <v>967</v>
      </c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T1" s="486" t="s">
        <v>903</v>
      </c>
      <c r="CU1" s="486"/>
      <c r="CV1" s="486"/>
      <c r="CW1" s="486"/>
      <c r="CX1" s="486"/>
      <c r="CY1" s="486"/>
      <c r="CZ1" s="486"/>
      <c r="DA1" s="486"/>
      <c r="DB1" s="486"/>
      <c r="DC1" s="486"/>
      <c r="DD1" s="486"/>
    </row>
    <row r="2" spans="1:108" x14ac:dyDescent="0.3">
      <c r="CT2" s="173" t="s">
        <v>1293</v>
      </c>
    </row>
    <row r="3" spans="1:108" x14ac:dyDescent="0.3">
      <c r="A3" s="173" t="s">
        <v>968</v>
      </c>
      <c r="M3" s="173" t="s">
        <v>968</v>
      </c>
      <c r="Y3" s="173" t="s">
        <v>968</v>
      </c>
      <c r="AK3" s="173" t="s">
        <v>968</v>
      </c>
      <c r="AW3" s="173" t="s">
        <v>968</v>
      </c>
      <c r="BI3" s="173" t="s">
        <v>968</v>
      </c>
      <c r="BU3" s="173" t="s">
        <v>968</v>
      </c>
      <c r="CG3" s="173" t="s">
        <v>968</v>
      </c>
      <c r="CT3" s="173" t="s">
        <v>968</v>
      </c>
    </row>
    <row r="4" spans="1:108" s="199" customFormat="1" ht="43.2" x14ac:dyDescent="0.3">
      <c r="A4" s="197" t="s">
        <v>955</v>
      </c>
      <c r="B4" s="197" t="s">
        <v>969</v>
      </c>
      <c r="C4" s="197" t="s">
        <v>970</v>
      </c>
      <c r="D4" s="197" t="s">
        <v>971</v>
      </c>
      <c r="E4" s="197" t="s">
        <v>972</v>
      </c>
      <c r="F4" s="197" t="s">
        <v>973</v>
      </c>
      <c r="G4" s="197" t="s">
        <v>974</v>
      </c>
      <c r="H4" s="197" t="s">
        <v>975</v>
      </c>
      <c r="I4" s="197" t="s">
        <v>976</v>
      </c>
      <c r="J4" s="197" t="s">
        <v>136</v>
      </c>
      <c r="K4" s="198" t="s">
        <v>959</v>
      </c>
      <c r="L4" s="172"/>
      <c r="M4" s="197" t="s">
        <v>955</v>
      </c>
      <c r="N4" s="197" t="s">
        <v>969</v>
      </c>
      <c r="O4" s="197" t="s">
        <v>970</v>
      </c>
      <c r="P4" s="197" t="s">
        <v>971</v>
      </c>
      <c r="Q4" s="197" t="s">
        <v>972</v>
      </c>
      <c r="R4" s="197" t="s">
        <v>973</v>
      </c>
      <c r="S4" s="197" t="s">
        <v>974</v>
      </c>
      <c r="T4" s="197" t="s">
        <v>975</v>
      </c>
      <c r="U4" s="197" t="s">
        <v>976</v>
      </c>
      <c r="V4" s="197" t="s">
        <v>136</v>
      </c>
      <c r="W4" s="198" t="s">
        <v>959</v>
      </c>
      <c r="X4" s="172"/>
      <c r="Y4" s="197" t="s">
        <v>955</v>
      </c>
      <c r="Z4" s="197" t="s">
        <v>969</v>
      </c>
      <c r="AA4" s="197" t="s">
        <v>970</v>
      </c>
      <c r="AB4" s="197" t="s">
        <v>971</v>
      </c>
      <c r="AC4" s="197" t="s">
        <v>972</v>
      </c>
      <c r="AD4" s="197" t="s">
        <v>973</v>
      </c>
      <c r="AE4" s="197" t="s">
        <v>974</v>
      </c>
      <c r="AF4" s="197" t="s">
        <v>975</v>
      </c>
      <c r="AG4" s="197" t="s">
        <v>976</v>
      </c>
      <c r="AH4" s="177" t="s">
        <v>136</v>
      </c>
      <c r="AI4" s="198" t="s">
        <v>959</v>
      </c>
      <c r="AJ4" s="172"/>
      <c r="AK4" s="197" t="s">
        <v>955</v>
      </c>
      <c r="AL4" s="197" t="s">
        <v>969</v>
      </c>
      <c r="AM4" s="197" t="s">
        <v>970</v>
      </c>
      <c r="AN4" s="197" t="s">
        <v>971</v>
      </c>
      <c r="AO4" s="197" t="s">
        <v>972</v>
      </c>
      <c r="AP4" s="197" t="s">
        <v>973</v>
      </c>
      <c r="AQ4" s="197" t="s">
        <v>974</v>
      </c>
      <c r="AR4" s="197" t="s">
        <v>975</v>
      </c>
      <c r="AS4" s="197" t="s">
        <v>976</v>
      </c>
      <c r="AT4" s="177" t="s">
        <v>136</v>
      </c>
      <c r="AU4" s="198" t="s">
        <v>959</v>
      </c>
      <c r="AV4" s="172"/>
      <c r="AW4" s="197" t="s">
        <v>955</v>
      </c>
      <c r="AX4" s="197" t="s">
        <v>969</v>
      </c>
      <c r="AY4" s="197" t="s">
        <v>970</v>
      </c>
      <c r="AZ4" s="197" t="s">
        <v>971</v>
      </c>
      <c r="BA4" s="197" t="s">
        <v>972</v>
      </c>
      <c r="BB4" s="197" t="s">
        <v>973</v>
      </c>
      <c r="BC4" s="197" t="s">
        <v>974</v>
      </c>
      <c r="BD4" s="197" t="s">
        <v>975</v>
      </c>
      <c r="BE4" s="197" t="s">
        <v>976</v>
      </c>
      <c r="BF4" s="177" t="s">
        <v>136</v>
      </c>
      <c r="BG4" s="198" t="s">
        <v>959</v>
      </c>
      <c r="BH4" s="172"/>
      <c r="BI4" s="197" t="s">
        <v>955</v>
      </c>
      <c r="BJ4" s="197" t="s">
        <v>969</v>
      </c>
      <c r="BK4" s="197" t="s">
        <v>970</v>
      </c>
      <c r="BL4" s="197" t="s">
        <v>971</v>
      </c>
      <c r="BM4" s="197" t="s">
        <v>972</v>
      </c>
      <c r="BN4" s="197" t="s">
        <v>973</v>
      </c>
      <c r="BO4" s="197" t="s">
        <v>974</v>
      </c>
      <c r="BP4" s="197" t="s">
        <v>975</v>
      </c>
      <c r="BQ4" s="197" t="s">
        <v>976</v>
      </c>
      <c r="BR4" s="177" t="s">
        <v>136</v>
      </c>
      <c r="BS4" s="198" t="s">
        <v>959</v>
      </c>
      <c r="BT4" s="172"/>
      <c r="BU4" s="197" t="s">
        <v>955</v>
      </c>
      <c r="BV4" s="197" t="s">
        <v>969</v>
      </c>
      <c r="BW4" s="197" t="s">
        <v>970</v>
      </c>
      <c r="BX4" s="197" t="s">
        <v>971</v>
      </c>
      <c r="BY4" s="197" t="s">
        <v>972</v>
      </c>
      <c r="BZ4" s="197" t="s">
        <v>973</v>
      </c>
      <c r="CA4" s="198" t="s">
        <v>974</v>
      </c>
      <c r="CB4" s="197" t="s">
        <v>975</v>
      </c>
      <c r="CC4" s="197" t="s">
        <v>976</v>
      </c>
      <c r="CD4" s="177" t="s">
        <v>136</v>
      </c>
      <c r="CE4" s="198" t="s">
        <v>959</v>
      </c>
      <c r="CG4" s="197" t="s">
        <v>955</v>
      </c>
      <c r="CH4" s="197" t="s">
        <v>969</v>
      </c>
      <c r="CI4" s="197" t="s">
        <v>970</v>
      </c>
      <c r="CJ4" s="197" t="s">
        <v>971</v>
      </c>
      <c r="CK4" s="197" t="s">
        <v>972</v>
      </c>
      <c r="CL4" s="197" t="s">
        <v>973</v>
      </c>
      <c r="CM4" s="197" t="s">
        <v>974</v>
      </c>
      <c r="CN4" s="197" t="s">
        <v>975</v>
      </c>
      <c r="CO4" s="197" t="s">
        <v>976</v>
      </c>
      <c r="CP4" s="177" t="s">
        <v>136</v>
      </c>
      <c r="CQ4" s="198" t="s">
        <v>959</v>
      </c>
      <c r="CT4" s="197" t="s">
        <v>955</v>
      </c>
      <c r="CU4" s="197" t="s">
        <v>969</v>
      </c>
      <c r="CV4" s="197" t="s">
        <v>970</v>
      </c>
      <c r="CW4" s="197" t="s">
        <v>971</v>
      </c>
      <c r="CX4" s="197" t="s">
        <v>972</v>
      </c>
      <c r="CY4" s="197" t="s">
        <v>973</v>
      </c>
      <c r="CZ4" s="197" t="s">
        <v>974</v>
      </c>
      <c r="DA4" s="197" t="s">
        <v>975</v>
      </c>
      <c r="DB4" s="197" t="s">
        <v>976</v>
      </c>
      <c r="DC4" s="197" t="s">
        <v>136</v>
      </c>
      <c r="DD4" s="198" t="s">
        <v>959</v>
      </c>
    </row>
    <row r="5" spans="1:108" s="203" customFormat="1" x14ac:dyDescent="0.3">
      <c r="A5" s="200">
        <f>'Incremental Rent Q3'!A22</f>
        <v>0</v>
      </c>
      <c r="B5" s="203">
        <v>0</v>
      </c>
      <c r="C5" s="227">
        <f>'Incremental Rent Q3'!B15</f>
        <v>2040126.3189954539</v>
      </c>
      <c r="D5" s="200">
        <v>0</v>
      </c>
      <c r="E5" s="227">
        <f>B5+C5-D5</f>
        <v>2040126.3189954539</v>
      </c>
      <c r="F5" s="227">
        <v>0</v>
      </c>
      <c r="G5" s="227">
        <f>'Incremental Rent Q3'!$B$15/'Incremental Rent Q3'!$B$11</f>
        <v>43406.942957350082</v>
      </c>
      <c r="H5" s="200">
        <v>0</v>
      </c>
      <c r="I5" s="227">
        <f>F5+G5-H5</f>
        <v>43406.942957350082</v>
      </c>
      <c r="J5" s="227">
        <f>E5-I5</f>
        <v>1996719.3760381038</v>
      </c>
      <c r="K5" s="200" t="s">
        <v>872</v>
      </c>
      <c r="L5" s="172"/>
      <c r="M5" s="200">
        <f>'Incremental Rent Q3'!G22</f>
        <v>0</v>
      </c>
      <c r="N5" s="203">
        <v>0</v>
      </c>
      <c r="O5" s="227">
        <f>'Incremental Rent Q3'!H15</f>
        <v>934453.65934893233</v>
      </c>
      <c r="P5" s="200">
        <v>0</v>
      </c>
      <c r="Q5" s="227">
        <f>N5+O5-P5</f>
        <v>934453.65934893233</v>
      </c>
      <c r="R5" s="227">
        <v>0</v>
      </c>
      <c r="S5" s="227">
        <f>'Incremental Rent Q3'!$H$15/'Incremental Rent Q3'!$H$11</f>
        <v>40628.419971692711</v>
      </c>
      <c r="T5" s="200">
        <v>0</v>
      </c>
      <c r="U5" s="227">
        <f>R5+S5-T5</f>
        <v>40628.419971692711</v>
      </c>
      <c r="V5" s="227">
        <f>Q5-U5</f>
        <v>893825.2393772396</v>
      </c>
      <c r="W5" s="200" t="s">
        <v>875</v>
      </c>
      <c r="X5" s="172"/>
      <c r="Y5" s="200">
        <f>'Incremental Rent Q3'!M22</f>
        <v>0</v>
      </c>
      <c r="Z5" s="203">
        <v>0</v>
      </c>
      <c r="AA5" s="227">
        <f>'Incremental Rent Q3'!N15</f>
        <v>367803.88226941979</v>
      </c>
      <c r="AB5" s="200">
        <v>0</v>
      </c>
      <c r="AC5" s="227">
        <f>Z5+AA5-AB5</f>
        <v>367803.88226941979</v>
      </c>
      <c r="AD5" s="227">
        <v>0</v>
      </c>
      <c r="AE5" s="227">
        <f>'Incremental Rent Q3'!$N$15/'Incremental Rent Q3'!$N$11</f>
        <v>6130.0647044903299</v>
      </c>
      <c r="AF5" s="200">
        <v>0</v>
      </c>
      <c r="AG5" s="227">
        <f>AD5+AE5-AF5</f>
        <v>6130.0647044903299</v>
      </c>
      <c r="AH5" s="202">
        <f>AC5-AG5</f>
        <v>361673.81756492949</v>
      </c>
      <c r="AI5" s="200" t="s">
        <v>894</v>
      </c>
      <c r="AJ5" s="172"/>
      <c r="AK5" s="200">
        <f>'Incremental Rent Q3'!S22</f>
        <v>0</v>
      </c>
      <c r="AL5" s="203">
        <v>0</v>
      </c>
      <c r="AM5" s="227">
        <f>'Incremental Rent Q3'!T15</f>
        <v>1268524.7862586849</v>
      </c>
      <c r="AN5" s="200">
        <v>0</v>
      </c>
      <c r="AO5" s="227">
        <f>AL5+AM5-AN5</f>
        <v>1268524.7862586849</v>
      </c>
      <c r="AP5" s="227">
        <v>0</v>
      </c>
      <c r="AQ5" s="227">
        <f>'Incremental Rent Q3'!$T$15/'Incremental Rent Q3'!$T$11</f>
        <v>60405.942202794518</v>
      </c>
      <c r="AR5" s="200">
        <v>0</v>
      </c>
      <c r="AS5" s="227">
        <f>AP5+AQ5-AR5</f>
        <v>60405.942202794518</v>
      </c>
      <c r="AT5" s="202">
        <f>AO5-AS5</f>
        <v>1208118.8440558903</v>
      </c>
      <c r="AU5" s="200" t="s">
        <v>874</v>
      </c>
      <c r="AV5" s="172"/>
      <c r="AW5" s="200">
        <f>'Incremental Rent Q3'!Y22</f>
        <v>0</v>
      </c>
      <c r="AX5" s="203">
        <v>0</v>
      </c>
      <c r="AY5" s="227">
        <f>'Incremental Rent Q3'!Z15</f>
        <v>1741681.6287304598</v>
      </c>
      <c r="AZ5" s="200">
        <v>0</v>
      </c>
      <c r="BA5" s="227">
        <f>AX5+AY5-AZ5</f>
        <v>1741681.6287304598</v>
      </c>
      <c r="BB5" s="227">
        <v>0</v>
      </c>
      <c r="BC5" s="227">
        <f>'Incremental Rent Q3'!$Z$15/'Incremental Rent Q3'!$Z$11</f>
        <v>82937.220415736185</v>
      </c>
      <c r="BD5" s="200">
        <v>0</v>
      </c>
      <c r="BE5" s="227">
        <f>BB5+BC5-BD5</f>
        <v>82937.220415736185</v>
      </c>
      <c r="BF5" s="202">
        <f>BA5-BE5</f>
        <v>1658744.4083147238</v>
      </c>
      <c r="BG5" s="200" t="s">
        <v>874</v>
      </c>
      <c r="BH5" s="172"/>
      <c r="BI5" s="200">
        <f>'Incremental Rent Q3'!AK22</f>
        <v>0</v>
      </c>
      <c r="BJ5" s="203">
        <v>0</v>
      </c>
      <c r="BK5" s="227">
        <f>'Incremental Rent Q3'!AF15</f>
        <v>1407859.3165571219</v>
      </c>
      <c r="BL5" s="200">
        <v>0</v>
      </c>
      <c r="BM5" s="227">
        <f>BJ5+BK5-BL5</f>
        <v>1407859.3165571219</v>
      </c>
      <c r="BN5" s="227">
        <v>0</v>
      </c>
      <c r="BO5" s="227">
        <f>'Incremental Rent Q3'!$AF$15/'Incremental Rent Q3'!$AF$11</f>
        <v>67040.919836053421</v>
      </c>
      <c r="BP5" s="200">
        <v>0</v>
      </c>
      <c r="BQ5" s="227">
        <f>BN5+BO5-BP5</f>
        <v>67040.919836053421</v>
      </c>
      <c r="BR5" s="202">
        <f>BM5-BQ5</f>
        <v>1340818.3967210685</v>
      </c>
      <c r="BS5" s="200" t="s">
        <v>874</v>
      </c>
      <c r="BT5" s="172"/>
      <c r="BU5" s="200">
        <f>'Incremental Rent Q3'!AK22</f>
        <v>0</v>
      </c>
      <c r="BV5" s="203">
        <v>0</v>
      </c>
      <c r="BW5" s="227">
        <f>'Incremental Rent Q3'!AL15</f>
        <v>812784.76007421466</v>
      </c>
      <c r="BX5" s="200">
        <v>0</v>
      </c>
      <c r="BY5" s="227">
        <f>BV5+BW5-BX5</f>
        <v>812784.76007421466</v>
      </c>
      <c r="BZ5" s="227">
        <v>0</v>
      </c>
      <c r="CA5" s="227">
        <f>'Incremental Rent Q3'!$AL$15/'Incremental Rent Q3'!$AL$11</f>
        <v>38704.036194010223</v>
      </c>
      <c r="CB5" s="200">
        <v>0</v>
      </c>
      <c r="CC5" s="227">
        <f>BZ5+CA5-CB5</f>
        <v>38704.036194010223</v>
      </c>
      <c r="CD5" s="202">
        <f>BY5-CC5</f>
        <v>774080.72388020449</v>
      </c>
      <c r="CE5" s="200" t="s">
        <v>874</v>
      </c>
      <c r="CG5" s="200">
        <f>+'Lease Liability &amp; Finance Cost'!AX5</f>
        <v>0</v>
      </c>
      <c r="CH5" s="228">
        <v>0</v>
      </c>
      <c r="CI5" s="227">
        <f>+'Incremental Rent Q3'!AW15</f>
        <v>1156386.4034443034</v>
      </c>
      <c r="CJ5" s="200">
        <v>0</v>
      </c>
      <c r="CK5" s="227">
        <f>CH5+CI5-CJ5</f>
        <v>1156386.4034443034</v>
      </c>
      <c r="CL5" s="227">
        <v>0</v>
      </c>
      <c r="CM5" s="227">
        <f>+'Incremental Rent Q3'!$AW$15/'Incremental Rent Q3'!$AW$11</f>
        <v>50277.669714969714</v>
      </c>
      <c r="CN5" s="202">
        <v>0</v>
      </c>
      <c r="CO5" s="227">
        <f>CL5+CM5-CN5</f>
        <v>50277.669714969714</v>
      </c>
      <c r="CP5" s="202">
        <f>CK5-CO5</f>
        <v>1106108.7337293336</v>
      </c>
      <c r="CQ5" s="178" t="s">
        <v>876</v>
      </c>
      <c r="CT5" s="200">
        <f>+'Incremental Rent Q3'!BC22</f>
        <v>0</v>
      </c>
      <c r="CU5" s="203">
        <v>0</v>
      </c>
      <c r="CV5" s="227">
        <f>'Incremental Rent Q3'!BD14</f>
        <v>1092572.2645628585</v>
      </c>
      <c r="CW5" s="200">
        <v>0</v>
      </c>
      <c r="CX5" s="227">
        <f>CU5+CV5-CW5</f>
        <v>1092572.2645628585</v>
      </c>
      <c r="CY5" s="227">
        <v>0</v>
      </c>
      <c r="CZ5" s="227">
        <f>'Incremental Rent Q3'!$BD$14/'Incremental Rent Q3'!$BD$11</f>
        <v>45523.844356785768</v>
      </c>
      <c r="DA5" s="200">
        <v>0</v>
      </c>
      <c r="DB5" s="227">
        <f>CY5+CZ5-DA5</f>
        <v>45523.844356785768</v>
      </c>
      <c r="DC5" s="227">
        <f>CX5-DB5</f>
        <v>1047048.4202060727</v>
      </c>
      <c r="DD5" s="227" t="str">
        <f>'Incremental Rent Q3'!BG22</f>
        <v>2081/082</v>
      </c>
    </row>
    <row r="6" spans="1:108" s="203" customFormat="1" x14ac:dyDescent="0.3">
      <c r="A6" s="200">
        <f>'Incremental Rent Q3'!A23</f>
        <v>1</v>
      </c>
      <c r="B6" s="227">
        <f>E5</f>
        <v>2040126.3189954539</v>
      </c>
      <c r="C6" s="200">
        <v>0</v>
      </c>
      <c r="D6" s="200">
        <v>0</v>
      </c>
      <c r="E6" s="227">
        <f>B6+C6+D6</f>
        <v>2040126.3189954539</v>
      </c>
      <c r="F6" s="227">
        <f>I5</f>
        <v>43406.942957350082</v>
      </c>
      <c r="G6" s="227">
        <f>'Incremental Rent Q3'!$B$15/'Incremental Rent Q3'!$B$11</f>
        <v>43406.942957350082</v>
      </c>
      <c r="H6" s="200">
        <v>0</v>
      </c>
      <c r="I6" s="227">
        <f t="shared" ref="I6:I51" si="0">F6+G6-H6</f>
        <v>86813.885914700164</v>
      </c>
      <c r="J6" s="227">
        <f t="shared" ref="J6:J51" si="1">E6-I6</f>
        <v>1953312.4330807538</v>
      </c>
      <c r="K6" s="200" t="s">
        <v>872</v>
      </c>
      <c r="L6" s="172"/>
      <c r="M6" s="200">
        <f>'Incremental Rent Q3'!G23</f>
        <v>1</v>
      </c>
      <c r="N6" s="227">
        <f>Q5</f>
        <v>934453.65934893233</v>
      </c>
      <c r="O6" s="200">
        <v>0</v>
      </c>
      <c r="P6" s="200">
        <v>0</v>
      </c>
      <c r="Q6" s="227">
        <f>N6+O6+P6</f>
        <v>934453.65934893233</v>
      </c>
      <c r="R6" s="227">
        <f>U5</f>
        <v>40628.419971692711</v>
      </c>
      <c r="S6" s="227">
        <f>'Incremental Rent Q3'!$H$15/'Incremental Rent Q3'!$H$11</f>
        <v>40628.419971692711</v>
      </c>
      <c r="T6" s="200">
        <v>0</v>
      </c>
      <c r="U6" s="227">
        <f t="shared" ref="U6:U27" si="2">R6+S6-T6</f>
        <v>81256.839943385421</v>
      </c>
      <c r="V6" s="227">
        <f t="shared" ref="V6:V27" si="3">Q6-U6</f>
        <v>853196.81940554688</v>
      </c>
      <c r="W6" s="200" t="s">
        <v>875</v>
      </c>
      <c r="X6" s="172"/>
      <c r="Y6" s="200">
        <f>'Incremental Rent Q3'!M23</f>
        <v>1</v>
      </c>
      <c r="Z6" s="227">
        <f>AC5</f>
        <v>367803.88226941979</v>
      </c>
      <c r="AA6" s="200">
        <v>0</v>
      </c>
      <c r="AB6" s="200">
        <v>0</v>
      </c>
      <c r="AC6" s="227">
        <f>Z6+AA6+AB6</f>
        <v>367803.88226941979</v>
      </c>
      <c r="AD6" s="227">
        <f>AG5</f>
        <v>6130.0647044903299</v>
      </c>
      <c r="AE6" s="227">
        <f>'Incremental Rent Q3'!$N$15/'Incremental Rent Q3'!$N$11</f>
        <v>6130.0647044903299</v>
      </c>
      <c r="AF6" s="200">
        <v>0</v>
      </c>
      <c r="AG6" s="227">
        <f t="shared" ref="AG6:AG64" si="4">AD6+AE6-AF6</f>
        <v>12260.12940898066</v>
      </c>
      <c r="AH6" s="202">
        <f t="shared" ref="AH6:AH64" si="5">AC6-AG6</f>
        <v>355543.75286043913</v>
      </c>
      <c r="AI6" s="200" t="s">
        <v>894</v>
      </c>
      <c r="AJ6" s="172"/>
      <c r="AK6" s="200">
        <f>'Incremental Rent Q3'!S23</f>
        <v>1</v>
      </c>
      <c r="AL6" s="227">
        <f>AO5</f>
        <v>1268524.7862586849</v>
      </c>
      <c r="AM6" s="200">
        <v>0</v>
      </c>
      <c r="AN6" s="200">
        <v>0</v>
      </c>
      <c r="AO6" s="227">
        <f>AL6+AM6+AN6</f>
        <v>1268524.7862586849</v>
      </c>
      <c r="AP6" s="227">
        <f>AS5</f>
        <v>60405.942202794518</v>
      </c>
      <c r="AQ6" s="227">
        <f>'Incremental Rent Q3'!$T$15/'Incremental Rent Q3'!$T$11</f>
        <v>60405.942202794518</v>
      </c>
      <c r="AR6" s="200">
        <v>0</v>
      </c>
      <c r="AS6" s="227">
        <f t="shared" ref="AS6:AS23" si="6">AP6+AQ6-AR6</f>
        <v>120811.88440558904</v>
      </c>
      <c r="AT6" s="202">
        <f t="shared" ref="AT6:AT23" si="7">AO6-AS6</f>
        <v>1147712.901853096</v>
      </c>
      <c r="AU6" s="200" t="s">
        <v>874</v>
      </c>
      <c r="AV6" s="172"/>
      <c r="AW6" s="200">
        <f>'Incremental Rent Q3'!Y23</f>
        <v>1</v>
      </c>
      <c r="AX6" s="227">
        <f>BA5</f>
        <v>1741681.6287304598</v>
      </c>
      <c r="AY6" s="200">
        <v>0</v>
      </c>
      <c r="AZ6" s="200">
        <v>0</v>
      </c>
      <c r="BA6" s="227">
        <f>AX6+AY6+AZ6</f>
        <v>1741681.6287304598</v>
      </c>
      <c r="BB6" s="227">
        <f>BE5</f>
        <v>82937.220415736185</v>
      </c>
      <c r="BC6" s="227">
        <f>'Incremental Rent Q3'!$Z$15/'Incremental Rent Q3'!$Z$11</f>
        <v>82937.220415736185</v>
      </c>
      <c r="BD6" s="200">
        <v>0</v>
      </c>
      <c r="BE6" s="227">
        <f t="shared" ref="BE6:BE25" si="8">BB6+BC6-BD6</f>
        <v>165874.44083147237</v>
      </c>
      <c r="BF6" s="202">
        <f t="shared" ref="BF6:BF25" si="9">BA6-BE6</f>
        <v>1575807.1878989874</v>
      </c>
      <c r="BG6" s="200" t="s">
        <v>874</v>
      </c>
      <c r="BH6" s="172"/>
      <c r="BI6" s="200">
        <f>'Incremental Rent Q3'!AK23</f>
        <v>1</v>
      </c>
      <c r="BJ6" s="227">
        <f>BM5</f>
        <v>1407859.3165571219</v>
      </c>
      <c r="BK6" s="200">
        <v>0</v>
      </c>
      <c r="BL6" s="200">
        <v>0</v>
      </c>
      <c r="BM6" s="227">
        <f>BJ6+BK6+BL6</f>
        <v>1407859.3165571219</v>
      </c>
      <c r="BN6" s="227">
        <f>BQ5</f>
        <v>67040.919836053421</v>
      </c>
      <c r="BO6" s="227">
        <f>'Incremental Rent Q3'!$AF$15/'Incremental Rent Q3'!$AF$11</f>
        <v>67040.919836053421</v>
      </c>
      <c r="BP6" s="200">
        <v>0</v>
      </c>
      <c r="BQ6" s="227">
        <f t="shared" ref="BQ6:BQ25" si="10">BN6+BO6-BP6</f>
        <v>134081.83967210684</v>
      </c>
      <c r="BR6" s="202">
        <f t="shared" ref="BR6:BR25" si="11">BM6-BQ6</f>
        <v>1273777.4768850151</v>
      </c>
      <c r="BS6" s="200" t="s">
        <v>874</v>
      </c>
      <c r="BT6" s="172"/>
      <c r="BU6" s="200">
        <f>'Incremental Rent Q3'!AK23</f>
        <v>1</v>
      </c>
      <c r="BV6" s="227">
        <f>BY5</f>
        <v>812784.76007421466</v>
      </c>
      <c r="BW6" s="200">
        <v>0</v>
      </c>
      <c r="BX6" s="200">
        <v>0</v>
      </c>
      <c r="BY6" s="227">
        <f>BV6+BW6+BX6</f>
        <v>812784.76007421466</v>
      </c>
      <c r="BZ6" s="227">
        <f>CC5</f>
        <v>38704.036194010223</v>
      </c>
      <c r="CA6" s="227">
        <f>'Incremental Rent Q3'!$AL$15/'Incremental Rent Q3'!$AL$11</f>
        <v>38704.036194010223</v>
      </c>
      <c r="CB6" s="200">
        <v>0</v>
      </c>
      <c r="CC6" s="227">
        <f t="shared" ref="CC6:CC25" si="12">BZ6+CA6-CB6</f>
        <v>77408.072388020446</v>
      </c>
      <c r="CD6" s="202">
        <f t="shared" ref="CD6:CD25" si="13">BY6-CC6</f>
        <v>735376.6876861942</v>
      </c>
      <c r="CE6" s="200" t="s">
        <v>874</v>
      </c>
      <c r="CG6" s="200">
        <f>+'Lease Liability &amp; Finance Cost'!AX6</f>
        <v>1</v>
      </c>
      <c r="CH6" s="227">
        <f>CK5</f>
        <v>1156386.4034443034</v>
      </c>
      <c r="CI6" s="200">
        <v>0</v>
      </c>
      <c r="CJ6" s="200">
        <v>0</v>
      </c>
      <c r="CK6" s="227">
        <f>CH6+CI6+CJ6</f>
        <v>1156386.4034443034</v>
      </c>
      <c r="CL6" s="227">
        <f>CO5</f>
        <v>50277.669714969714</v>
      </c>
      <c r="CM6" s="227">
        <f>+'Incremental Rent Q3'!$AW$15/'Incremental Rent Q3'!$AW$11</f>
        <v>50277.669714969714</v>
      </c>
      <c r="CN6" s="202">
        <v>0</v>
      </c>
      <c r="CO6" s="227">
        <f t="shared" ref="CO6:CO25" si="14">CL6+CM6-CN6</f>
        <v>100555.33942993943</v>
      </c>
      <c r="CP6" s="202">
        <f t="shared" ref="CP6:CP25" si="15">CK6-CO6</f>
        <v>1055831.064014364</v>
      </c>
      <c r="CQ6" s="178" t="s">
        <v>876</v>
      </c>
      <c r="CT6" s="200">
        <f>+'Incremental Rent Q3'!BC23</f>
        <v>1</v>
      </c>
      <c r="CU6" s="227">
        <f>CX5</f>
        <v>1092572.2645628585</v>
      </c>
      <c r="CV6" s="200">
        <v>0</v>
      </c>
      <c r="CW6" s="200">
        <v>0</v>
      </c>
      <c r="CX6" s="227">
        <f>CU6+CV6+CW6</f>
        <v>1092572.2645628585</v>
      </c>
      <c r="CY6" s="227">
        <f>DB5</f>
        <v>45523.844356785768</v>
      </c>
      <c r="CZ6" s="227">
        <f>'Incremental Rent Q3'!$BD$14/'Incremental Rent Q3'!$BD$11</f>
        <v>45523.844356785768</v>
      </c>
      <c r="DA6" s="200">
        <v>0</v>
      </c>
      <c r="DB6" s="227">
        <f t="shared" ref="DB6:DB28" si="16">CY6+CZ6-DA6</f>
        <v>91047.688713571537</v>
      </c>
      <c r="DC6" s="227">
        <f t="shared" ref="DC6:DC28" si="17">CX6-DB6</f>
        <v>1001524.575849287</v>
      </c>
      <c r="DD6" s="227" t="str">
        <f>'Incremental Rent Q3'!BG23</f>
        <v>2081/082</v>
      </c>
    </row>
    <row r="7" spans="1:108" s="203" customFormat="1" x14ac:dyDescent="0.3">
      <c r="A7" s="200">
        <f>'Incremental Rent Q3'!A24</f>
        <v>2</v>
      </c>
      <c r="B7" s="227">
        <f t="shared" ref="B7:B51" si="18">E6</f>
        <v>2040126.3189954539</v>
      </c>
      <c r="C7" s="200">
        <v>0</v>
      </c>
      <c r="D7" s="200">
        <v>0</v>
      </c>
      <c r="E7" s="227">
        <f t="shared" ref="E7:E51" si="19">B7+C7+D7</f>
        <v>2040126.3189954539</v>
      </c>
      <c r="F7" s="227">
        <f t="shared" ref="F7:F51" si="20">I6</f>
        <v>86813.885914700164</v>
      </c>
      <c r="G7" s="227">
        <f>'Incremental Rent Q3'!$B$15/'Incremental Rent Q3'!$B$11</f>
        <v>43406.942957350082</v>
      </c>
      <c r="H7" s="200">
        <v>0</v>
      </c>
      <c r="I7" s="227">
        <f t="shared" si="0"/>
        <v>130220.82887205025</v>
      </c>
      <c r="J7" s="227">
        <f t="shared" si="1"/>
        <v>1909905.4901234037</v>
      </c>
      <c r="K7" s="200" t="s">
        <v>872</v>
      </c>
      <c r="L7" s="172"/>
      <c r="M7" s="200">
        <f>'Incremental Rent Q3'!G24</f>
        <v>2</v>
      </c>
      <c r="N7" s="227">
        <f t="shared" ref="N7:N27" si="21">Q6</f>
        <v>934453.65934893233</v>
      </c>
      <c r="O7" s="200">
        <v>0</v>
      </c>
      <c r="P7" s="200">
        <v>0</v>
      </c>
      <c r="Q7" s="227">
        <f t="shared" ref="Q7:Q27" si="22">N7+O7+P7</f>
        <v>934453.65934893233</v>
      </c>
      <c r="R7" s="227">
        <f t="shared" ref="R7:R27" si="23">U6</f>
        <v>81256.839943385421</v>
      </c>
      <c r="S7" s="227">
        <f>'Incremental Rent Q3'!$H$15/'Incremental Rent Q3'!$H$11</f>
        <v>40628.419971692711</v>
      </c>
      <c r="T7" s="200">
        <v>0</v>
      </c>
      <c r="U7" s="227">
        <f t="shared" si="2"/>
        <v>121885.25991507813</v>
      </c>
      <c r="V7" s="227">
        <f t="shared" si="3"/>
        <v>812568.39943385415</v>
      </c>
      <c r="W7" s="200" t="s">
        <v>875</v>
      </c>
      <c r="X7" s="172"/>
      <c r="Y7" s="200">
        <f>'Incremental Rent Q3'!M24</f>
        <v>2</v>
      </c>
      <c r="Z7" s="227">
        <f t="shared" ref="Z7:Z64" si="24">AC6</f>
        <v>367803.88226941979</v>
      </c>
      <c r="AA7" s="200">
        <v>0</v>
      </c>
      <c r="AB7" s="200">
        <v>0</v>
      </c>
      <c r="AC7" s="227">
        <f t="shared" ref="AC7:AC64" si="25">Z7+AA7+AB7</f>
        <v>367803.88226941979</v>
      </c>
      <c r="AD7" s="227">
        <f t="shared" ref="AD7:AD64" si="26">AG6</f>
        <v>12260.12940898066</v>
      </c>
      <c r="AE7" s="227">
        <f>'Incremental Rent Q3'!$N$15/'Incremental Rent Q3'!$N$11</f>
        <v>6130.0647044903299</v>
      </c>
      <c r="AF7" s="200">
        <v>0</v>
      </c>
      <c r="AG7" s="227">
        <f t="shared" si="4"/>
        <v>18390.194113470989</v>
      </c>
      <c r="AH7" s="202">
        <f t="shared" si="5"/>
        <v>349413.68815594882</v>
      </c>
      <c r="AI7" s="200" t="s">
        <v>894</v>
      </c>
      <c r="AJ7" s="172"/>
      <c r="AK7" s="200">
        <f>'Incremental Rent Q3'!S24</f>
        <v>2</v>
      </c>
      <c r="AL7" s="227">
        <f t="shared" ref="AL7:AL23" si="27">AO6</f>
        <v>1268524.7862586849</v>
      </c>
      <c r="AM7" s="200">
        <v>0</v>
      </c>
      <c r="AN7" s="200">
        <v>0</v>
      </c>
      <c r="AO7" s="227">
        <f t="shared" ref="AO7:AO23" si="28">AL7+AM7+AN7</f>
        <v>1268524.7862586849</v>
      </c>
      <c r="AP7" s="227">
        <f t="shared" ref="AP7:AP23" si="29">AS6</f>
        <v>120811.88440558904</v>
      </c>
      <c r="AQ7" s="227">
        <f>'Incremental Rent Q3'!$T$15/'Incremental Rent Q3'!$T$11</f>
        <v>60405.942202794518</v>
      </c>
      <c r="AR7" s="200">
        <v>0</v>
      </c>
      <c r="AS7" s="227">
        <f t="shared" si="6"/>
        <v>181217.82660838356</v>
      </c>
      <c r="AT7" s="202">
        <f t="shared" si="7"/>
        <v>1087306.9596503014</v>
      </c>
      <c r="AU7" s="200" t="s">
        <v>874</v>
      </c>
      <c r="AV7" s="172"/>
      <c r="AW7" s="200">
        <f>'Incremental Rent Q3'!Y24</f>
        <v>2</v>
      </c>
      <c r="AX7" s="227">
        <f t="shared" ref="AX7:AX25" si="30">BA6</f>
        <v>1741681.6287304598</v>
      </c>
      <c r="AY7" s="200">
        <v>0</v>
      </c>
      <c r="AZ7" s="200">
        <v>0</v>
      </c>
      <c r="BA7" s="227">
        <f t="shared" ref="BA7:BA25" si="31">AX7+AY7+AZ7</f>
        <v>1741681.6287304598</v>
      </c>
      <c r="BB7" s="227">
        <f t="shared" ref="BB7:BB25" si="32">BE6</f>
        <v>165874.44083147237</v>
      </c>
      <c r="BC7" s="227">
        <f>'Incremental Rent Q3'!$Z$15/'Incremental Rent Q3'!$Z$11</f>
        <v>82937.220415736185</v>
      </c>
      <c r="BD7" s="200">
        <v>0</v>
      </c>
      <c r="BE7" s="227">
        <f t="shared" si="8"/>
        <v>248811.66124720854</v>
      </c>
      <c r="BF7" s="202">
        <f t="shared" si="9"/>
        <v>1492869.9674832514</v>
      </c>
      <c r="BG7" s="200" t="s">
        <v>874</v>
      </c>
      <c r="BH7" s="172"/>
      <c r="BI7" s="200">
        <f>'Incremental Rent Q3'!AK24</f>
        <v>2</v>
      </c>
      <c r="BJ7" s="227">
        <f t="shared" ref="BJ7:BJ25" si="33">BM6</f>
        <v>1407859.3165571219</v>
      </c>
      <c r="BK7" s="200">
        <v>0</v>
      </c>
      <c r="BL7" s="200">
        <v>0</v>
      </c>
      <c r="BM7" s="227">
        <f t="shared" ref="BM7:BM25" si="34">BJ7+BK7+BL7</f>
        <v>1407859.3165571219</v>
      </c>
      <c r="BN7" s="227">
        <f t="shared" ref="BN7:BN25" si="35">BQ6</f>
        <v>134081.83967210684</v>
      </c>
      <c r="BO7" s="227">
        <f>'Incremental Rent Q3'!$AF$15/'Incremental Rent Q3'!$AF$11</f>
        <v>67040.919836053421</v>
      </c>
      <c r="BP7" s="200">
        <v>0</v>
      </c>
      <c r="BQ7" s="227">
        <f t="shared" si="10"/>
        <v>201122.75950816026</v>
      </c>
      <c r="BR7" s="202">
        <f t="shared" si="11"/>
        <v>1206736.5570489618</v>
      </c>
      <c r="BS7" s="200" t="s">
        <v>874</v>
      </c>
      <c r="BT7" s="172"/>
      <c r="BU7" s="200">
        <f>'Incremental Rent Q3'!AK24</f>
        <v>2</v>
      </c>
      <c r="BV7" s="227">
        <f t="shared" ref="BV7:BV25" si="36">BY6</f>
        <v>812784.76007421466</v>
      </c>
      <c r="BW7" s="200">
        <v>0</v>
      </c>
      <c r="BX7" s="200">
        <v>0</v>
      </c>
      <c r="BY7" s="227">
        <f t="shared" ref="BY7:BY25" si="37">BV7+BW7+BX7</f>
        <v>812784.76007421466</v>
      </c>
      <c r="BZ7" s="227">
        <f t="shared" ref="BZ7:BZ25" si="38">CC6</f>
        <v>77408.072388020446</v>
      </c>
      <c r="CA7" s="227">
        <f>'Incremental Rent Q3'!$AL$15/'Incremental Rent Q3'!$AL$11</f>
        <v>38704.036194010223</v>
      </c>
      <c r="CB7" s="200">
        <v>0</v>
      </c>
      <c r="CC7" s="227">
        <f t="shared" si="12"/>
        <v>116112.10858203066</v>
      </c>
      <c r="CD7" s="202">
        <f t="shared" si="13"/>
        <v>696672.65149218403</v>
      </c>
      <c r="CE7" s="200" t="s">
        <v>874</v>
      </c>
      <c r="CG7" s="200">
        <f>+'Lease Liability &amp; Finance Cost'!AX7</f>
        <v>2</v>
      </c>
      <c r="CH7" s="227">
        <f t="shared" ref="CH7:CH27" si="39">CK6</f>
        <v>1156386.4034443034</v>
      </c>
      <c r="CI7" s="200">
        <v>0</v>
      </c>
      <c r="CJ7" s="200">
        <v>0</v>
      </c>
      <c r="CK7" s="227">
        <f t="shared" ref="CK7:CK25" si="40">CH7+CI7+CJ7</f>
        <v>1156386.4034443034</v>
      </c>
      <c r="CL7" s="227">
        <f t="shared" ref="CL7:CL25" si="41">CO6</f>
        <v>100555.33942993943</v>
      </c>
      <c r="CM7" s="227">
        <f>+'Incremental Rent Q3'!$AW$15/'Incremental Rent Q3'!$AW$11</f>
        <v>50277.669714969714</v>
      </c>
      <c r="CN7" s="202">
        <v>0</v>
      </c>
      <c r="CO7" s="227">
        <f t="shared" si="14"/>
        <v>150833.00914490916</v>
      </c>
      <c r="CP7" s="202">
        <f t="shared" si="15"/>
        <v>1005553.3942993942</v>
      </c>
      <c r="CQ7" s="178" t="s">
        <v>876</v>
      </c>
      <c r="CT7" s="200">
        <f>+'Incremental Rent Q3'!BC24</f>
        <v>2</v>
      </c>
      <c r="CU7" s="227">
        <f t="shared" ref="CU7:CU28" si="42">CX6</f>
        <v>1092572.2645628585</v>
      </c>
      <c r="CV7" s="200">
        <v>0</v>
      </c>
      <c r="CW7" s="200">
        <v>0</v>
      </c>
      <c r="CX7" s="227">
        <f t="shared" ref="CX7:CX28" si="43">CU7+CV7+CW7</f>
        <v>1092572.2645628585</v>
      </c>
      <c r="CY7" s="227">
        <f t="shared" ref="CY7:CY28" si="44">DB6</f>
        <v>91047.688713571537</v>
      </c>
      <c r="CZ7" s="227">
        <f>'Incremental Rent Q3'!$BD$14/'Incremental Rent Q3'!$BD$11</f>
        <v>45523.844356785768</v>
      </c>
      <c r="DA7" s="200">
        <v>0</v>
      </c>
      <c r="DB7" s="227">
        <f t="shared" si="16"/>
        <v>136571.53307035731</v>
      </c>
      <c r="DC7" s="227">
        <f t="shared" si="17"/>
        <v>956000.73149250122</v>
      </c>
      <c r="DD7" s="227" t="str">
        <f>'Incremental Rent Q3'!BG24</f>
        <v>2081/082</v>
      </c>
    </row>
    <row r="8" spans="1:108" s="203" customFormat="1" x14ac:dyDescent="0.3">
      <c r="A8" s="200">
        <f>'Incremental Rent Q3'!A25</f>
        <v>3</v>
      </c>
      <c r="B8" s="227">
        <f t="shared" si="18"/>
        <v>2040126.3189954539</v>
      </c>
      <c r="C8" s="200">
        <v>0</v>
      </c>
      <c r="D8" s="200">
        <v>0</v>
      </c>
      <c r="E8" s="227">
        <f t="shared" si="19"/>
        <v>2040126.3189954539</v>
      </c>
      <c r="F8" s="227">
        <f t="shared" si="20"/>
        <v>130220.82887205025</v>
      </c>
      <c r="G8" s="227">
        <f>'Incremental Rent Q3'!$B$15/'Incremental Rent Q3'!$B$11</f>
        <v>43406.942957350082</v>
      </c>
      <c r="H8" s="200">
        <v>0</v>
      </c>
      <c r="I8" s="227">
        <f t="shared" si="0"/>
        <v>173627.77182940033</v>
      </c>
      <c r="J8" s="227">
        <f t="shared" si="1"/>
        <v>1866498.5471660537</v>
      </c>
      <c r="K8" s="200" t="s">
        <v>872</v>
      </c>
      <c r="L8" s="172"/>
      <c r="M8" s="200">
        <f>'Incremental Rent Q3'!G25</f>
        <v>3</v>
      </c>
      <c r="N8" s="227">
        <f t="shared" si="21"/>
        <v>934453.65934893233</v>
      </c>
      <c r="O8" s="200">
        <v>0</v>
      </c>
      <c r="P8" s="200">
        <v>0</v>
      </c>
      <c r="Q8" s="227">
        <f t="shared" si="22"/>
        <v>934453.65934893233</v>
      </c>
      <c r="R8" s="227">
        <f t="shared" si="23"/>
        <v>121885.25991507813</v>
      </c>
      <c r="S8" s="227">
        <f>'Incremental Rent Q3'!$H$15/'Incremental Rent Q3'!$H$11</f>
        <v>40628.419971692711</v>
      </c>
      <c r="T8" s="200">
        <v>0</v>
      </c>
      <c r="U8" s="227">
        <f t="shared" si="2"/>
        <v>162513.67988677084</v>
      </c>
      <c r="V8" s="227">
        <f t="shared" si="3"/>
        <v>771939.97946216143</v>
      </c>
      <c r="W8" s="200" t="s">
        <v>875</v>
      </c>
      <c r="X8" s="172"/>
      <c r="Y8" s="200">
        <f>'Incremental Rent Q3'!M25</f>
        <v>3</v>
      </c>
      <c r="Z8" s="227">
        <f t="shared" si="24"/>
        <v>367803.88226941979</v>
      </c>
      <c r="AA8" s="200">
        <v>0</v>
      </c>
      <c r="AB8" s="200">
        <v>0</v>
      </c>
      <c r="AC8" s="227">
        <f t="shared" si="25"/>
        <v>367803.88226941979</v>
      </c>
      <c r="AD8" s="227">
        <f t="shared" si="26"/>
        <v>18390.194113470989</v>
      </c>
      <c r="AE8" s="227">
        <f>'Incremental Rent Q3'!$N$15/'Incremental Rent Q3'!$N$11</f>
        <v>6130.0647044903299</v>
      </c>
      <c r="AF8" s="200">
        <v>0</v>
      </c>
      <c r="AG8" s="227">
        <f t="shared" si="4"/>
        <v>24520.258817961319</v>
      </c>
      <c r="AH8" s="202">
        <f t="shared" si="5"/>
        <v>343283.62345145846</v>
      </c>
      <c r="AI8" s="200" t="s">
        <v>894</v>
      </c>
      <c r="AJ8" s="172"/>
      <c r="AK8" s="200">
        <f>'Incremental Rent Q3'!S25</f>
        <v>3</v>
      </c>
      <c r="AL8" s="227">
        <f t="shared" si="27"/>
        <v>1268524.7862586849</v>
      </c>
      <c r="AM8" s="200">
        <v>0</v>
      </c>
      <c r="AN8" s="200">
        <v>0</v>
      </c>
      <c r="AO8" s="227">
        <f t="shared" si="28"/>
        <v>1268524.7862586849</v>
      </c>
      <c r="AP8" s="227">
        <f t="shared" si="29"/>
        <v>181217.82660838356</v>
      </c>
      <c r="AQ8" s="227">
        <f>'Incremental Rent Q3'!$T$15/'Incremental Rent Q3'!$T$11</f>
        <v>60405.942202794518</v>
      </c>
      <c r="AR8" s="200">
        <v>0</v>
      </c>
      <c r="AS8" s="227">
        <f t="shared" si="6"/>
        <v>241623.76881117807</v>
      </c>
      <c r="AT8" s="202">
        <f t="shared" si="7"/>
        <v>1026901.0174475069</v>
      </c>
      <c r="AU8" s="200" t="s">
        <v>874</v>
      </c>
      <c r="AV8" s="172"/>
      <c r="AW8" s="200">
        <f>'Incremental Rent Q3'!Y25</f>
        <v>3</v>
      </c>
      <c r="AX8" s="227">
        <f t="shared" si="30"/>
        <v>1741681.6287304598</v>
      </c>
      <c r="AY8" s="200">
        <v>0</v>
      </c>
      <c r="AZ8" s="200">
        <v>0</v>
      </c>
      <c r="BA8" s="227">
        <f t="shared" si="31"/>
        <v>1741681.6287304598</v>
      </c>
      <c r="BB8" s="227">
        <f t="shared" si="32"/>
        <v>248811.66124720854</v>
      </c>
      <c r="BC8" s="227">
        <f>'Incremental Rent Q3'!$Z$15/'Incremental Rent Q3'!$Z$11</f>
        <v>82937.220415736185</v>
      </c>
      <c r="BD8" s="200">
        <v>0</v>
      </c>
      <c r="BE8" s="227">
        <f t="shared" si="8"/>
        <v>331748.88166294474</v>
      </c>
      <c r="BF8" s="202">
        <f t="shared" si="9"/>
        <v>1409932.747067515</v>
      </c>
      <c r="BG8" s="200" t="s">
        <v>874</v>
      </c>
      <c r="BH8" s="172"/>
      <c r="BI8" s="200">
        <f>'Incremental Rent Q3'!AK25</f>
        <v>3</v>
      </c>
      <c r="BJ8" s="227">
        <f t="shared" si="33"/>
        <v>1407859.3165571219</v>
      </c>
      <c r="BK8" s="200">
        <v>0</v>
      </c>
      <c r="BL8" s="200">
        <v>0</v>
      </c>
      <c r="BM8" s="227">
        <f t="shared" si="34"/>
        <v>1407859.3165571219</v>
      </c>
      <c r="BN8" s="227">
        <f t="shared" si="35"/>
        <v>201122.75950816026</v>
      </c>
      <c r="BO8" s="227">
        <f>'Incremental Rent Q3'!$AF$15/'Incremental Rent Q3'!$AF$11</f>
        <v>67040.919836053421</v>
      </c>
      <c r="BP8" s="200">
        <v>0</v>
      </c>
      <c r="BQ8" s="227">
        <f t="shared" si="10"/>
        <v>268163.67934421368</v>
      </c>
      <c r="BR8" s="202">
        <f t="shared" si="11"/>
        <v>1139695.6372129084</v>
      </c>
      <c r="BS8" s="200" t="s">
        <v>874</v>
      </c>
      <c r="BT8" s="172"/>
      <c r="BU8" s="200">
        <f>'Incremental Rent Q3'!AK25</f>
        <v>3</v>
      </c>
      <c r="BV8" s="227">
        <f t="shared" si="36"/>
        <v>812784.76007421466</v>
      </c>
      <c r="BW8" s="200">
        <v>0</v>
      </c>
      <c r="BX8" s="200">
        <v>0</v>
      </c>
      <c r="BY8" s="227">
        <f t="shared" si="37"/>
        <v>812784.76007421466</v>
      </c>
      <c r="BZ8" s="227">
        <f t="shared" si="38"/>
        <v>116112.10858203066</v>
      </c>
      <c r="CA8" s="227">
        <f>'Incremental Rent Q3'!$AL$15/'Incremental Rent Q3'!$AL$11</f>
        <v>38704.036194010223</v>
      </c>
      <c r="CB8" s="200">
        <v>0</v>
      </c>
      <c r="CC8" s="227">
        <f t="shared" si="12"/>
        <v>154816.14477604089</v>
      </c>
      <c r="CD8" s="202">
        <f t="shared" si="13"/>
        <v>657968.61529817374</v>
      </c>
      <c r="CE8" s="200" t="s">
        <v>874</v>
      </c>
      <c r="CG8" s="200">
        <f>+'Lease Liability &amp; Finance Cost'!AX8</f>
        <v>3</v>
      </c>
      <c r="CH8" s="227">
        <f t="shared" si="39"/>
        <v>1156386.4034443034</v>
      </c>
      <c r="CI8" s="200">
        <v>0</v>
      </c>
      <c r="CJ8" s="200">
        <v>0</v>
      </c>
      <c r="CK8" s="227">
        <f t="shared" si="40"/>
        <v>1156386.4034443034</v>
      </c>
      <c r="CL8" s="227">
        <f t="shared" si="41"/>
        <v>150833.00914490916</v>
      </c>
      <c r="CM8" s="227">
        <f>+'Incremental Rent Q3'!$AW$15/'Incremental Rent Q3'!$AW$11</f>
        <v>50277.669714969714</v>
      </c>
      <c r="CN8" s="202">
        <v>0</v>
      </c>
      <c r="CO8" s="227">
        <f t="shared" si="14"/>
        <v>201110.67885987886</v>
      </c>
      <c r="CP8" s="202">
        <f t="shared" si="15"/>
        <v>955275.72458442464</v>
      </c>
      <c r="CQ8" s="178" t="s">
        <v>876</v>
      </c>
      <c r="CT8" s="200">
        <f>+'Incremental Rent Q3'!BC25</f>
        <v>3</v>
      </c>
      <c r="CU8" s="227">
        <f t="shared" si="42"/>
        <v>1092572.2645628585</v>
      </c>
      <c r="CV8" s="200">
        <v>0</v>
      </c>
      <c r="CW8" s="200">
        <v>0</v>
      </c>
      <c r="CX8" s="227">
        <f t="shared" si="43"/>
        <v>1092572.2645628585</v>
      </c>
      <c r="CY8" s="227">
        <f t="shared" si="44"/>
        <v>136571.53307035731</v>
      </c>
      <c r="CZ8" s="227">
        <f>'Incremental Rent Q3'!$BD$14/'Incremental Rent Q3'!$BD$11</f>
        <v>45523.844356785768</v>
      </c>
      <c r="DA8" s="200">
        <v>0</v>
      </c>
      <c r="DB8" s="227">
        <f t="shared" si="16"/>
        <v>182095.37742714307</v>
      </c>
      <c r="DC8" s="227">
        <f t="shared" si="17"/>
        <v>910476.88713571546</v>
      </c>
      <c r="DD8" s="227" t="str">
        <f>'Incremental Rent Q3'!BG25</f>
        <v>2081/082</v>
      </c>
    </row>
    <row r="9" spans="1:108" s="203" customFormat="1" x14ac:dyDescent="0.3">
      <c r="A9" s="200">
        <f>'Incremental Rent Q3'!A26</f>
        <v>4</v>
      </c>
      <c r="B9" s="227">
        <f t="shared" si="18"/>
        <v>2040126.3189954539</v>
      </c>
      <c r="C9" s="200">
        <v>0</v>
      </c>
      <c r="D9" s="200">
        <v>0</v>
      </c>
      <c r="E9" s="227">
        <f t="shared" si="19"/>
        <v>2040126.3189954539</v>
      </c>
      <c r="F9" s="227">
        <f t="shared" si="20"/>
        <v>173627.77182940033</v>
      </c>
      <c r="G9" s="227">
        <f>'Incremental Rent Q3'!$B$15/'Incremental Rent Q3'!$B$11</f>
        <v>43406.942957350082</v>
      </c>
      <c r="H9" s="200">
        <v>0</v>
      </c>
      <c r="I9" s="227">
        <f t="shared" si="0"/>
        <v>217034.71478675041</v>
      </c>
      <c r="J9" s="227">
        <f t="shared" si="1"/>
        <v>1823091.6042087034</v>
      </c>
      <c r="K9" s="200" t="s">
        <v>872</v>
      </c>
      <c r="L9" s="172"/>
      <c r="M9" s="200">
        <f>'Incremental Rent Q3'!G26</f>
        <v>4</v>
      </c>
      <c r="N9" s="227">
        <f t="shared" si="21"/>
        <v>934453.65934893233</v>
      </c>
      <c r="O9" s="200">
        <v>0</v>
      </c>
      <c r="P9" s="200">
        <v>0</v>
      </c>
      <c r="Q9" s="227">
        <f t="shared" si="22"/>
        <v>934453.65934893233</v>
      </c>
      <c r="R9" s="227">
        <f t="shared" si="23"/>
        <v>162513.67988677084</v>
      </c>
      <c r="S9" s="227">
        <f>'Incremental Rent Q3'!$H$15/'Incremental Rent Q3'!$H$11</f>
        <v>40628.419971692711</v>
      </c>
      <c r="T9" s="200">
        <v>0</v>
      </c>
      <c r="U9" s="227">
        <f t="shared" si="2"/>
        <v>203142.09985846357</v>
      </c>
      <c r="V9" s="227">
        <f t="shared" si="3"/>
        <v>731311.55949046882</v>
      </c>
      <c r="W9" s="200" t="s">
        <v>875</v>
      </c>
      <c r="X9" s="172"/>
      <c r="Y9" s="200">
        <f>'Incremental Rent Q3'!M26</f>
        <v>4</v>
      </c>
      <c r="Z9" s="227">
        <f t="shared" si="24"/>
        <v>367803.88226941979</v>
      </c>
      <c r="AA9" s="200">
        <v>0</v>
      </c>
      <c r="AB9" s="200">
        <v>0</v>
      </c>
      <c r="AC9" s="227">
        <f t="shared" si="25"/>
        <v>367803.88226941979</v>
      </c>
      <c r="AD9" s="227">
        <f t="shared" si="26"/>
        <v>24520.258817961319</v>
      </c>
      <c r="AE9" s="227">
        <f>'Incremental Rent Q3'!$N$15/'Incremental Rent Q3'!$N$11</f>
        <v>6130.0647044903299</v>
      </c>
      <c r="AF9" s="200">
        <v>0</v>
      </c>
      <c r="AG9" s="227">
        <f t="shared" si="4"/>
        <v>30650.32352245165</v>
      </c>
      <c r="AH9" s="202">
        <f t="shared" si="5"/>
        <v>337153.55874696816</v>
      </c>
      <c r="AI9" s="200" t="s">
        <v>894</v>
      </c>
      <c r="AJ9" s="172"/>
      <c r="AK9" s="200">
        <f>'Incremental Rent Q3'!S26</f>
        <v>4</v>
      </c>
      <c r="AL9" s="227">
        <f t="shared" si="27"/>
        <v>1268524.7862586849</v>
      </c>
      <c r="AM9" s="200">
        <v>0</v>
      </c>
      <c r="AN9" s="200">
        <v>0</v>
      </c>
      <c r="AO9" s="227">
        <f t="shared" si="28"/>
        <v>1268524.7862586849</v>
      </c>
      <c r="AP9" s="227">
        <f t="shared" si="29"/>
        <v>241623.76881117807</v>
      </c>
      <c r="AQ9" s="227">
        <f>'Incremental Rent Q3'!$T$15/'Incremental Rent Q3'!$T$11</f>
        <v>60405.942202794518</v>
      </c>
      <c r="AR9" s="200">
        <v>0</v>
      </c>
      <c r="AS9" s="227">
        <f t="shared" si="6"/>
        <v>302029.71101397258</v>
      </c>
      <c r="AT9" s="202">
        <f t="shared" si="7"/>
        <v>966495.07524471241</v>
      </c>
      <c r="AU9" s="200" t="s">
        <v>874</v>
      </c>
      <c r="AV9" s="172"/>
      <c r="AW9" s="200">
        <f>'Incremental Rent Q3'!Y26</f>
        <v>4</v>
      </c>
      <c r="AX9" s="227">
        <f t="shared" si="30"/>
        <v>1741681.6287304598</v>
      </c>
      <c r="AY9" s="200">
        <v>0</v>
      </c>
      <c r="AZ9" s="200">
        <v>0</v>
      </c>
      <c r="BA9" s="227">
        <f t="shared" si="31"/>
        <v>1741681.6287304598</v>
      </c>
      <c r="BB9" s="227">
        <f t="shared" si="32"/>
        <v>331748.88166294474</v>
      </c>
      <c r="BC9" s="227">
        <f>'Incremental Rent Q3'!$Z$15/'Incremental Rent Q3'!$Z$11</f>
        <v>82937.220415736185</v>
      </c>
      <c r="BD9" s="200">
        <v>0</v>
      </c>
      <c r="BE9" s="227">
        <f t="shared" si="8"/>
        <v>414686.10207868094</v>
      </c>
      <c r="BF9" s="202">
        <f t="shared" si="9"/>
        <v>1326995.526651779</v>
      </c>
      <c r="BG9" s="200" t="s">
        <v>874</v>
      </c>
      <c r="BH9" s="172"/>
      <c r="BI9" s="200">
        <f>'Incremental Rent Q3'!AK26</f>
        <v>4</v>
      </c>
      <c r="BJ9" s="227">
        <f t="shared" si="33"/>
        <v>1407859.3165571219</v>
      </c>
      <c r="BK9" s="200">
        <v>0</v>
      </c>
      <c r="BL9" s="200">
        <v>0</v>
      </c>
      <c r="BM9" s="227">
        <f t="shared" si="34"/>
        <v>1407859.3165571219</v>
      </c>
      <c r="BN9" s="227">
        <f t="shared" si="35"/>
        <v>268163.67934421368</v>
      </c>
      <c r="BO9" s="227">
        <f>'Incremental Rent Q3'!$AF$15/'Incremental Rent Q3'!$AF$11</f>
        <v>67040.919836053421</v>
      </c>
      <c r="BP9" s="200">
        <v>0</v>
      </c>
      <c r="BQ9" s="227">
        <f t="shared" si="10"/>
        <v>335204.59918026708</v>
      </c>
      <c r="BR9" s="202">
        <f t="shared" si="11"/>
        <v>1072654.7173768547</v>
      </c>
      <c r="BS9" s="200" t="s">
        <v>874</v>
      </c>
      <c r="BT9" s="172"/>
      <c r="BU9" s="200">
        <f>'Incremental Rent Q3'!AK26</f>
        <v>4</v>
      </c>
      <c r="BV9" s="227">
        <f t="shared" si="36"/>
        <v>812784.76007421466</v>
      </c>
      <c r="BW9" s="200">
        <v>0</v>
      </c>
      <c r="BX9" s="200">
        <v>0</v>
      </c>
      <c r="BY9" s="227">
        <f t="shared" si="37"/>
        <v>812784.76007421466</v>
      </c>
      <c r="BZ9" s="227">
        <f t="shared" si="38"/>
        <v>154816.14477604089</v>
      </c>
      <c r="CA9" s="227">
        <f>'Incremental Rent Q3'!$AL$15/'Incremental Rent Q3'!$AL$11</f>
        <v>38704.036194010223</v>
      </c>
      <c r="CB9" s="200">
        <v>0</v>
      </c>
      <c r="CC9" s="227">
        <f t="shared" si="12"/>
        <v>193520.18097005112</v>
      </c>
      <c r="CD9" s="202">
        <f t="shared" si="13"/>
        <v>619264.57910416357</v>
      </c>
      <c r="CE9" s="200" t="s">
        <v>874</v>
      </c>
      <c r="CG9" s="200">
        <f>+'Lease Liability &amp; Finance Cost'!AX9</f>
        <v>4</v>
      </c>
      <c r="CH9" s="227">
        <f t="shared" si="39"/>
        <v>1156386.4034443034</v>
      </c>
      <c r="CI9" s="200">
        <v>0</v>
      </c>
      <c r="CJ9" s="200">
        <v>0</v>
      </c>
      <c r="CK9" s="227">
        <f t="shared" si="40"/>
        <v>1156386.4034443034</v>
      </c>
      <c r="CL9" s="227">
        <f t="shared" si="41"/>
        <v>201110.67885987886</v>
      </c>
      <c r="CM9" s="227">
        <f>+'Incremental Rent Q3'!$AW$15/'Incremental Rent Q3'!$AW$11</f>
        <v>50277.669714969714</v>
      </c>
      <c r="CN9" s="202">
        <v>0</v>
      </c>
      <c r="CO9" s="227">
        <f t="shared" si="14"/>
        <v>251388.34857484855</v>
      </c>
      <c r="CP9" s="202">
        <f t="shared" si="15"/>
        <v>904998.05486945482</v>
      </c>
      <c r="CQ9" s="178" t="s">
        <v>876</v>
      </c>
      <c r="CT9" s="200">
        <f>+'Incremental Rent Q3'!BC26</f>
        <v>4</v>
      </c>
      <c r="CU9" s="227">
        <f t="shared" si="42"/>
        <v>1092572.2645628585</v>
      </c>
      <c r="CV9" s="200">
        <v>0</v>
      </c>
      <c r="CW9" s="200">
        <v>0</v>
      </c>
      <c r="CX9" s="227">
        <f t="shared" si="43"/>
        <v>1092572.2645628585</v>
      </c>
      <c r="CY9" s="227">
        <f t="shared" si="44"/>
        <v>182095.37742714307</v>
      </c>
      <c r="CZ9" s="227">
        <f>'Incremental Rent Q3'!$BD$14/'Incremental Rent Q3'!$BD$11</f>
        <v>45523.844356785768</v>
      </c>
      <c r="DA9" s="200">
        <v>0</v>
      </c>
      <c r="DB9" s="227">
        <f t="shared" si="16"/>
        <v>227619.22178392884</v>
      </c>
      <c r="DC9" s="227">
        <f t="shared" si="17"/>
        <v>864953.0427789297</v>
      </c>
      <c r="DD9" s="227" t="str">
        <f>'Incremental Rent Q3'!BG26</f>
        <v>2081/082</v>
      </c>
    </row>
    <row r="10" spans="1:108" s="203" customFormat="1" x14ac:dyDescent="0.3">
      <c r="A10" s="200">
        <f>'Incremental Rent Q3'!A27</f>
        <v>5</v>
      </c>
      <c r="B10" s="227">
        <f t="shared" si="18"/>
        <v>2040126.3189954539</v>
      </c>
      <c r="C10" s="200">
        <v>0</v>
      </c>
      <c r="D10" s="200">
        <v>0</v>
      </c>
      <c r="E10" s="227">
        <f t="shared" si="19"/>
        <v>2040126.3189954539</v>
      </c>
      <c r="F10" s="227">
        <f t="shared" si="20"/>
        <v>217034.71478675041</v>
      </c>
      <c r="G10" s="227">
        <f>'Incremental Rent Q3'!$B$15/'Incremental Rent Q3'!$B$11</f>
        <v>43406.942957350082</v>
      </c>
      <c r="H10" s="200">
        <v>0</v>
      </c>
      <c r="I10" s="227">
        <f t="shared" si="0"/>
        <v>260441.65774410049</v>
      </c>
      <c r="J10" s="227">
        <f t="shared" si="1"/>
        <v>1779684.6612513533</v>
      </c>
      <c r="K10" s="200" t="s">
        <v>872</v>
      </c>
      <c r="L10" s="172"/>
      <c r="M10" s="200">
        <f>'Incremental Rent Q3'!G27</f>
        <v>5</v>
      </c>
      <c r="N10" s="227">
        <f t="shared" si="21"/>
        <v>934453.65934893233</v>
      </c>
      <c r="O10" s="200">
        <v>0</v>
      </c>
      <c r="P10" s="200">
        <v>0</v>
      </c>
      <c r="Q10" s="227">
        <f t="shared" si="22"/>
        <v>934453.65934893233</v>
      </c>
      <c r="R10" s="227">
        <f t="shared" si="23"/>
        <v>203142.09985846357</v>
      </c>
      <c r="S10" s="227">
        <f>'Incremental Rent Q3'!$H$15/'Incremental Rent Q3'!$H$11</f>
        <v>40628.419971692711</v>
      </c>
      <c r="T10" s="200">
        <v>0</v>
      </c>
      <c r="U10" s="227">
        <f t="shared" si="2"/>
        <v>243770.51983015629</v>
      </c>
      <c r="V10" s="227">
        <f t="shared" si="3"/>
        <v>690683.13951877598</v>
      </c>
      <c r="W10" s="200" t="s">
        <v>875</v>
      </c>
      <c r="X10" s="172"/>
      <c r="Y10" s="200">
        <f>'Incremental Rent Q3'!M27</f>
        <v>5</v>
      </c>
      <c r="Z10" s="227">
        <f t="shared" si="24"/>
        <v>367803.88226941979</v>
      </c>
      <c r="AA10" s="200">
        <v>0</v>
      </c>
      <c r="AB10" s="200">
        <v>0</v>
      </c>
      <c r="AC10" s="227">
        <f t="shared" si="25"/>
        <v>367803.88226941979</v>
      </c>
      <c r="AD10" s="227">
        <f t="shared" si="26"/>
        <v>30650.32352245165</v>
      </c>
      <c r="AE10" s="227">
        <f>'Incremental Rent Q3'!$N$15/'Incremental Rent Q3'!$N$11</f>
        <v>6130.0647044903299</v>
      </c>
      <c r="AF10" s="200">
        <v>0</v>
      </c>
      <c r="AG10" s="227">
        <f t="shared" si="4"/>
        <v>36780.388226941977</v>
      </c>
      <c r="AH10" s="202">
        <f t="shared" si="5"/>
        <v>331023.4940424778</v>
      </c>
      <c r="AI10" s="200" t="s">
        <v>894</v>
      </c>
      <c r="AJ10" s="172"/>
      <c r="AK10" s="200">
        <f>'Incremental Rent Q3'!S27</f>
        <v>5</v>
      </c>
      <c r="AL10" s="227">
        <f t="shared" si="27"/>
        <v>1268524.7862586849</v>
      </c>
      <c r="AM10" s="200">
        <v>0</v>
      </c>
      <c r="AN10" s="200">
        <v>0</v>
      </c>
      <c r="AO10" s="227">
        <f t="shared" si="28"/>
        <v>1268524.7862586849</v>
      </c>
      <c r="AP10" s="227">
        <f t="shared" si="29"/>
        <v>302029.71101397258</v>
      </c>
      <c r="AQ10" s="227">
        <f>'Incremental Rent Q3'!$T$15/'Incremental Rent Q3'!$T$11</f>
        <v>60405.942202794518</v>
      </c>
      <c r="AR10" s="200">
        <v>0</v>
      </c>
      <c r="AS10" s="227">
        <f t="shared" si="6"/>
        <v>362435.65321676712</v>
      </c>
      <c r="AT10" s="202">
        <f t="shared" si="7"/>
        <v>906089.13304191781</v>
      </c>
      <c r="AU10" s="200" t="s">
        <v>874</v>
      </c>
      <c r="AV10" s="172"/>
      <c r="AW10" s="200">
        <f>'Incremental Rent Q3'!Y27</f>
        <v>5</v>
      </c>
      <c r="AX10" s="227">
        <f t="shared" si="30"/>
        <v>1741681.6287304598</v>
      </c>
      <c r="AY10" s="200">
        <v>0</v>
      </c>
      <c r="AZ10" s="200">
        <v>0</v>
      </c>
      <c r="BA10" s="227">
        <f t="shared" si="31"/>
        <v>1741681.6287304598</v>
      </c>
      <c r="BB10" s="227">
        <f t="shared" si="32"/>
        <v>414686.10207868094</v>
      </c>
      <c r="BC10" s="227">
        <f>'Incremental Rent Q3'!$Z$15/'Incremental Rent Q3'!$Z$11</f>
        <v>82937.220415736185</v>
      </c>
      <c r="BD10" s="200">
        <v>0</v>
      </c>
      <c r="BE10" s="227">
        <f t="shared" si="8"/>
        <v>497623.32249441714</v>
      </c>
      <c r="BF10" s="202">
        <f t="shared" si="9"/>
        <v>1244058.3062360426</v>
      </c>
      <c r="BG10" s="200" t="s">
        <v>874</v>
      </c>
      <c r="BH10" s="172"/>
      <c r="BI10" s="200">
        <f>'Incremental Rent Q3'!AK27</f>
        <v>5</v>
      </c>
      <c r="BJ10" s="227">
        <f t="shared" si="33"/>
        <v>1407859.3165571219</v>
      </c>
      <c r="BK10" s="200">
        <v>0</v>
      </c>
      <c r="BL10" s="200">
        <v>0</v>
      </c>
      <c r="BM10" s="227">
        <f t="shared" si="34"/>
        <v>1407859.3165571219</v>
      </c>
      <c r="BN10" s="227">
        <f t="shared" si="35"/>
        <v>335204.59918026708</v>
      </c>
      <c r="BO10" s="227">
        <f>'Incremental Rent Q3'!$AF$15/'Incremental Rent Q3'!$AF$11</f>
        <v>67040.919836053421</v>
      </c>
      <c r="BP10" s="200">
        <v>0</v>
      </c>
      <c r="BQ10" s="227">
        <f t="shared" si="10"/>
        <v>402245.51901632047</v>
      </c>
      <c r="BR10" s="202">
        <f t="shared" si="11"/>
        <v>1005613.7975408015</v>
      </c>
      <c r="BS10" s="200" t="s">
        <v>874</v>
      </c>
      <c r="BT10" s="172"/>
      <c r="BU10" s="200">
        <f>'Incremental Rent Q3'!AK27</f>
        <v>5</v>
      </c>
      <c r="BV10" s="227">
        <f t="shared" si="36"/>
        <v>812784.76007421466</v>
      </c>
      <c r="BW10" s="200">
        <v>0</v>
      </c>
      <c r="BX10" s="200">
        <v>0</v>
      </c>
      <c r="BY10" s="227">
        <f t="shared" si="37"/>
        <v>812784.76007421466</v>
      </c>
      <c r="BZ10" s="227">
        <f t="shared" si="38"/>
        <v>193520.18097005112</v>
      </c>
      <c r="CA10" s="227">
        <f>'Incremental Rent Q3'!$AL$15/'Incremental Rent Q3'!$AL$11</f>
        <v>38704.036194010223</v>
      </c>
      <c r="CB10" s="200">
        <v>0</v>
      </c>
      <c r="CC10" s="227">
        <f t="shared" si="12"/>
        <v>232224.21716406135</v>
      </c>
      <c r="CD10" s="202">
        <f t="shared" si="13"/>
        <v>580560.54291015328</v>
      </c>
      <c r="CE10" s="200" t="s">
        <v>874</v>
      </c>
      <c r="CG10" s="200">
        <f>+'Lease Liability &amp; Finance Cost'!AX10</f>
        <v>5</v>
      </c>
      <c r="CH10" s="227">
        <f t="shared" si="39"/>
        <v>1156386.4034443034</v>
      </c>
      <c r="CI10" s="200">
        <v>0</v>
      </c>
      <c r="CJ10" s="200">
        <v>0</v>
      </c>
      <c r="CK10" s="227">
        <f t="shared" si="40"/>
        <v>1156386.4034443034</v>
      </c>
      <c r="CL10" s="227">
        <f t="shared" si="41"/>
        <v>251388.34857484855</v>
      </c>
      <c r="CM10" s="227">
        <f>+'Incremental Rent Q3'!$AW$15/'Incremental Rent Q3'!$AW$11</f>
        <v>50277.669714969714</v>
      </c>
      <c r="CN10" s="202">
        <v>0</v>
      </c>
      <c r="CO10" s="227">
        <f t="shared" si="14"/>
        <v>301666.01828981825</v>
      </c>
      <c r="CP10" s="202">
        <f t="shared" si="15"/>
        <v>854720.38515448524</v>
      </c>
      <c r="CQ10" s="178" t="s">
        <v>876</v>
      </c>
      <c r="CT10" s="200">
        <f>+'Incremental Rent Q3'!BC27</f>
        <v>5</v>
      </c>
      <c r="CU10" s="227">
        <f t="shared" si="42"/>
        <v>1092572.2645628585</v>
      </c>
      <c r="CV10" s="200">
        <v>0</v>
      </c>
      <c r="CW10" s="200">
        <v>0</v>
      </c>
      <c r="CX10" s="227">
        <f t="shared" si="43"/>
        <v>1092572.2645628585</v>
      </c>
      <c r="CY10" s="227">
        <f t="shared" si="44"/>
        <v>227619.22178392884</v>
      </c>
      <c r="CZ10" s="227">
        <f>'Incremental Rent Q3'!$BD$14/'Incremental Rent Q3'!$BD$11</f>
        <v>45523.844356785768</v>
      </c>
      <c r="DA10" s="200">
        <v>0</v>
      </c>
      <c r="DB10" s="227">
        <f t="shared" si="16"/>
        <v>273143.06614071463</v>
      </c>
      <c r="DC10" s="227">
        <f t="shared" si="17"/>
        <v>819429.19842214393</v>
      </c>
      <c r="DD10" s="227" t="str">
        <f>'Incremental Rent Q3'!BG27</f>
        <v>2081/082</v>
      </c>
    </row>
    <row r="11" spans="1:108" s="203" customFormat="1" x14ac:dyDescent="0.3">
      <c r="A11" s="200">
        <f>'Incremental Rent Q3'!A28</f>
        <v>6</v>
      </c>
      <c r="B11" s="227">
        <f t="shared" si="18"/>
        <v>2040126.3189954539</v>
      </c>
      <c r="C11" s="200">
        <v>0</v>
      </c>
      <c r="D11" s="200">
        <v>0</v>
      </c>
      <c r="E11" s="227">
        <f t="shared" si="19"/>
        <v>2040126.3189954539</v>
      </c>
      <c r="F11" s="227">
        <f t="shared" si="20"/>
        <v>260441.65774410049</v>
      </c>
      <c r="G11" s="227">
        <f>'Incremental Rent Q3'!$B$15/'Incremental Rent Q3'!$B$11</f>
        <v>43406.942957350082</v>
      </c>
      <c r="H11" s="200">
        <v>0</v>
      </c>
      <c r="I11" s="227">
        <f t="shared" si="0"/>
        <v>303848.6007014506</v>
      </c>
      <c r="J11" s="227">
        <f t="shared" si="1"/>
        <v>1736277.7182940033</v>
      </c>
      <c r="K11" s="200" t="s">
        <v>872</v>
      </c>
      <c r="L11" s="172"/>
      <c r="M11" s="200">
        <f>'Incremental Rent Q3'!G28</f>
        <v>6</v>
      </c>
      <c r="N11" s="227">
        <f t="shared" si="21"/>
        <v>934453.65934893233</v>
      </c>
      <c r="O11" s="200">
        <v>0</v>
      </c>
      <c r="P11" s="200">
        <v>0</v>
      </c>
      <c r="Q11" s="227">
        <f t="shared" si="22"/>
        <v>934453.65934893233</v>
      </c>
      <c r="R11" s="227">
        <f t="shared" si="23"/>
        <v>243770.51983015629</v>
      </c>
      <c r="S11" s="227">
        <f>'Incremental Rent Q3'!$H$15/'Incremental Rent Q3'!$H$11</f>
        <v>40628.419971692711</v>
      </c>
      <c r="T11" s="200">
        <v>0</v>
      </c>
      <c r="U11" s="227">
        <f t="shared" si="2"/>
        <v>284398.93980184902</v>
      </c>
      <c r="V11" s="227">
        <f t="shared" si="3"/>
        <v>650054.71954708337</v>
      </c>
      <c r="W11" s="200" t="s">
        <v>875</v>
      </c>
      <c r="X11" s="172"/>
      <c r="Y11" s="200">
        <f>'Incremental Rent Q3'!M28</f>
        <v>6</v>
      </c>
      <c r="Z11" s="227">
        <f t="shared" si="24"/>
        <v>367803.88226941979</v>
      </c>
      <c r="AA11" s="200">
        <v>0</v>
      </c>
      <c r="AB11" s="200">
        <v>0</v>
      </c>
      <c r="AC11" s="227">
        <f t="shared" si="25"/>
        <v>367803.88226941979</v>
      </c>
      <c r="AD11" s="227">
        <f t="shared" si="26"/>
        <v>36780.388226941977</v>
      </c>
      <c r="AE11" s="227">
        <f>'Incremental Rent Q3'!$N$15/'Incremental Rent Q3'!$N$11</f>
        <v>6130.0647044903299</v>
      </c>
      <c r="AF11" s="200">
        <v>0</v>
      </c>
      <c r="AG11" s="227">
        <f t="shared" si="4"/>
        <v>42910.452931432308</v>
      </c>
      <c r="AH11" s="202">
        <f t="shared" si="5"/>
        <v>324893.4293379875</v>
      </c>
      <c r="AI11" s="200" t="s">
        <v>894</v>
      </c>
      <c r="AJ11" s="172"/>
      <c r="AK11" s="200">
        <f>'Incremental Rent Q3'!S28</f>
        <v>6</v>
      </c>
      <c r="AL11" s="227">
        <f t="shared" si="27"/>
        <v>1268524.7862586849</v>
      </c>
      <c r="AM11" s="200">
        <v>0</v>
      </c>
      <c r="AN11" s="200">
        <v>0</v>
      </c>
      <c r="AO11" s="227">
        <f t="shared" si="28"/>
        <v>1268524.7862586849</v>
      </c>
      <c r="AP11" s="227">
        <f t="shared" si="29"/>
        <v>362435.65321676712</v>
      </c>
      <c r="AQ11" s="227">
        <f>'Incremental Rent Q3'!$T$15/'Incremental Rent Q3'!$T$11</f>
        <v>60405.942202794518</v>
      </c>
      <c r="AR11" s="200">
        <v>0</v>
      </c>
      <c r="AS11" s="227">
        <f t="shared" si="6"/>
        <v>422841.59541956167</v>
      </c>
      <c r="AT11" s="202">
        <f t="shared" si="7"/>
        <v>845683.19083912321</v>
      </c>
      <c r="AU11" s="200" t="s">
        <v>874</v>
      </c>
      <c r="AV11" s="172"/>
      <c r="AW11" s="200">
        <f>'Incremental Rent Q3'!Y28</f>
        <v>6</v>
      </c>
      <c r="AX11" s="227">
        <f t="shared" si="30"/>
        <v>1741681.6287304598</v>
      </c>
      <c r="AY11" s="200">
        <v>0</v>
      </c>
      <c r="AZ11" s="200">
        <v>0</v>
      </c>
      <c r="BA11" s="227">
        <f t="shared" si="31"/>
        <v>1741681.6287304598</v>
      </c>
      <c r="BB11" s="227">
        <f t="shared" si="32"/>
        <v>497623.32249441714</v>
      </c>
      <c r="BC11" s="227">
        <f>'Incremental Rent Q3'!$Z$15/'Incremental Rent Q3'!$Z$11</f>
        <v>82937.220415736185</v>
      </c>
      <c r="BD11" s="200">
        <v>0</v>
      </c>
      <c r="BE11" s="227">
        <f t="shared" si="8"/>
        <v>580560.54291015328</v>
      </c>
      <c r="BF11" s="202">
        <f t="shared" si="9"/>
        <v>1161121.0858203066</v>
      </c>
      <c r="BG11" s="200" t="s">
        <v>874</v>
      </c>
      <c r="BH11" s="172"/>
      <c r="BI11" s="200">
        <f>'Incremental Rent Q3'!AK28</f>
        <v>6</v>
      </c>
      <c r="BJ11" s="227">
        <f t="shared" si="33"/>
        <v>1407859.3165571219</v>
      </c>
      <c r="BK11" s="200">
        <v>0</v>
      </c>
      <c r="BL11" s="200">
        <v>0</v>
      </c>
      <c r="BM11" s="227">
        <f t="shared" si="34"/>
        <v>1407859.3165571219</v>
      </c>
      <c r="BN11" s="227">
        <f t="shared" si="35"/>
        <v>402245.51901632047</v>
      </c>
      <c r="BO11" s="227">
        <f>'Incremental Rent Q3'!$AF$15/'Incremental Rent Q3'!$AF$11</f>
        <v>67040.919836053421</v>
      </c>
      <c r="BP11" s="200">
        <v>0</v>
      </c>
      <c r="BQ11" s="227">
        <f t="shared" si="10"/>
        <v>469286.43885237386</v>
      </c>
      <c r="BR11" s="202">
        <f t="shared" si="11"/>
        <v>938572.87770474807</v>
      </c>
      <c r="BS11" s="200" t="s">
        <v>874</v>
      </c>
      <c r="BT11" s="172"/>
      <c r="BU11" s="200">
        <f>'Incremental Rent Q3'!AK28</f>
        <v>6</v>
      </c>
      <c r="BV11" s="227">
        <f t="shared" si="36"/>
        <v>812784.76007421466</v>
      </c>
      <c r="BW11" s="200">
        <v>0</v>
      </c>
      <c r="BX11" s="200">
        <v>0</v>
      </c>
      <c r="BY11" s="227">
        <f t="shared" si="37"/>
        <v>812784.76007421466</v>
      </c>
      <c r="BZ11" s="227">
        <f t="shared" si="38"/>
        <v>232224.21716406135</v>
      </c>
      <c r="CA11" s="227">
        <f>'Incremental Rent Q3'!$AL$15/'Incremental Rent Q3'!$AL$11</f>
        <v>38704.036194010223</v>
      </c>
      <c r="CB11" s="200">
        <v>0</v>
      </c>
      <c r="CC11" s="227">
        <f t="shared" si="12"/>
        <v>270928.25335807155</v>
      </c>
      <c r="CD11" s="202">
        <f t="shared" si="13"/>
        <v>541856.50671614311</v>
      </c>
      <c r="CE11" s="200" t="s">
        <v>874</v>
      </c>
      <c r="CG11" s="200">
        <f>+'Lease Liability &amp; Finance Cost'!AX11</f>
        <v>6</v>
      </c>
      <c r="CH11" s="227">
        <f t="shared" si="39"/>
        <v>1156386.4034443034</v>
      </c>
      <c r="CI11" s="200">
        <v>0</v>
      </c>
      <c r="CJ11" s="200">
        <v>0</v>
      </c>
      <c r="CK11" s="227">
        <f t="shared" si="40"/>
        <v>1156386.4034443034</v>
      </c>
      <c r="CL11" s="227">
        <f t="shared" si="41"/>
        <v>301666.01828981825</v>
      </c>
      <c r="CM11" s="227">
        <f>+'Incremental Rent Q3'!$AW$15/'Incremental Rent Q3'!$AW$11</f>
        <v>50277.669714969714</v>
      </c>
      <c r="CN11" s="202">
        <v>0</v>
      </c>
      <c r="CO11" s="227">
        <f t="shared" si="14"/>
        <v>351943.68800478795</v>
      </c>
      <c r="CP11" s="202">
        <f t="shared" si="15"/>
        <v>804442.71543951542</v>
      </c>
      <c r="CQ11" s="178" t="s">
        <v>876</v>
      </c>
      <c r="CT11" s="200">
        <f>+'Incremental Rent Q3'!BC28</f>
        <v>6</v>
      </c>
      <c r="CU11" s="227">
        <f t="shared" si="42"/>
        <v>1092572.2645628585</v>
      </c>
      <c r="CV11" s="200">
        <v>0</v>
      </c>
      <c r="CW11" s="200">
        <v>0</v>
      </c>
      <c r="CX11" s="227">
        <f t="shared" si="43"/>
        <v>1092572.2645628585</v>
      </c>
      <c r="CY11" s="227">
        <f t="shared" si="44"/>
        <v>273143.06614071463</v>
      </c>
      <c r="CZ11" s="227">
        <f>'Incremental Rent Q3'!$BD$14/'Incremental Rent Q3'!$BD$11</f>
        <v>45523.844356785768</v>
      </c>
      <c r="DA11" s="200">
        <v>0</v>
      </c>
      <c r="DB11" s="227">
        <f t="shared" si="16"/>
        <v>318666.91049750039</v>
      </c>
      <c r="DC11" s="227">
        <f t="shared" si="17"/>
        <v>773905.35406535817</v>
      </c>
      <c r="DD11" s="227" t="str">
        <f>'Incremental Rent Q3'!BG28</f>
        <v>2081/082</v>
      </c>
    </row>
    <row r="12" spans="1:108" s="207" customFormat="1" x14ac:dyDescent="0.3">
      <c r="A12" s="204">
        <f>'Incremental Rent Q3'!A29</f>
        <v>7</v>
      </c>
      <c r="B12" s="221">
        <f t="shared" si="18"/>
        <v>2040126.3189954539</v>
      </c>
      <c r="C12" s="204">
        <v>0</v>
      </c>
      <c r="D12" s="204">
        <v>0</v>
      </c>
      <c r="E12" s="221">
        <f t="shared" si="19"/>
        <v>2040126.3189954539</v>
      </c>
      <c r="F12" s="221">
        <f t="shared" si="20"/>
        <v>303848.6007014506</v>
      </c>
      <c r="G12" s="221">
        <f>'Incremental Rent Q3'!$B$15/'Incremental Rent Q3'!$B$11</f>
        <v>43406.942957350082</v>
      </c>
      <c r="H12" s="204">
        <v>0</v>
      </c>
      <c r="I12" s="221">
        <f t="shared" si="0"/>
        <v>347255.54365880066</v>
      </c>
      <c r="J12" s="221">
        <f t="shared" si="1"/>
        <v>1692870.7753366532</v>
      </c>
      <c r="K12" s="204" t="s">
        <v>873</v>
      </c>
      <c r="L12" s="172"/>
      <c r="M12" s="200">
        <f>'Incremental Rent Q3'!G29</f>
        <v>7</v>
      </c>
      <c r="N12" s="227">
        <f t="shared" si="21"/>
        <v>934453.65934893233</v>
      </c>
      <c r="O12" s="200">
        <v>0</v>
      </c>
      <c r="P12" s="200">
        <v>0</v>
      </c>
      <c r="Q12" s="227">
        <f t="shared" si="22"/>
        <v>934453.65934893233</v>
      </c>
      <c r="R12" s="227">
        <f t="shared" si="23"/>
        <v>284398.93980184902</v>
      </c>
      <c r="S12" s="227">
        <f>'Incremental Rent Q3'!$H$15/'Incremental Rent Q3'!$H$11</f>
        <v>40628.419971692711</v>
      </c>
      <c r="T12" s="200">
        <v>0</v>
      </c>
      <c r="U12" s="227">
        <f t="shared" si="2"/>
        <v>325027.35977354174</v>
      </c>
      <c r="V12" s="227">
        <f t="shared" si="3"/>
        <v>609426.29957539053</v>
      </c>
      <c r="W12" s="200" t="s">
        <v>875</v>
      </c>
      <c r="X12" s="172"/>
      <c r="Y12" s="200">
        <f>'Incremental Rent Q3'!M29</f>
        <v>7</v>
      </c>
      <c r="Z12" s="227">
        <f t="shared" si="24"/>
        <v>367803.88226941979</v>
      </c>
      <c r="AA12" s="200">
        <v>0</v>
      </c>
      <c r="AB12" s="200">
        <v>0</v>
      </c>
      <c r="AC12" s="227">
        <f t="shared" si="25"/>
        <v>367803.88226941979</v>
      </c>
      <c r="AD12" s="227">
        <f t="shared" si="26"/>
        <v>42910.452931432308</v>
      </c>
      <c r="AE12" s="227">
        <f>'Incremental Rent Q3'!$N$15/'Incremental Rent Q3'!$N$11</f>
        <v>6130.0647044903299</v>
      </c>
      <c r="AF12" s="200">
        <v>0</v>
      </c>
      <c r="AG12" s="227">
        <f t="shared" si="4"/>
        <v>49040.517635922639</v>
      </c>
      <c r="AH12" s="202">
        <f t="shared" si="5"/>
        <v>318763.36463349714</v>
      </c>
      <c r="AI12" s="200" t="s">
        <v>894</v>
      </c>
      <c r="AJ12" s="172"/>
      <c r="AK12" s="200">
        <f>'Incremental Rent Q3'!S29</f>
        <v>7</v>
      </c>
      <c r="AL12" s="227">
        <f t="shared" si="27"/>
        <v>1268524.7862586849</v>
      </c>
      <c r="AM12" s="200">
        <v>0</v>
      </c>
      <c r="AN12" s="200">
        <v>0</v>
      </c>
      <c r="AO12" s="227">
        <f t="shared" si="28"/>
        <v>1268524.7862586849</v>
      </c>
      <c r="AP12" s="227">
        <f t="shared" si="29"/>
        <v>422841.59541956167</v>
      </c>
      <c r="AQ12" s="227">
        <f>'Incremental Rent Q3'!$T$15/'Incremental Rent Q3'!$T$11</f>
        <v>60405.942202794518</v>
      </c>
      <c r="AR12" s="200">
        <v>0</v>
      </c>
      <c r="AS12" s="227">
        <f t="shared" si="6"/>
        <v>483247.53762235621</v>
      </c>
      <c r="AT12" s="202">
        <f t="shared" si="7"/>
        <v>785277.24863632873</v>
      </c>
      <c r="AU12" s="200" t="s">
        <v>874</v>
      </c>
      <c r="AV12" s="172"/>
      <c r="AW12" s="200">
        <f>'Incremental Rent Q3'!Y29</f>
        <v>7</v>
      </c>
      <c r="AX12" s="227">
        <f t="shared" si="30"/>
        <v>1741681.6287304598</v>
      </c>
      <c r="AY12" s="200">
        <v>0</v>
      </c>
      <c r="AZ12" s="200">
        <v>0</v>
      </c>
      <c r="BA12" s="227">
        <f t="shared" si="31"/>
        <v>1741681.6287304598</v>
      </c>
      <c r="BB12" s="227">
        <f t="shared" si="32"/>
        <v>580560.54291015328</v>
      </c>
      <c r="BC12" s="227">
        <f>'Incremental Rent Q3'!$Z$15/'Incremental Rent Q3'!$Z$11</f>
        <v>82937.220415736185</v>
      </c>
      <c r="BD12" s="200">
        <v>0</v>
      </c>
      <c r="BE12" s="227">
        <f t="shared" si="8"/>
        <v>663497.76332588948</v>
      </c>
      <c r="BF12" s="202">
        <f t="shared" si="9"/>
        <v>1078183.8654045705</v>
      </c>
      <c r="BG12" s="200" t="s">
        <v>874</v>
      </c>
      <c r="BH12" s="172"/>
      <c r="BI12" s="200">
        <f>'Incremental Rent Q3'!AK29</f>
        <v>7</v>
      </c>
      <c r="BJ12" s="227">
        <f t="shared" si="33"/>
        <v>1407859.3165571219</v>
      </c>
      <c r="BK12" s="200">
        <v>0</v>
      </c>
      <c r="BL12" s="200">
        <v>0</v>
      </c>
      <c r="BM12" s="227">
        <f t="shared" si="34"/>
        <v>1407859.3165571219</v>
      </c>
      <c r="BN12" s="227">
        <f t="shared" si="35"/>
        <v>469286.43885237386</v>
      </c>
      <c r="BO12" s="227">
        <f>'Incremental Rent Q3'!$AF$15/'Incremental Rent Q3'!$AF$11</f>
        <v>67040.919836053421</v>
      </c>
      <c r="BP12" s="200">
        <v>0</v>
      </c>
      <c r="BQ12" s="227">
        <f t="shared" si="10"/>
        <v>536327.35868842725</v>
      </c>
      <c r="BR12" s="202">
        <f t="shared" si="11"/>
        <v>871531.95786869468</v>
      </c>
      <c r="BS12" s="200" t="s">
        <v>874</v>
      </c>
      <c r="BT12" s="172"/>
      <c r="BU12" s="200">
        <f>'Incremental Rent Q3'!AK29</f>
        <v>7</v>
      </c>
      <c r="BV12" s="227">
        <f t="shared" si="36"/>
        <v>812784.76007421466</v>
      </c>
      <c r="BW12" s="200">
        <v>0</v>
      </c>
      <c r="BX12" s="200">
        <v>0</v>
      </c>
      <c r="BY12" s="227">
        <f t="shared" si="37"/>
        <v>812784.76007421466</v>
      </c>
      <c r="BZ12" s="227">
        <f t="shared" si="38"/>
        <v>270928.25335807155</v>
      </c>
      <c r="CA12" s="227">
        <f>'Incremental Rent Q3'!$AL$15/'Incremental Rent Q3'!$AL$11</f>
        <v>38704.036194010223</v>
      </c>
      <c r="CB12" s="200">
        <v>0</v>
      </c>
      <c r="CC12" s="227">
        <f t="shared" si="12"/>
        <v>309632.28955208178</v>
      </c>
      <c r="CD12" s="202">
        <f t="shared" si="13"/>
        <v>503152.47052213288</v>
      </c>
      <c r="CE12" s="200" t="s">
        <v>874</v>
      </c>
      <c r="CG12" s="200">
        <f>+'Lease Liability &amp; Finance Cost'!AX12</f>
        <v>7</v>
      </c>
      <c r="CH12" s="227">
        <f t="shared" si="39"/>
        <v>1156386.4034443034</v>
      </c>
      <c r="CI12" s="200">
        <v>0</v>
      </c>
      <c r="CJ12" s="200">
        <v>0</v>
      </c>
      <c r="CK12" s="227">
        <f t="shared" si="40"/>
        <v>1156386.4034443034</v>
      </c>
      <c r="CL12" s="227">
        <f t="shared" si="41"/>
        <v>351943.68800478795</v>
      </c>
      <c r="CM12" s="227">
        <f>+'Incremental Rent Q3'!$AW$15/'Incremental Rent Q3'!$AW$11</f>
        <v>50277.669714969714</v>
      </c>
      <c r="CN12" s="202">
        <v>0</v>
      </c>
      <c r="CO12" s="227">
        <f t="shared" si="14"/>
        <v>402221.35771975765</v>
      </c>
      <c r="CP12" s="202">
        <f t="shared" si="15"/>
        <v>754165.04572454584</v>
      </c>
      <c r="CQ12" s="178" t="s">
        <v>876</v>
      </c>
      <c r="CT12" s="200">
        <f>+'Incremental Rent Q3'!BC29</f>
        <v>7</v>
      </c>
      <c r="CU12" s="227">
        <f t="shared" si="42"/>
        <v>1092572.2645628585</v>
      </c>
      <c r="CV12" s="200">
        <v>0</v>
      </c>
      <c r="CW12" s="200">
        <v>0</v>
      </c>
      <c r="CX12" s="227">
        <f t="shared" si="43"/>
        <v>1092572.2645628585</v>
      </c>
      <c r="CY12" s="227">
        <f t="shared" si="44"/>
        <v>318666.91049750039</v>
      </c>
      <c r="CZ12" s="227">
        <f>'Incremental Rent Q3'!$BD$14/'Incremental Rent Q3'!$BD$11</f>
        <v>45523.844356785768</v>
      </c>
      <c r="DA12" s="200">
        <v>0</v>
      </c>
      <c r="DB12" s="227">
        <f t="shared" si="16"/>
        <v>364190.75485428615</v>
      </c>
      <c r="DC12" s="227">
        <f t="shared" si="17"/>
        <v>728381.50970857241</v>
      </c>
      <c r="DD12" s="227" t="str">
        <f>'Incremental Rent Q3'!BG29</f>
        <v>2081/082</v>
      </c>
    </row>
    <row r="13" spans="1:108" s="207" customFormat="1" x14ac:dyDescent="0.3">
      <c r="A13" s="204">
        <f>'Incremental Rent Q3'!A30</f>
        <v>8</v>
      </c>
      <c r="B13" s="221">
        <f t="shared" si="18"/>
        <v>2040126.3189954539</v>
      </c>
      <c r="C13" s="204">
        <v>0</v>
      </c>
      <c r="D13" s="204">
        <v>0</v>
      </c>
      <c r="E13" s="221">
        <f t="shared" si="19"/>
        <v>2040126.3189954539</v>
      </c>
      <c r="F13" s="221">
        <f t="shared" si="20"/>
        <v>347255.54365880066</v>
      </c>
      <c r="G13" s="221">
        <f>'Incremental Rent Q3'!$B$15/'Incremental Rent Q3'!$B$11</f>
        <v>43406.942957350082</v>
      </c>
      <c r="H13" s="204">
        <v>0</v>
      </c>
      <c r="I13" s="221">
        <f t="shared" si="0"/>
        <v>390662.48661615071</v>
      </c>
      <c r="J13" s="221">
        <f t="shared" si="1"/>
        <v>1649463.8323793032</v>
      </c>
      <c r="K13" s="204" t="s">
        <v>873</v>
      </c>
      <c r="L13" s="172"/>
      <c r="M13" s="200">
        <f>'Incremental Rent Q3'!G30</f>
        <v>8</v>
      </c>
      <c r="N13" s="227">
        <f t="shared" si="21"/>
        <v>934453.65934893233</v>
      </c>
      <c r="O13" s="200">
        <v>0</v>
      </c>
      <c r="P13" s="200">
        <v>0</v>
      </c>
      <c r="Q13" s="227">
        <f t="shared" si="22"/>
        <v>934453.65934893233</v>
      </c>
      <c r="R13" s="227">
        <f t="shared" si="23"/>
        <v>325027.35977354174</v>
      </c>
      <c r="S13" s="227">
        <f>'Incremental Rent Q3'!$H$15/'Incremental Rent Q3'!$H$11</f>
        <v>40628.419971692711</v>
      </c>
      <c r="T13" s="200">
        <v>0</v>
      </c>
      <c r="U13" s="227">
        <f t="shared" si="2"/>
        <v>365655.77974523447</v>
      </c>
      <c r="V13" s="227">
        <f t="shared" si="3"/>
        <v>568797.87960369792</v>
      </c>
      <c r="W13" s="200" t="s">
        <v>875</v>
      </c>
      <c r="X13" s="172"/>
      <c r="Y13" s="200">
        <f>'Incremental Rent Q3'!M30</f>
        <v>8</v>
      </c>
      <c r="Z13" s="227">
        <f t="shared" si="24"/>
        <v>367803.88226941979</v>
      </c>
      <c r="AA13" s="200">
        <v>0</v>
      </c>
      <c r="AB13" s="200">
        <v>0</v>
      </c>
      <c r="AC13" s="227">
        <f t="shared" si="25"/>
        <v>367803.88226941979</v>
      </c>
      <c r="AD13" s="227">
        <f t="shared" si="26"/>
        <v>49040.517635922639</v>
      </c>
      <c r="AE13" s="227">
        <f>'Incremental Rent Q3'!$N$15/'Incremental Rent Q3'!$N$11</f>
        <v>6130.0647044903299</v>
      </c>
      <c r="AF13" s="200">
        <v>0</v>
      </c>
      <c r="AG13" s="227">
        <f t="shared" si="4"/>
        <v>55170.58234041297</v>
      </c>
      <c r="AH13" s="202">
        <f t="shared" si="5"/>
        <v>312633.29992900684</v>
      </c>
      <c r="AI13" s="200" t="s">
        <v>894</v>
      </c>
      <c r="AJ13" s="172"/>
      <c r="AK13" s="200">
        <f>'Incremental Rent Q3'!S30</f>
        <v>8</v>
      </c>
      <c r="AL13" s="227">
        <f t="shared" si="27"/>
        <v>1268524.7862586849</v>
      </c>
      <c r="AM13" s="200">
        <v>0</v>
      </c>
      <c r="AN13" s="200">
        <v>0</v>
      </c>
      <c r="AO13" s="227">
        <f t="shared" si="28"/>
        <v>1268524.7862586849</v>
      </c>
      <c r="AP13" s="227">
        <f t="shared" si="29"/>
        <v>483247.53762235621</v>
      </c>
      <c r="AQ13" s="227">
        <f>'Incremental Rent Q3'!$T$15/'Incremental Rent Q3'!$T$11</f>
        <v>60405.942202794518</v>
      </c>
      <c r="AR13" s="200">
        <v>0</v>
      </c>
      <c r="AS13" s="227">
        <f t="shared" si="6"/>
        <v>543653.47982515069</v>
      </c>
      <c r="AT13" s="202">
        <f t="shared" si="7"/>
        <v>724871.30643353425</v>
      </c>
      <c r="AU13" s="200" t="s">
        <v>874</v>
      </c>
      <c r="AV13" s="172"/>
      <c r="AW13" s="200">
        <f>'Incremental Rent Q3'!Y30</f>
        <v>8</v>
      </c>
      <c r="AX13" s="227">
        <f t="shared" si="30"/>
        <v>1741681.6287304598</v>
      </c>
      <c r="AY13" s="200">
        <v>0</v>
      </c>
      <c r="AZ13" s="200">
        <v>0</v>
      </c>
      <c r="BA13" s="227">
        <f t="shared" si="31"/>
        <v>1741681.6287304598</v>
      </c>
      <c r="BB13" s="227">
        <f t="shared" si="32"/>
        <v>663497.76332588948</v>
      </c>
      <c r="BC13" s="227">
        <f>'Incremental Rent Q3'!$Z$15/'Incremental Rent Q3'!$Z$11</f>
        <v>82937.220415736185</v>
      </c>
      <c r="BD13" s="200">
        <v>0</v>
      </c>
      <c r="BE13" s="227">
        <f t="shared" si="8"/>
        <v>746434.98374162568</v>
      </c>
      <c r="BF13" s="202">
        <f t="shared" si="9"/>
        <v>995246.64498883416</v>
      </c>
      <c r="BG13" s="200" t="s">
        <v>874</v>
      </c>
      <c r="BH13" s="172"/>
      <c r="BI13" s="200">
        <f>'Incremental Rent Q3'!AK30</f>
        <v>8</v>
      </c>
      <c r="BJ13" s="227">
        <f t="shared" si="33"/>
        <v>1407859.3165571219</v>
      </c>
      <c r="BK13" s="200">
        <v>0</v>
      </c>
      <c r="BL13" s="200">
        <v>0</v>
      </c>
      <c r="BM13" s="227">
        <f t="shared" si="34"/>
        <v>1407859.3165571219</v>
      </c>
      <c r="BN13" s="227">
        <f t="shared" si="35"/>
        <v>536327.35868842725</v>
      </c>
      <c r="BO13" s="227">
        <f>'Incremental Rent Q3'!$AF$15/'Incremental Rent Q3'!$AF$11</f>
        <v>67040.919836053421</v>
      </c>
      <c r="BP13" s="200">
        <v>0</v>
      </c>
      <c r="BQ13" s="227">
        <f t="shared" si="10"/>
        <v>603368.27852448064</v>
      </c>
      <c r="BR13" s="202">
        <f t="shared" si="11"/>
        <v>804491.03803264129</v>
      </c>
      <c r="BS13" s="200" t="s">
        <v>874</v>
      </c>
      <c r="BT13" s="172"/>
      <c r="BU13" s="200">
        <f>'Incremental Rent Q3'!AK30</f>
        <v>8</v>
      </c>
      <c r="BV13" s="227">
        <f t="shared" si="36"/>
        <v>812784.76007421466</v>
      </c>
      <c r="BW13" s="200">
        <v>0</v>
      </c>
      <c r="BX13" s="200">
        <v>0</v>
      </c>
      <c r="BY13" s="227">
        <f t="shared" si="37"/>
        <v>812784.76007421466</v>
      </c>
      <c r="BZ13" s="227">
        <f t="shared" si="38"/>
        <v>309632.28955208178</v>
      </c>
      <c r="CA13" s="227">
        <f>'Incremental Rent Q3'!$AL$15/'Incremental Rent Q3'!$AL$11</f>
        <v>38704.036194010223</v>
      </c>
      <c r="CB13" s="200">
        <v>0</v>
      </c>
      <c r="CC13" s="227">
        <f t="shared" si="12"/>
        <v>348336.32574609201</v>
      </c>
      <c r="CD13" s="202">
        <f t="shared" si="13"/>
        <v>464448.43432812265</v>
      </c>
      <c r="CE13" s="200" t="s">
        <v>874</v>
      </c>
      <c r="CG13" s="200">
        <f>+'Lease Liability &amp; Finance Cost'!AX13</f>
        <v>8</v>
      </c>
      <c r="CH13" s="227">
        <f t="shared" si="39"/>
        <v>1156386.4034443034</v>
      </c>
      <c r="CI13" s="200">
        <v>0</v>
      </c>
      <c r="CJ13" s="200">
        <v>0</v>
      </c>
      <c r="CK13" s="227">
        <f t="shared" si="40"/>
        <v>1156386.4034443034</v>
      </c>
      <c r="CL13" s="227">
        <f t="shared" si="41"/>
        <v>402221.35771975765</v>
      </c>
      <c r="CM13" s="227">
        <f>+'Incremental Rent Q3'!$AW$15/'Incremental Rent Q3'!$AW$11</f>
        <v>50277.669714969714</v>
      </c>
      <c r="CN13" s="202">
        <v>0</v>
      </c>
      <c r="CO13" s="227">
        <f t="shared" si="14"/>
        <v>452499.02743472735</v>
      </c>
      <c r="CP13" s="202">
        <f t="shared" si="15"/>
        <v>703887.37600957602</v>
      </c>
      <c r="CQ13" s="178" t="s">
        <v>877</v>
      </c>
      <c r="CT13" s="200">
        <f>+'Incremental Rent Q3'!BC30</f>
        <v>8</v>
      </c>
      <c r="CU13" s="227">
        <f t="shared" si="42"/>
        <v>1092572.2645628585</v>
      </c>
      <c r="CV13" s="200">
        <v>0</v>
      </c>
      <c r="CW13" s="200">
        <v>0</v>
      </c>
      <c r="CX13" s="227">
        <f t="shared" si="43"/>
        <v>1092572.2645628585</v>
      </c>
      <c r="CY13" s="227">
        <f t="shared" si="44"/>
        <v>364190.75485428615</v>
      </c>
      <c r="CZ13" s="227">
        <f>'Incremental Rent Q3'!$BD$14/'Incremental Rent Q3'!$BD$11</f>
        <v>45523.844356785768</v>
      </c>
      <c r="DA13" s="200">
        <v>0</v>
      </c>
      <c r="DB13" s="227">
        <f t="shared" si="16"/>
        <v>409714.59921107191</v>
      </c>
      <c r="DC13" s="227">
        <f t="shared" si="17"/>
        <v>682857.66535178665</v>
      </c>
      <c r="DD13" s="227" t="str">
        <f>'Incremental Rent Q3'!BG30</f>
        <v>2081/082</v>
      </c>
    </row>
    <row r="14" spans="1:108" s="207" customFormat="1" x14ac:dyDescent="0.3">
      <c r="A14" s="204">
        <f>'Incremental Rent Q3'!A31</f>
        <v>9</v>
      </c>
      <c r="B14" s="221">
        <f t="shared" si="18"/>
        <v>2040126.3189954539</v>
      </c>
      <c r="C14" s="204">
        <v>0</v>
      </c>
      <c r="D14" s="204">
        <v>0</v>
      </c>
      <c r="E14" s="221">
        <f t="shared" si="19"/>
        <v>2040126.3189954539</v>
      </c>
      <c r="F14" s="221">
        <f t="shared" si="20"/>
        <v>390662.48661615071</v>
      </c>
      <c r="G14" s="221">
        <f>'Incremental Rent Q3'!$B$15/'Incremental Rent Q3'!$B$11</f>
        <v>43406.942957350082</v>
      </c>
      <c r="H14" s="204">
        <v>0</v>
      </c>
      <c r="I14" s="221">
        <f t="shared" si="0"/>
        <v>434069.42957350076</v>
      </c>
      <c r="J14" s="221">
        <f t="shared" si="1"/>
        <v>1606056.8894219531</v>
      </c>
      <c r="K14" s="204" t="s">
        <v>873</v>
      </c>
      <c r="L14" s="172"/>
      <c r="M14" s="200">
        <f>'Incremental Rent Q3'!G31</f>
        <v>9</v>
      </c>
      <c r="N14" s="227">
        <f t="shared" si="21"/>
        <v>934453.65934893233</v>
      </c>
      <c r="O14" s="200">
        <v>0</v>
      </c>
      <c r="P14" s="200">
        <v>0</v>
      </c>
      <c r="Q14" s="227">
        <f t="shared" si="22"/>
        <v>934453.65934893233</v>
      </c>
      <c r="R14" s="227">
        <f t="shared" si="23"/>
        <v>365655.77974523447</v>
      </c>
      <c r="S14" s="227">
        <f>'Incremental Rent Q3'!$H$15/'Incremental Rent Q3'!$H$11</f>
        <v>40628.419971692711</v>
      </c>
      <c r="T14" s="200">
        <v>0</v>
      </c>
      <c r="U14" s="227">
        <f t="shared" si="2"/>
        <v>406284.19971692719</v>
      </c>
      <c r="V14" s="227">
        <f t="shared" si="3"/>
        <v>528169.45963200508</v>
      </c>
      <c r="W14" s="200" t="s">
        <v>875</v>
      </c>
      <c r="X14" s="172"/>
      <c r="Y14" s="200">
        <f>'Incremental Rent Q3'!M31</f>
        <v>9</v>
      </c>
      <c r="Z14" s="227">
        <f t="shared" si="24"/>
        <v>367803.88226941979</v>
      </c>
      <c r="AA14" s="200">
        <v>0</v>
      </c>
      <c r="AB14" s="200">
        <v>0</v>
      </c>
      <c r="AC14" s="227">
        <f t="shared" si="25"/>
        <v>367803.88226941979</v>
      </c>
      <c r="AD14" s="227">
        <f t="shared" si="26"/>
        <v>55170.58234041297</v>
      </c>
      <c r="AE14" s="227">
        <f>'Incremental Rent Q3'!$N$15/'Incremental Rent Q3'!$N$11</f>
        <v>6130.0647044903299</v>
      </c>
      <c r="AF14" s="200">
        <v>0</v>
      </c>
      <c r="AG14" s="227">
        <f t="shared" si="4"/>
        <v>61300.6470449033</v>
      </c>
      <c r="AH14" s="202">
        <f t="shared" si="5"/>
        <v>306503.23522451648</v>
      </c>
      <c r="AI14" s="200" t="s">
        <v>894</v>
      </c>
      <c r="AJ14" s="172"/>
      <c r="AK14" s="204">
        <f>'Incremental Rent Q3'!S31</f>
        <v>9</v>
      </c>
      <c r="AL14" s="221">
        <f t="shared" si="27"/>
        <v>1268524.7862586849</v>
      </c>
      <c r="AM14" s="204">
        <v>0</v>
      </c>
      <c r="AN14" s="204">
        <v>0</v>
      </c>
      <c r="AO14" s="221">
        <f t="shared" si="28"/>
        <v>1268524.7862586849</v>
      </c>
      <c r="AP14" s="221">
        <f t="shared" si="29"/>
        <v>543653.47982515069</v>
      </c>
      <c r="AQ14" s="221">
        <f>'Incremental Rent Q3'!$T$15/'Incremental Rent Q3'!$T$11</f>
        <v>60405.942202794518</v>
      </c>
      <c r="AR14" s="204">
        <v>0</v>
      </c>
      <c r="AS14" s="221">
        <f t="shared" si="6"/>
        <v>604059.42202794517</v>
      </c>
      <c r="AT14" s="206">
        <f t="shared" si="7"/>
        <v>664465.36423073977</v>
      </c>
      <c r="AU14" s="204" t="s">
        <v>875</v>
      </c>
      <c r="AV14" s="172"/>
      <c r="AW14" s="204">
        <f>'Incremental Rent Q3'!Y31</f>
        <v>9</v>
      </c>
      <c r="AX14" s="221">
        <f t="shared" si="30"/>
        <v>1741681.6287304598</v>
      </c>
      <c r="AY14" s="204">
        <v>0</v>
      </c>
      <c r="AZ14" s="204">
        <v>0</v>
      </c>
      <c r="BA14" s="221">
        <f t="shared" si="31"/>
        <v>1741681.6287304598</v>
      </c>
      <c r="BB14" s="221">
        <f t="shared" si="32"/>
        <v>746434.98374162568</v>
      </c>
      <c r="BC14" s="221">
        <f>'Incremental Rent Q3'!$Z$15/'Incremental Rent Q3'!$Z$11</f>
        <v>82937.220415736185</v>
      </c>
      <c r="BD14" s="204">
        <v>0</v>
      </c>
      <c r="BE14" s="221">
        <f t="shared" si="8"/>
        <v>829372.20415736188</v>
      </c>
      <c r="BF14" s="206">
        <f t="shared" si="9"/>
        <v>912309.42457309796</v>
      </c>
      <c r="BG14" s="204" t="s">
        <v>875</v>
      </c>
      <c r="BH14" s="172"/>
      <c r="BI14" s="204">
        <f>'Incremental Rent Q3'!AK31</f>
        <v>9</v>
      </c>
      <c r="BJ14" s="221">
        <f t="shared" si="33"/>
        <v>1407859.3165571219</v>
      </c>
      <c r="BK14" s="204">
        <v>0</v>
      </c>
      <c r="BL14" s="204">
        <v>0</v>
      </c>
      <c r="BM14" s="221">
        <f t="shared" si="34"/>
        <v>1407859.3165571219</v>
      </c>
      <c r="BN14" s="221">
        <f t="shared" si="35"/>
        <v>603368.27852448064</v>
      </c>
      <c r="BO14" s="221">
        <f>'Incremental Rent Q3'!$AF$15/'Incremental Rent Q3'!$AF$11</f>
        <v>67040.919836053421</v>
      </c>
      <c r="BP14" s="204">
        <v>0</v>
      </c>
      <c r="BQ14" s="221">
        <f t="shared" si="10"/>
        <v>670409.19836053404</v>
      </c>
      <c r="BR14" s="206">
        <f t="shared" si="11"/>
        <v>737450.11819658789</v>
      </c>
      <c r="BS14" s="204" t="s">
        <v>875</v>
      </c>
      <c r="BT14" s="172"/>
      <c r="BU14" s="204">
        <f>'Incremental Rent Q3'!AK31</f>
        <v>9</v>
      </c>
      <c r="BV14" s="221">
        <f t="shared" si="36"/>
        <v>812784.76007421466</v>
      </c>
      <c r="BW14" s="204">
        <v>0</v>
      </c>
      <c r="BX14" s="204">
        <v>0</v>
      </c>
      <c r="BY14" s="221">
        <f t="shared" si="37"/>
        <v>812784.76007421466</v>
      </c>
      <c r="BZ14" s="221">
        <f t="shared" si="38"/>
        <v>348336.32574609201</v>
      </c>
      <c r="CA14" s="221">
        <f>'Incremental Rent Q3'!$AL$15/'Incremental Rent Q3'!$AL$11</f>
        <v>38704.036194010223</v>
      </c>
      <c r="CB14" s="204">
        <v>0</v>
      </c>
      <c r="CC14" s="221">
        <f t="shared" si="12"/>
        <v>387040.36194010224</v>
      </c>
      <c r="CD14" s="206">
        <f t="shared" si="13"/>
        <v>425744.39813411242</v>
      </c>
      <c r="CE14" s="204" t="s">
        <v>875</v>
      </c>
      <c r="CG14" s="200">
        <f>+'Lease Liability &amp; Finance Cost'!AX14</f>
        <v>9</v>
      </c>
      <c r="CH14" s="221">
        <f t="shared" si="39"/>
        <v>1156386.4034443034</v>
      </c>
      <c r="CI14" s="204">
        <v>0</v>
      </c>
      <c r="CJ14" s="204">
        <v>0</v>
      </c>
      <c r="CK14" s="221">
        <f t="shared" si="40"/>
        <v>1156386.4034443034</v>
      </c>
      <c r="CL14" s="221">
        <f t="shared" si="41"/>
        <v>452499.02743472735</v>
      </c>
      <c r="CM14" s="227">
        <f>+'Incremental Rent Q3'!$AW$15/'Incremental Rent Q3'!$AW$11</f>
        <v>50277.669714969714</v>
      </c>
      <c r="CN14" s="206">
        <v>0</v>
      </c>
      <c r="CO14" s="221">
        <f t="shared" si="14"/>
        <v>502776.69714969705</v>
      </c>
      <c r="CP14" s="206">
        <f t="shared" si="15"/>
        <v>653609.70629460644</v>
      </c>
      <c r="CQ14" s="178" t="s">
        <v>877</v>
      </c>
      <c r="CT14" s="200">
        <f>+'Incremental Rent Q3'!BC31</f>
        <v>9</v>
      </c>
      <c r="CU14" s="227">
        <f t="shared" si="42"/>
        <v>1092572.2645628585</v>
      </c>
      <c r="CV14" s="200">
        <v>0</v>
      </c>
      <c r="CW14" s="200">
        <v>0</v>
      </c>
      <c r="CX14" s="227">
        <f t="shared" si="43"/>
        <v>1092572.2645628585</v>
      </c>
      <c r="CY14" s="227">
        <f t="shared" si="44"/>
        <v>409714.59921107191</v>
      </c>
      <c r="CZ14" s="227">
        <f>'Incremental Rent Q3'!$BD$14/'Incremental Rent Q3'!$BD$11</f>
        <v>45523.844356785768</v>
      </c>
      <c r="DA14" s="200">
        <v>0</v>
      </c>
      <c r="DB14" s="227">
        <f t="shared" si="16"/>
        <v>455238.44356785767</v>
      </c>
      <c r="DC14" s="227">
        <f t="shared" si="17"/>
        <v>637333.82099500089</v>
      </c>
      <c r="DD14" s="227" t="str">
        <f>'Incremental Rent Q3'!BG31</f>
        <v>2081/082</v>
      </c>
    </row>
    <row r="15" spans="1:108" s="207" customFormat="1" x14ac:dyDescent="0.3">
      <c r="A15" s="204">
        <f>'Incremental Rent Q3'!A32</f>
        <v>10</v>
      </c>
      <c r="B15" s="221">
        <f t="shared" si="18"/>
        <v>2040126.3189954539</v>
      </c>
      <c r="C15" s="204">
        <v>0</v>
      </c>
      <c r="D15" s="204">
        <v>0</v>
      </c>
      <c r="E15" s="221">
        <f t="shared" si="19"/>
        <v>2040126.3189954539</v>
      </c>
      <c r="F15" s="221">
        <f t="shared" si="20"/>
        <v>434069.42957350076</v>
      </c>
      <c r="G15" s="221">
        <f>'Incremental Rent Q3'!$B$15/'Incremental Rent Q3'!$B$11</f>
        <v>43406.942957350082</v>
      </c>
      <c r="H15" s="204">
        <v>0</v>
      </c>
      <c r="I15" s="221">
        <f t="shared" si="0"/>
        <v>477476.37253085081</v>
      </c>
      <c r="J15" s="221">
        <f t="shared" si="1"/>
        <v>1562649.9464646031</v>
      </c>
      <c r="K15" s="204" t="s">
        <v>873</v>
      </c>
      <c r="L15" s="172"/>
      <c r="M15" s="200">
        <f>'Incremental Rent Q3'!G32</f>
        <v>10</v>
      </c>
      <c r="N15" s="227">
        <f t="shared" si="21"/>
        <v>934453.65934893233</v>
      </c>
      <c r="O15" s="200">
        <v>0</v>
      </c>
      <c r="P15" s="200">
        <v>0</v>
      </c>
      <c r="Q15" s="227">
        <f t="shared" si="22"/>
        <v>934453.65934893233</v>
      </c>
      <c r="R15" s="227">
        <f t="shared" si="23"/>
        <v>406284.19971692719</v>
      </c>
      <c r="S15" s="227">
        <f>'Incremental Rent Q3'!$H$15/'Incremental Rent Q3'!$H$11</f>
        <v>40628.419971692711</v>
      </c>
      <c r="T15" s="200">
        <v>0</v>
      </c>
      <c r="U15" s="227">
        <f t="shared" si="2"/>
        <v>446912.61968861992</v>
      </c>
      <c r="V15" s="227">
        <f t="shared" si="3"/>
        <v>487541.03966031241</v>
      </c>
      <c r="W15" s="200" t="s">
        <v>875</v>
      </c>
      <c r="X15" s="172"/>
      <c r="Y15" s="200">
        <f>'Incremental Rent Q3'!M32</f>
        <v>10</v>
      </c>
      <c r="Z15" s="227">
        <f t="shared" si="24"/>
        <v>367803.88226941979</v>
      </c>
      <c r="AA15" s="200">
        <v>0</v>
      </c>
      <c r="AB15" s="200">
        <v>0</v>
      </c>
      <c r="AC15" s="227">
        <f t="shared" si="25"/>
        <v>367803.88226941979</v>
      </c>
      <c r="AD15" s="227">
        <f t="shared" si="26"/>
        <v>61300.6470449033</v>
      </c>
      <c r="AE15" s="227">
        <f>'Incremental Rent Q3'!$N$15/'Incremental Rent Q3'!$N$11</f>
        <v>6130.0647044903299</v>
      </c>
      <c r="AF15" s="200">
        <v>0</v>
      </c>
      <c r="AG15" s="227">
        <f t="shared" si="4"/>
        <v>67430.711749393624</v>
      </c>
      <c r="AH15" s="202">
        <f t="shared" si="5"/>
        <v>300373.17052002618</v>
      </c>
      <c r="AI15" s="200" t="s">
        <v>894</v>
      </c>
      <c r="AJ15" s="172"/>
      <c r="AK15" s="204">
        <f>'Incremental Rent Q3'!S32</f>
        <v>10</v>
      </c>
      <c r="AL15" s="221">
        <f t="shared" si="27"/>
        <v>1268524.7862586849</v>
      </c>
      <c r="AM15" s="204">
        <v>0</v>
      </c>
      <c r="AN15" s="204">
        <v>0</v>
      </c>
      <c r="AO15" s="221">
        <f t="shared" si="28"/>
        <v>1268524.7862586849</v>
      </c>
      <c r="AP15" s="221">
        <f t="shared" si="29"/>
        <v>604059.42202794517</v>
      </c>
      <c r="AQ15" s="221">
        <f>'Incremental Rent Q3'!$T$15/'Incremental Rent Q3'!$T$11</f>
        <v>60405.942202794518</v>
      </c>
      <c r="AR15" s="204">
        <v>0</v>
      </c>
      <c r="AS15" s="221">
        <f t="shared" si="6"/>
        <v>664465.36423073965</v>
      </c>
      <c r="AT15" s="206">
        <f t="shared" si="7"/>
        <v>604059.42202794529</v>
      </c>
      <c r="AU15" s="204" t="s">
        <v>875</v>
      </c>
      <c r="AV15" s="172"/>
      <c r="AW15" s="204">
        <f>'Incremental Rent Q3'!Y32</f>
        <v>10</v>
      </c>
      <c r="AX15" s="221">
        <f t="shared" si="30"/>
        <v>1741681.6287304598</v>
      </c>
      <c r="AY15" s="204">
        <v>0</v>
      </c>
      <c r="AZ15" s="204">
        <v>0</v>
      </c>
      <c r="BA15" s="221">
        <f t="shared" si="31"/>
        <v>1741681.6287304598</v>
      </c>
      <c r="BB15" s="221">
        <f t="shared" si="32"/>
        <v>829372.20415736188</v>
      </c>
      <c r="BC15" s="221">
        <f>'Incremental Rent Q3'!$Z$15/'Incremental Rent Q3'!$Z$11</f>
        <v>82937.220415736185</v>
      </c>
      <c r="BD15" s="204">
        <v>0</v>
      </c>
      <c r="BE15" s="221">
        <f t="shared" si="8"/>
        <v>912309.42457309808</v>
      </c>
      <c r="BF15" s="206">
        <f t="shared" si="9"/>
        <v>829372.20415736176</v>
      </c>
      <c r="BG15" s="204" t="s">
        <v>875</v>
      </c>
      <c r="BH15" s="172"/>
      <c r="BI15" s="204">
        <f>'Incremental Rent Q3'!AK32</f>
        <v>10</v>
      </c>
      <c r="BJ15" s="221">
        <f t="shared" si="33"/>
        <v>1407859.3165571219</v>
      </c>
      <c r="BK15" s="204">
        <v>0</v>
      </c>
      <c r="BL15" s="204">
        <v>0</v>
      </c>
      <c r="BM15" s="221">
        <f t="shared" si="34"/>
        <v>1407859.3165571219</v>
      </c>
      <c r="BN15" s="221">
        <f t="shared" si="35"/>
        <v>670409.19836053404</v>
      </c>
      <c r="BO15" s="221">
        <f>'Incremental Rent Q3'!$AF$15/'Incremental Rent Q3'!$AF$11</f>
        <v>67040.919836053421</v>
      </c>
      <c r="BP15" s="204">
        <v>0</v>
      </c>
      <c r="BQ15" s="221">
        <f t="shared" si="10"/>
        <v>737450.11819658743</v>
      </c>
      <c r="BR15" s="206">
        <f t="shared" si="11"/>
        <v>670409.1983605345</v>
      </c>
      <c r="BS15" s="204" t="s">
        <v>875</v>
      </c>
      <c r="BT15" s="172"/>
      <c r="BU15" s="204">
        <f>'Incremental Rent Q3'!AK32</f>
        <v>10</v>
      </c>
      <c r="BV15" s="221">
        <f t="shared" si="36"/>
        <v>812784.76007421466</v>
      </c>
      <c r="BW15" s="204">
        <v>0</v>
      </c>
      <c r="BX15" s="204">
        <v>0</v>
      </c>
      <c r="BY15" s="221">
        <f t="shared" si="37"/>
        <v>812784.76007421466</v>
      </c>
      <c r="BZ15" s="221">
        <f t="shared" si="38"/>
        <v>387040.36194010224</v>
      </c>
      <c r="CA15" s="221">
        <f>'Incremental Rent Q3'!$AL$15/'Incremental Rent Q3'!$AL$11</f>
        <v>38704.036194010223</v>
      </c>
      <c r="CB15" s="204">
        <v>0</v>
      </c>
      <c r="CC15" s="221">
        <f t="shared" si="12"/>
        <v>425744.39813411247</v>
      </c>
      <c r="CD15" s="206">
        <f t="shared" si="13"/>
        <v>387040.36194010219</v>
      </c>
      <c r="CE15" s="204" t="s">
        <v>875</v>
      </c>
      <c r="CG15" s="200">
        <f>+'Lease Liability &amp; Finance Cost'!AX15</f>
        <v>10</v>
      </c>
      <c r="CH15" s="221">
        <f t="shared" si="39"/>
        <v>1156386.4034443034</v>
      </c>
      <c r="CI15" s="204">
        <v>0</v>
      </c>
      <c r="CJ15" s="204">
        <v>0</v>
      </c>
      <c r="CK15" s="221">
        <f t="shared" si="40"/>
        <v>1156386.4034443034</v>
      </c>
      <c r="CL15" s="221">
        <f t="shared" si="41"/>
        <v>502776.69714969705</v>
      </c>
      <c r="CM15" s="227">
        <f>+'Incremental Rent Q3'!$AW$15/'Incremental Rent Q3'!$AW$11</f>
        <v>50277.669714969714</v>
      </c>
      <c r="CN15" s="206">
        <v>0</v>
      </c>
      <c r="CO15" s="221">
        <f t="shared" si="14"/>
        <v>553054.36686466681</v>
      </c>
      <c r="CP15" s="291">
        <f t="shared" si="15"/>
        <v>603332.03657963662</v>
      </c>
      <c r="CQ15" s="178" t="s">
        <v>877</v>
      </c>
      <c r="CT15" s="200">
        <f>+'Incremental Rent Q3'!BC32</f>
        <v>10</v>
      </c>
      <c r="CU15" s="227">
        <f t="shared" si="42"/>
        <v>1092572.2645628585</v>
      </c>
      <c r="CV15" s="200">
        <v>0</v>
      </c>
      <c r="CW15" s="200">
        <v>0</v>
      </c>
      <c r="CX15" s="227">
        <f t="shared" si="43"/>
        <v>1092572.2645628585</v>
      </c>
      <c r="CY15" s="227">
        <f t="shared" si="44"/>
        <v>455238.44356785767</v>
      </c>
      <c r="CZ15" s="227">
        <f>'Incremental Rent Q3'!$BD$14/'Incremental Rent Q3'!$BD$11</f>
        <v>45523.844356785768</v>
      </c>
      <c r="DA15" s="200">
        <v>0</v>
      </c>
      <c r="DB15" s="227">
        <f t="shared" si="16"/>
        <v>500762.28792464343</v>
      </c>
      <c r="DC15" s="227">
        <f t="shared" si="17"/>
        <v>591809.97663821513</v>
      </c>
      <c r="DD15" s="227" t="str">
        <f>'Incremental Rent Q3'!BG32</f>
        <v>2081/082</v>
      </c>
    </row>
    <row r="16" spans="1:108" s="207" customFormat="1" x14ac:dyDescent="0.3">
      <c r="A16" s="204">
        <f>'Incremental Rent Q3'!A33</f>
        <v>11</v>
      </c>
      <c r="B16" s="221">
        <f t="shared" si="18"/>
        <v>2040126.3189954539</v>
      </c>
      <c r="C16" s="204">
        <v>0</v>
      </c>
      <c r="D16" s="204">
        <v>0</v>
      </c>
      <c r="E16" s="221">
        <f t="shared" si="19"/>
        <v>2040126.3189954539</v>
      </c>
      <c r="F16" s="221">
        <f t="shared" si="20"/>
        <v>477476.37253085081</v>
      </c>
      <c r="G16" s="221">
        <f>'Incremental Rent Q3'!$B$15/'Incremental Rent Q3'!$B$11</f>
        <v>43406.942957350082</v>
      </c>
      <c r="H16" s="204">
        <v>0</v>
      </c>
      <c r="I16" s="221">
        <f t="shared" si="0"/>
        <v>520883.31548820087</v>
      </c>
      <c r="J16" s="221">
        <f t="shared" si="1"/>
        <v>1519243.003507253</v>
      </c>
      <c r="K16" s="204" t="s">
        <v>873</v>
      </c>
      <c r="L16" s="172"/>
      <c r="M16" s="200">
        <f>'Incremental Rent Q3'!G33</f>
        <v>11</v>
      </c>
      <c r="N16" s="227">
        <f t="shared" si="21"/>
        <v>934453.65934893233</v>
      </c>
      <c r="O16" s="200">
        <v>0</v>
      </c>
      <c r="P16" s="200">
        <v>0</v>
      </c>
      <c r="Q16" s="227">
        <f t="shared" si="22"/>
        <v>934453.65934893233</v>
      </c>
      <c r="R16" s="227">
        <f t="shared" si="23"/>
        <v>446912.61968861992</v>
      </c>
      <c r="S16" s="227">
        <f>'Incremental Rent Q3'!$H$15/'Incremental Rent Q3'!$H$11</f>
        <v>40628.419971692711</v>
      </c>
      <c r="T16" s="200">
        <v>0</v>
      </c>
      <c r="U16" s="227">
        <f t="shared" si="2"/>
        <v>487541.03966031264</v>
      </c>
      <c r="V16" s="227">
        <f t="shared" si="3"/>
        <v>446912.61968861968</v>
      </c>
      <c r="W16" s="200" t="s">
        <v>875</v>
      </c>
      <c r="X16" s="172"/>
      <c r="Y16" s="200">
        <f>'Incremental Rent Q3'!M33</f>
        <v>11</v>
      </c>
      <c r="Z16" s="227">
        <f t="shared" si="24"/>
        <v>367803.88226941979</v>
      </c>
      <c r="AA16" s="200">
        <v>0</v>
      </c>
      <c r="AB16" s="200">
        <v>0</v>
      </c>
      <c r="AC16" s="227">
        <f t="shared" si="25"/>
        <v>367803.88226941979</v>
      </c>
      <c r="AD16" s="227">
        <f t="shared" si="26"/>
        <v>67430.711749393624</v>
      </c>
      <c r="AE16" s="227">
        <f>'Incremental Rent Q3'!$N$15/'Incremental Rent Q3'!$N$11</f>
        <v>6130.0647044903299</v>
      </c>
      <c r="AF16" s="200">
        <v>0</v>
      </c>
      <c r="AG16" s="227">
        <f t="shared" si="4"/>
        <v>73560.776453883955</v>
      </c>
      <c r="AH16" s="202">
        <f t="shared" si="5"/>
        <v>294243.10581553582</v>
      </c>
      <c r="AI16" s="200" t="s">
        <v>894</v>
      </c>
      <c r="AJ16" s="172"/>
      <c r="AK16" s="204">
        <f>'Incremental Rent Q3'!S33</f>
        <v>11</v>
      </c>
      <c r="AL16" s="221">
        <f t="shared" si="27"/>
        <v>1268524.7862586849</v>
      </c>
      <c r="AM16" s="204">
        <v>0</v>
      </c>
      <c r="AN16" s="204">
        <v>0</v>
      </c>
      <c r="AO16" s="221">
        <f t="shared" si="28"/>
        <v>1268524.7862586849</v>
      </c>
      <c r="AP16" s="221">
        <f t="shared" si="29"/>
        <v>664465.36423073965</v>
      </c>
      <c r="AQ16" s="221">
        <f>'Incremental Rent Q3'!$T$15/'Incremental Rent Q3'!$T$11</f>
        <v>60405.942202794518</v>
      </c>
      <c r="AR16" s="204">
        <v>0</v>
      </c>
      <c r="AS16" s="221">
        <f t="shared" si="6"/>
        <v>724871.30643353413</v>
      </c>
      <c r="AT16" s="206">
        <f t="shared" si="7"/>
        <v>543653.4798251508</v>
      </c>
      <c r="AU16" s="204" t="s">
        <v>875</v>
      </c>
      <c r="AV16" s="172"/>
      <c r="AW16" s="204">
        <f>'Incremental Rent Q3'!Y33</f>
        <v>11</v>
      </c>
      <c r="AX16" s="221">
        <f t="shared" si="30"/>
        <v>1741681.6287304598</v>
      </c>
      <c r="AY16" s="204">
        <v>0</v>
      </c>
      <c r="AZ16" s="204">
        <v>0</v>
      </c>
      <c r="BA16" s="221">
        <f t="shared" si="31"/>
        <v>1741681.6287304598</v>
      </c>
      <c r="BB16" s="221">
        <f t="shared" si="32"/>
        <v>912309.42457309808</v>
      </c>
      <c r="BC16" s="221">
        <f>'Incremental Rent Q3'!$Z$15/'Incremental Rent Q3'!$Z$11</f>
        <v>82937.220415736185</v>
      </c>
      <c r="BD16" s="204">
        <v>0</v>
      </c>
      <c r="BE16" s="221">
        <f t="shared" si="8"/>
        <v>995246.64498883428</v>
      </c>
      <c r="BF16" s="206">
        <f t="shared" si="9"/>
        <v>746434.98374162556</v>
      </c>
      <c r="BG16" s="204" t="s">
        <v>875</v>
      </c>
      <c r="BH16" s="172"/>
      <c r="BI16" s="204">
        <f>'Incremental Rent Q3'!AK33</f>
        <v>11</v>
      </c>
      <c r="BJ16" s="221">
        <f t="shared" si="33"/>
        <v>1407859.3165571219</v>
      </c>
      <c r="BK16" s="204">
        <v>0</v>
      </c>
      <c r="BL16" s="204">
        <v>0</v>
      </c>
      <c r="BM16" s="221">
        <f t="shared" si="34"/>
        <v>1407859.3165571219</v>
      </c>
      <c r="BN16" s="221">
        <f t="shared" si="35"/>
        <v>737450.11819658743</v>
      </c>
      <c r="BO16" s="221">
        <f>'Incremental Rent Q3'!$AF$15/'Incremental Rent Q3'!$AF$11</f>
        <v>67040.919836053421</v>
      </c>
      <c r="BP16" s="204">
        <v>0</v>
      </c>
      <c r="BQ16" s="221">
        <f t="shared" si="10"/>
        <v>804491.03803264082</v>
      </c>
      <c r="BR16" s="206">
        <f t="shared" si="11"/>
        <v>603368.27852448111</v>
      </c>
      <c r="BS16" s="204" t="s">
        <v>875</v>
      </c>
      <c r="BT16" s="172"/>
      <c r="BU16" s="204">
        <f>'Incremental Rent Q3'!AK33</f>
        <v>11</v>
      </c>
      <c r="BV16" s="221">
        <f t="shared" si="36"/>
        <v>812784.76007421466</v>
      </c>
      <c r="BW16" s="204">
        <v>0</v>
      </c>
      <c r="BX16" s="204">
        <v>0</v>
      </c>
      <c r="BY16" s="221">
        <f t="shared" si="37"/>
        <v>812784.76007421466</v>
      </c>
      <c r="BZ16" s="221">
        <f t="shared" si="38"/>
        <v>425744.39813411247</v>
      </c>
      <c r="CA16" s="221">
        <f>'Incremental Rent Q3'!$AL$15/'Incremental Rent Q3'!$AL$11</f>
        <v>38704.036194010223</v>
      </c>
      <c r="CB16" s="204">
        <v>0</v>
      </c>
      <c r="CC16" s="221">
        <f t="shared" si="12"/>
        <v>464448.4343281227</v>
      </c>
      <c r="CD16" s="206">
        <f t="shared" si="13"/>
        <v>348336.32574609196</v>
      </c>
      <c r="CE16" s="204" t="s">
        <v>875</v>
      </c>
      <c r="CG16" s="200">
        <f>+'Lease Liability &amp; Finance Cost'!AX16</f>
        <v>11</v>
      </c>
      <c r="CH16" s="221">
        <f t="shared" si="39"/>
        <v>1156386.4034443034</v>
      </c>
      <c r="CI16" s="204">
        <v>0</v>
      </c>
      <c r="CJ16" s="204">
        <v>0</v>
      </c>
      <c r="CK16" s="221">
        <f t="shared" si="40"/>
        <v>1156386.4034443034</v>
      </c>
      <c r="CL16" s="221">
        <f t="shared" si="41"/>
        <v>553054.36686466681</v>
      </c>
      <c r="CM16" s="227">
        <f>+'Incremental Rent Q3'!$AW$15/'Incremental Rent Q3'!$AW$11</f>
        <v>50277.669714969714</v>
      </c>
      <c r="CN16" s="206">
        <v>0</v>
      </c>
      <c r="CO16" s="221">
        <f t="shared" si="14"/>
        <v>603332.03657963651</v>
      </c>
      <c r="CP16" s="206">
        <f t="shared" si="15"/>
        <v>553054.36686466692</v>
      </c>
      <c r="CQ16" s="178" t="s">
        <v>877</v>
      </c>
      <c r="CT16" s="200">
        <f>+'Incremental Rent Q3'!BC33</f>
        <v>11</v>
      </c>
      <c r="CU16" s="227">
        <f t="shared" si="42"/>
        <v>1092572.2645628585</v>
      </c>
      <c r="CV16" s="200">
        <v>0</v>
      </c>
      <c r="CW16" s="200">
        <v>0</v>
      </c>
      <c r="CX16" s="227">
        <f t="shared" si="43"/>
        <v>1092572.2645628585</v>
      </c>
      <c r="CY16" s="227">
        <f t="shared" si="44"/>
        <v>500762.28792464343</v>
      </c>
      <c r="CZ16" s="227">
        <f>'Incremental Rent Q3'!$BD$14/'Incremental Rent Q3'!$BD$11</f>
        <v>45523.844356785768</v>
      </c>
      <c r="DA16" s="200">
        <v>0</v>
      </c>
      <c r="DB16" s="227">
        <f t="shared" si="16"/>
        <v>546286.13228142925</v>
      </c>
      <c r="DC16" s="227">
        <f t="shared" si="17"/>
        <v>546286.13228142925</v>
      </c>
      <c r="DD16" s="227" t="str">
        <f>'Incremental Rent Q3'!BG33</f>
        <v>2081/082</v>
      </c>
    </row>
    <row r="17" spans="1:108" s="207" customFormat="1" x14ac:dyDescent="0.3">
      <c r="A17" s="204">
        <f>'Incremental Rent Q3'!A34</f>
        <v>12</v>
      </c>
      <c r="B17" s="221">
        <f t="shared" si="18"/>
        <v>2040126.3189954539</v>
      </c>
      <c r="C17" s="204">
        <v>0</v>
      </c>
      <c r="D17" s="204">
        <v>0</v>
      </c>
      <c r="E17" s="221">
        <f t="shared" si="19"/>
        <v>2040126.3189954539</v>
      </c>
      <c r="F17" s="221">
        <f t="shared" si="20"/>
        <v>520883.31548820087</v>
      </c>
      <c r="G17" s="221">
        <f>'Incremental Rent Q3'!$B$15/'Incremental Rent Q3'!$B$11</f>
        <v>43406.942957350082</v>
      </c>
      <c r="H17" s="204">
        <v>0</v>
      </c>
      <c r="I17" s="221">
        <f t="shared" si="0"/>
        <v>564290.25844555092</v>
      </c>
      <c r="J17" s="221">
        <f t="shared" si="1"/>
        <v>1475836.060549903</v>
      </c>
      <c r="K17" s="204" t="s">
        <v>873</v>
      </c>
      <c r="L17" s="172"/>
      <c r="M17" s="204">
        <f>'Incremental Rent Q3'!G34</f>
        <v>12</v>
      </c>
      <c r="N17" s="221">
        <f t="shared" si="21"/>
        <v>934453.65934893233</v>
      </c>
      <c r="O17" s="204">
        <v>0</v>
      </c>
      <c r="P17" s="204">
        <v>0</v>
      </c>
      <c r="Q17" s="221">
        <f t="shared" si="22"/>
        <v>934453.65934893233</v>
      </c>
      <c r="R17" s="221">
        <f t="shared" si="23"/>
        <v>487541.03966031264</v>
      </c>
      <c r="S17" s="221">
        <f>'Incremental Rent Q3'!$H$15/'Incremental Rent Q3'!$H$11</f>
        <v>40628.419971692711</v>
      </c>
      <c r="T17" s="204">
        <v>0</v>
      </c>
      <c r="U17" s="221">
        <f t="shared" si="2"/>
        <v>528169.45963200531</v>
      </c>
      <c r="V17" s="221">
        <f t="shared" si="3"/>
        <v>406284.19971692702</v>
      </c>
      <c r="W17" s="204" t="s">
        <v>876</v>
      </c>
      <c r="X17" s="172"/>
      <c r="Y17" s="204">
        <f>'Incremental Rent Q3'!M34</f>
        <v>12</v>
      </c>
      <c r="Z17" s="221">
        <f t="shared" si="24"/>
        <v>367803.88226941979</v>
      </c>
      <c r="AA17" s="204">
        <v>0</v>
      </c>
      <c r="AB17" s="204">
        <v>0</v>
      </c>
      <c r="AC17" s="221">
        <f t="shared" si="25"/>
        <v>367803.88226941979</v>
      </c>
      <c r="AD17" s="221">
        <f t="shared" si="26"/>
        <v>73560.776453883955</v>
      </c>
      <c r="AE17" s="221">
        <f>'Incremental Rent Q3'!$N$15/'Incremental Rent Q3'!$N$11</f>
        <v>6130.0647044903299</v>
      </c>
      <c r="AF17" s="204">
        <v>0</v>
      </c>
      <c r="AG17" s="221">
        <f t="shared" si="4"/>
        <v>79690.841158374285</v>
      </c>
      <c r="AH17" s="206">
        <f t="shared" si="5"/>
        <v>288113.04111104552</v>
      </c>
      <c r="AI17" s="204" t="s">
        <v>872</v>
      </c>
      <c r="AJ17" s="172"/>
      <c r="AK17" s="204">
        <f>'Incremental Rent Q3'!S34</f>
        <v>12</v>
      </c>
      <c r="AL17" s="221">
        <f t="shared" si="27"/>
        <v>1268524.7862586849</v>
      </c>
      <c r="AM17" s="204">
        <v>0</v>
      </c>
      <c r="AN17" s="204">
        <v>0</v>
      </c>
      <c r="AO17" s="221">
        <f t="shared" si="28"/>
        <v>1268524.7862586849</v>
      </c>
      <c r="AP17" s="221">
        <f t="shared" si="29"/>
        <v>724871.30643353413</v>
      </c>
      <c r="AQ17" s="221">
        <f>'Incremental Rent Q3'!$T$15/'Incremental Rent Q3'!$T$11</f>
        <v>60405.942202794518</v>
      </c>
      <c r="AR17" s="204">
        <v>0</v>
      </c>
      <c r="AS17" s="221">
        <f t="shared" si="6"/>
        <v>785277.24863632862</v>
      </c>
      <c r="AT17" s="206">
        <f t="shared" si="7"/>
        <v>483247.53762235632</v>
      </c>
      <c r="AU17" s="204" t="s">
        <v>875</v>
      </c>
      <c r="AV17" s="172"/>
      <c r="AW17" s="204">
        <f>'Incremental Rent Q3'!Y34</f>
        <v>12</v>
      </c>
      <c r="AX17" s="221">
        <f t="shared" si="30"/>
        <v>1741681.6287304598</v>
      </c>
      <c r="AY17" s="204">
        <v>0</v>
      </c>
      <c r="AZ17" s="204">
        <v>0</v>
      </c>
      <c r="BA17" s="221">
        <f t="shared" si="31"/>
        <v>1741681.6287304598</v>
      </c>
      <c r="BB17" s="221">
        <f t="shared" si="32"/>
        <v>995246.64498883428</v>
      </c>
      <c r="BC17" s="221">
        <f>'Incremental Rent Q3'!$Z$15/'Incremental Rent Q3'!$Z$11</f>
        <v>82937.220415736185</v>
      </c>
      <c r="BD17" s="204">
        <v>0</v>
      </c>
      <c r="BE17" s="221">
        <f t="shared" si="8"/>
        <v>1078183.8654045705</v>
      </c>
      <c r="BF17" s="206">
        <f t="shared" si="9"/>
        <v>663497.76332588936</v>
      </c>
      <c r="BG17" s="204" t="s">
        <v>875</v>
      </c>
      <c r="BH17" s="172"/>
      <c r="BI17" s="204">
        <f>'Incremental Rent Q3'!AK34</f>
        <v>12</v>
      </c>
      <c r="BJ17" s="221">
        <f t="shared" si="33"/>
        <v>1407859.3165571219</v>
      </c>
      <c r="BK17" s="204">
        <v>0</v>
      </c>
      <c r="BL17" s="204">
        <v>0</v>
      </c>
      <c r="BM17" s="221">
        <f t="shared" si="34"/>
        <v>1407859.3165571219</v>
      </c>
      <c r="BN17" s="221">
        <f t="shared" si="35"/>
        <v>804491.03803264082</v>
      </c>
      <c r="BO17" s="221">
        <f>'Incremental Rent Q3'!$AF$15/'Incremental Rent Q3'!$AF$11</f>
        <v>67040.919836053421</v>
      </c>
      <c r="BP17" s="204">
        <v>0</v>
      </c>
      <c r="BQ17" s="221">
        <f t="shared" si="10"/>
        <v>871531.95786869421</v>
      </c>
      <c r="BR17" s="206">
        <f t="shared" si="11"/>
        <v>536327.35868842772</v>
      </c>
      <c r="BS17" s="204" t="s">
        <v>875</v>
      </c>
      <c r="BT17" s="172"/>
      <c r="BU17" s="204">
        <f>'Incremental Rent Q3'!AK34</f>
        <v>12</v>
      </c>
      <c r="BV17" s="221">
        <f t="shared" si="36"/>
        <v>812784.76007421466</v>
      </c>
      <c r="BW17" s="204">
        <v>0</v>
      </c>
      <c r="BX17" s="204">
        <v>0</v>
      </c>
      <c r="BY17" s="221">
        <f t="shared" si="37"/>
        <v>812784.76007421466</v>
      </c>
      <c r="BZ17" s="221">
        <f t="shared" si="38"/>
        <v>464448.4343281227</v>
      </c>
      <c r="CA17" s="221">
        <f>'Incremental Rent Q3'!$AL$15/'Incremental Rent Q3'!$AL$11</f>
        <v>38704.036194010223</v>
      </c>
      <c r="CB17" s="204">
        <v>0</v>
      </c>
      <c r="CC17" s="221">
        <f t="shared" si="12"/>
        <v>503152.47052213294</v>
      </c>
      <c r="CD17" s="206">
        <f t="shared" si="13"/>
        <v>309632.28955208173</v>
      </c>
      <c r="CE17" s="204" t="s">
        <v>875</v>
      </c>
      <c r="CG17" s="200">
        <f>+'Lease Liability &amp; Finance Cost'!AX17</f>
        <v>12</v>
      </c>
      <c r="CH17" s="221">
        <f t="shared" si="39"/>
        <v>1156386.4034443034</v>
      </c>
      <c r="CI17" s="204">
        <v>0</v>
      </c>
      <c r="CJ17" s="204">
        <v>0</v>
      </c>
      <c r="CK17" s="221">
        <f t="shared" si="40"/>
        <v>1156386.4034443034</v>
      </c>
      <c r="CL17" s="221">
        <f t="shared" si="41"/>
        <v>603332.03657963651</v>
      </c>
      <c r="CM17" s="227">
        <f>+'Incremental Rent Q3'!$AW$15/'Incremental Rent Q3'!$AW$11</f>
        <v>50277.669714969714</v>
      </c>
      <c r="CN17" s="206">
        <v>0</v>
      </c>
      <c r="CO17" s="221">
        <f t="shared" si="14"/>
        <v>653609.70629460621</v>
      </c>
      <c r="CP17" s="206">
        <f t="shared" si="15"/>
        <v>502776.69714969723</v>
      </c>
      <c r="CQ17" s="178" t="s">
        <v>877</v>
      </c>
      <c r="CT17" s="200">
        <f>+'Incremental Rent Q3'!BC34</f>
        <v>12</v>
      </c>
      <c r="CU17" s="221">
        <f t="shared" si="42"/>
        <v>1092572.2645628585</v>
      </c>
      <c r="CV17" s="204">
        <v>0</v>
      </c>
      <c r="CW17" s="204">
        <v>0</v>
      </c>
      <c r="CX17" s="221">
        <f t="shared" si="43"/>
        <v>1092572.2645628585</v>
      </c>
      <c r="CY17" s="221">
        <f t="shared" si="44"/>
        <v>546286.13228142925</v>
      </c>
      <c r="CZ17" s="227">
        <f>'Incremental Rent Q3'!$BD$14/'Incremental Rent Q3'!$BD$11</f>
        <v>45523.844356785768</v>
      </c>
      <c r="DA17" s="204">
        <v>0</v>
      </c>
      <c r="DB17" s="221">
        <f t="shared" si="16"/>
        <v>591809.97663821501</v>
      </c>
      <c r="DC17" s="221">
        <f t="shared" si="17"/>
        <v>500762.28792464349</v>
      </c>
      <c r="DD17" s="227" t="str">
        <f>'Incremental Rent Q3'!BG34</f>
        <v>2082/083</v>
      </c>
    </row>
    <row r="18" spans="1:108" s="207" customFormat="1" x14ac:dyDescent="0.3">
      <c r="A18" s="204">
        <f>'Incremental Rent Q3'!A35</f>
        <v>13</v>
      </c>
      <c r="B18" s="221">
        <f t="shared" si="18"/>
        <v>2040126.3189954539</v>
      </c>
      <c r="C18" s="204">
        <v>0</v>
      </c>
      <c r="D18" s="204">
        <v>0</v>
      </c>
      <c r="E18" s="221">
        <f t="shared" si="19"/>
        <v>2040126.3189954539</v>
      </c>
      <c r="F18" s="221">
        <f t="shared" si="20"/>
        <v>564290.25844555092</v>
      </c>
      <c r="G18" s="221">
        <f>'Incremental Rent Q3'!$B$15/'Incremental Rent Q3'!$B$11</f>
        <v>43406.942957350082</v>
      </c>
      <c r="H18" s="204">
        <v>0</v>
      </c>
      <c r="I18" s="221">
        <f t="shared" si="0"/>
        <v>607697.20140290097</v>
      </c>
      <c r="J18" s="221">
        <f t="shared" si="1"/>
        <v>1432429.1175925529</v>
      </c>
      <c r="K18" s="204" t="s">
        <v>873</v>
      </c>
      <c r="L18" s="172"/>
      <c r="M18" s="204">
        <f>'Incremental Rent Q3'!G35</f>
        <v>13</v>
      </c>
      <c r="N18" s="221">
        <f t="shared" si="21"/>
        <v>934453.65934893233</v>
      </c>
      <c r="O18" s="204">
        <v>0</v>
      </c>
      <c r="P18" s="204">
        <v>0</v>
      </c>
      <c r="Q18" s="221">
        <f t="shared" si="22"/>
        <v>934453.65934893233</v>
      </c>
      <c r="R18" s="221">
        <f t="shared" si="23"/>
        <v>528169.45963200531</v>
      </c>
      <c r="S18" s="221">
        <f>'Incremental Rent Q3'!$H$15/'Incremental Rent Q3'!$H$11</f>
        <v>40628.419971692711</v>
      </c>
      <c r="T18" s="204">
        <v>0</v>
      </c>
      <c r="U18" s="221">
        <f t="shared" si="2"/>
        <v>568797.87960369803</v>
      </c>
      <c r="V18" s="221">
        <f t="shared" si="3"/>
        <v>365655.77974523429</v>
      </c>
      <c r="W18" s="204" t="s">
        <v>876</v>
      </c>
      <c r="X18" s="172"/>
      <c r="Y18" s="204">
        <f>'Incremental Rent Q3'!M35</f>
        <v>13</v>
      </c>
      <c r="Z18" s="221">
        <f t="shared" si="24"/>
        <v>367803.88226941979</v>
      </c>
      <c r="AA18" s="204">
        <v>0</v>
      </c>
      <c r="AB18" s="204">
        <v>0</v>
      </c>
      <c r="AC18" s="221">
        <f t="shared" si="25"/>
        <v>367803.88226941979</v>
      </c>
      <c r="AD18" s="221">
        <f t="shared" si="26"/>
        <v>79690.841158374285</v>
      </c>
      <c r="AE18" s="221">
        <f>'Incremental Rent Q3'!$N$15/'Incremental Rent Q3'!$N$11</f>
        <v>6130.0647044903299</v>
      </c>
      <c r="AF18" s="204">
        <v>0</v>
      </c>
      <c r="AG18" s="221">
        <f t="shared" si="4"/>
        <v>85820.905862864616</v>
      </c>
      <c r="AH18" s="206">
        <f t="shared" si="5"/>
        <v>281982.97640655516</v>
      </c>
      <c r="AI18" s="204" t="s">
        <v>872</v>
      </c>
      <c r="AJ18" s="172"/>
      <c r="AK18" s="204">
        <f>'Incremental Rent Q3'!S35</f>
        <v>13</v>
      </c>
      <c r="AL18" s="221">
        <f t="shared" si="27"/>
        <v>1268524.7862586849</v>
      </c>
      <c r="AM18" s="204">
        <v>0</v>
      </c>
      <c r="AN18" s="204">
        <v>0</v>
      </c>
      <c r="AO18" s="221">
        <f t="shared" si="28"/>
        <v>1268524.7862586849</v>
      </c>
      <c r="AP18" s="221">
        <f t="shared" si="29"/>
        <v>785277.24863632862</v>
      </c>
      <c r="AQ18" s="221">
        <f>'Incremental Rent Q3'!$T$15/'Incremental Rent Q3'!$T$11</f>
        <v>60405.942202794518</v>
      </c>
      <c r="AR18" s="204">
        <v>0</v>
      </c>
      <c r="AS18" s="221">
        <f t="shared" si="6"/>
        <v>845683.1908391231</v>
      </c>
      <c r="AT18" s="206">
        <f t="shared" si="7"/>
        <v>422841.59541956184</v>
      </c>
      <c r="AU18" s="204" t="s">
        <v>875</v>
      </c>
      <c r="AV18" s="172"/>
      <c r="AW18" s="204">
        <f>'Incremental Rent Q3'!Y35</f>
        <v>13</v>
      </c>
      <c r="AX18" s="221">
        <f t="shared" si="30"/>
        <v>1741681.6287304598</v>
      </c>
      <c r="AY18" s="204">
        <v>0</v>
      </c>
      <c r="AZ18" s="204">
        <v>0</v>
      </c>
      <c r="BA18" s="221">
        <f t="shared" si="31"/>
        <v>1741681.6287304598</v>
      </c>
      <c r="BB18" s="221">
        <f t="shared" si="32"/>
        <v>1078183.8654045705</v>
      </c>
      <c r="BC18" s="221">
        <f>'Incremental Rent Q3'!$Z$15/'Incremental Rent Q3'!$Z$11</f>
        <v>82937.220415736185</v>
      </c>
      <c r="BD18" s="204">
        <v>0</v>
      </c>
      <c r="BE18" s="221">
        <f t="shared" si="8"/>
        <v>1161121.0858203066</v>
      </c>
      <c r="BF18" s="206">
        <f t="shared" si="9"/>
        <v>580560.54291015328</v>
      </c>
      <c r="BG18" s="204" t="s">
        <v>875</v>
      </c>
      <c r="BH18" s="172"/>
      <c r="BI18" s="204">
        <f>'Incremental Rent Q3'!AK35</f>
        <v>13</v>
      </c>
      <c r="BJ18" s="221">
        <f t="shared" si="33"/>
        <v>1407859.3165571219</v>
      </c>
      <c r="BK18" s="204">
        <v>0</v>
      </c>
      <c r="BL18" s="204">
        <v>0</v>
      </c>
      <c r="BM18" s="221">
        <f t="shared" si="34"/>
        <v>1407859.3165571219</v>
      </c>
      <c r="BN18" s="221">
        <f t="shared" si="35"/>
        <v>871531.95786869421</v>
      </c>
      <c r="BO18" s="221">
        <f>'Incremental Rent Q3'!$AF$15/'Incremental Rent Q3'!$AF$11</f>
        <v>67040.919836053421</v>
      </c>
      <c r="BP18" s="204">
        <v>0</v>
      </c>
      <c r="BQ18" s="221">
        <f t="shared" si="10"/>
        <v>938572.8777047476</v>
      </c>
      <c r="BR18" s="206">
        <f t="shared" si="11"/>
        <v>469286.43885237433</v>
      </c>
      <c r="BS18" s="204" t="s">
        <v>875</v>
      </c>
      <c r="BT18" s="172"/>
      <c r="BU18" s="204">
        <f>'Incremental Rent Q3'!AK35</f>
        <v>13</v>
      </c>
      <c r="BV18" s="221">
        <f t="shared" si="36"/>
        <v>812784.76007421466</v>
      </c>
      <c r="BW18" s="204">
        <v>0</v>
      </c>
      <c r="BX18" s="204">
        <v>0</v>
      </c>
      <c r="BY18" s="221">
        <f t="shared" si="37"/>
        <v>812784.76007421466</v>
      </c>
      <c r="BZ18" s="221">
        <f t="shared" si="38"/>
        <v>503152.47052213294</v>
      </c>
      <c r="CA18" s="221">
        <f>'Incremental Rent Q3'!$AL$15/'Incremental Rent Q3'!$AL$11</f>
        <v>38704.036194010223</v>
      </c>
      <c r="CB18" s="204">
        <v>0</v>
      </c>
      <c r="CC18" s="221">
        <f t="shared" si="12"/>
        <v>541856.50671614311</v>
      </c>
      <c r="CD18" s="206">
        <f t="shared" si="13"/>
        <v>270928.25335807155</v>
      </c>
      <c r="CE18" s="204" t="s">
        <v>875</v>
      </c>
      <c r="CG18" s="200">
        <f>+'Lease Liability &amp; Finance Cost'!AX18</f>
        <v>13</v>
      </c>
      <c r="CH18" s="221">
        <f t="shared" si="39"/>
        <v>1156386.4034443034</v>
      </c>
      <c r="CI18" s="204">
        <v>0</v>
      </c>
      <c r="CJ18" s="204">
        <v>0</v>
      </c>
      <c r="CK18" s="221">
        <f t="shared" si="40"/>
        <v>1156386.4034443034</v>
      </c>
      <c r="CL18" s="221">
        <f t="shared" si="41"/>
        <v>653609.70629460621</v>
      </c>
      <c r="CM18" s="227">
        <f>+'Incremental Rent Q3'!$AW$15/'Incremental Rent Q3'!$AW$11</f>
        <v>50277.669714969714</v>
      </c>
      <c r="CN18" s="206">
        <v>0</v>
      </c>
      <c r="CO18" s="221">
        <f t="shared" si="14"/>
        <v>703887.37600957591</v>
      </c>
      <c r="CP18" s="404">
        <f t="shared" si="15"/>
        <v>452499.02743472753</v>
      </c>
      <c r="CQ18" s="178" t="s">
        <v>877</v>
      </c>
      <c r="CT18" s="200">
        <f>+'Incremental Rent Q3'!BC35</f>
        <v>13</v>
      </c>
      <c r="CU18" s="221">
        <f t="shared" si="42"/>
        <v>1092572.2645628585</v>
      </c>
      <c r="CV18" s="204">
        <v>0</v>
      </c>
      <c r="CW18" s="204">
        <v>0</v>
      </c>
      <c r="CX18" s="221">
        <f t="shared" si="43"/>
        <v>1092572.2645628585</v>
      </c>
      <c r="CY18" s="221">
        <f t="shared" si="44"/>
        <v>591809.97663821501</v>
      </c>
      <c r="CZ18" s="227">
        <f>'Incremental Rent Q3'!$BD$14/'Incremental Rent Q3'!$BD$11</f>
        <v>45523.844356785768</v>
      </c>
      <c r="DA18" s="204">
        <v>0</v>
      </c>
      <c r="DB18" s="221">
        <f t="shared" si="16"/>
        <v>637333.82099500077</v>
      </c>
      <c r="DC18" s="221">
        <f t="shared" si="17"/>
        <v>455238.44356785773</v>
      </c>
      <c r="DD18" s="227" t="str">
        <f>'Incremental Rent Q3'!BG35</f>
        <v>2082/083</v>
      </c>
    </row>
    <row r="19" spans="1:108" s="207" customFormat="1" x14ac:dyDescent="0.3">
      <c r="A19" s="204">
        <f>'Incremental Rent Q3'!A36</f>
        <v>14</v>
      </c>
      <c r="B19" s="221">
        <f t="shared" si="18"/>
        <v>2040126.3189954539</v>
      </c>
      <c r="C19" s="204">
        <v>0</v>
      </c>
      <c r="D19" s="204">
        <v>0</v>
      </c>
      <c r="E19" s="221">
        <f t="shared" si="19"/>
        <v>2040126.3189954539</v>
      </c>
      <c r="F19" s="221">
        <f t="shared" si="20"/>
        <v>607697.20140290097</v>
      </c>
      <c r="G19" s="221">
        <f>'Incremental Rent Q3'!$B$15/'Incremental Rent Q3'!$B$11</f>
        <v>43406.942957350082</v>
      </c>
      <c r="H19" s="204">
        <v>0</v>
      </c>
      <c r="I19" s="221">
        <f t="shared" si="0"/>
        <v>651104.14436025103</v>
      </c>
      <c r="J19" s="221">
        <f t="shared" si="1"/>
        <v>1389022.1746352029</v>
      </c>
      <c r="K19" s="204" t="s">
        <v>873</v>
      </c>
      <c r="L19" s="172"/>
      <c r="M19" s="204">
        <f>'Incremental Rent Q3'!G36</f>
        <v>14</v>
      </c>
      <c r="N19" s="221">
        <f t="shared" si="21"/>
        <v>934453.65934893233</v>
      </c>
      <c r="O19" s="204">
        <v>0</v>
      </c>
      <c r="P19" s="204">
        <v>0</v>
      </c>
      <c r="Q19" s="221">
        <f t="shared" si="22"/>
        <v>934453.65934893233</v>
      </c>
      <c r="R19" s="221">
        <f t="shared" si="23"/>
        <v>568797.87960369803</v>
      </c>
      <c r="S19" s="221">
        <f>'Incremental Rent Q3'!$H$15/'Incremental Rent Q3'!$H$11</f>
        <v>40628.419971692711</v>
      </c>
      <c r="T19" s="204">
        <v>0</v>
      </c>
      <c r="U19" s="221">
        <f t="shared" si="2"/>
        <v>609426.29957539076</v>
      </c>
      <c r="V19" s="221">
        <f t="shared" si="3"/>
        <v>325027.35977354157</v>
      </c>
      <c r="W19" s="204" t="s">
        <v>876</v>
      </c>
      <c r="X19" s="172"/>
      <c r="Y19" s="204">
        <f>'Incremental Rent Q3'!M36</f>
        <v>14</v>
      </c>
      <c r="Z19" s="221">
        <f t="shared" si="24"/>
        <v>367803.88226941979</v>
      </c>
      <c r="AA19" s="204">
        <v>0</v>
      </c>
      <c r="AB19" s="204">
        <v>0</v>
      </c>
      <c r="AC19" s="221">
        <f t="shared" si="25"/>
        <v>367803.88226941979</v>
      </c>
      <c r="AD19" s="221">
        <f t="shared" si="26"/>
        <v>85820.905862864616</v>
      </c>
      <c r="AE19" s="221">
        <f>'Incremental Rent Q3'!$N$15/'Incremental Rent Q3'!$N$11</f>
        <v>6130.0647044903299</v>
      </c>
      <c r="AF19" s="204">
        <v>0</v>
      </c>
      <c r="AG19" s="221">
        <f t="shared" si="4"/>
        <v>91950.970567354947</v>
      </c>
      <c r="AH19" s="206">
        <f t="shared" si="5"/>
        <v>275852.91170206486</v>
      </c>
      <c r="AI19" s="204" t="s">
        <v>872</v>
      </c>
      <c r="AJ19" s="172"/>
      <c r="AK19" s="204">
        <f>'Incremental Rent Q3'!S36</f>
        <v>14</v>
      </c>
      <c r="AL19" s="221">
        <f t="shared" si="27"/>
        <v>1268524.7862586849</v>
      </c>
      <c r="AM19" s="204">
        <v>0</v>
      </c>
      <c r="AN19" s="204">
        <v>0</v>
      </c>
      <c r="AO19" s="221">
        <f t="shared" si="28"/>
        <v>1268524.7862586849</v>
      </c>
      <c r="AP19" s="221">
        <f t="shared" si="29"/>
        <v>845683.1908391231</v>
      </c>
      <c r="AQ19" s="221">
        <f>'Incremental Rent Q3'!$T$15/'Incremental Rent Q3'!$T$11</f>
        <v>60405.942202794518</v>
      </c>
      <c r="AR19" s="204">
        <v>0</v>
      </c>
      <c r="AS19" s="221">
        <f t="shared" si="6"/>
        <v>906089.13304191758</v>
      </c>
      <c r="AT19" s="206">
        <f t="shared" si="7"/>
        <v>362435.65321676736</v>
      </c>
      <c r="AU19" s="204" t="s">
        <v>875</v>
      </c>
      <c r="AV19" s="172"/>
      <c r="AW19" s="204">
        <f>'Incremental Rent Q3'!Y36</f>
        <v>14</v>
      </c>
      <c r="AX19" s="221">
        <f t="shared" si="30"/>
        <v>1741681.6287304598</v>
      </c>
      <c r="AY19" s="204">
        <v>0</v>
      </c>
      <c r="AZ19" s="204">
        <v>0</v>
      </c>
      <c r="BA19" s="221">
        <f t="shared" si="31"/>
        <v>1741681.6287304598</v>
      </c>
      <c r="BB19" s="221">
        <f t="shared" si="32"/>
        <v>1161121.0858203066</v>
      </c>
      <c r="BC19" s="221">
        <f>'Incremental Rent Q3'!$Z$15/'Incremental Rent Q3'!$Z$11</f>
        <v>82937.220415736185</v>
      </c>
      <c r="BD19" s="204">
        <v>0</v>
      </c>
      <c r="BE19" s="221">
        <f t="shared" si="8"/>
        <v>1244058.3062360426</v>
      </c>
      <c r="BF19" s="206">
        <f t="shared" si="9"/>
        <v>497623.3224944172</v>
      </c>
      <c r="BG19" s="204" t="s">
        <v>875</v>
      </c>
      <c r="BH19" s="172"/>
      <c r="BI19" s="204">
        <f>'Incremental Rent Q3'!AK36</f>
        <v>14</v>
      </c>
      <c r="BJ19" s="221">
        <f t="shared" si="33"/>
        <v>1407859.3165571219</v>
      </c>
      <c r="BK19" s="204">
        <v>0</v>
      </c>
      <c r="BL19" s="204">
        <v>0</v>
      </c>
      <c r="BM19" s="221">
        <f t="shared" si="34"/>
        <v>1407859.3165571219</v>
      </c>
      <c r="BN19" s="221">
        <f t="shared" si="35"/>
        <v>938572.8777047476</v>
      </c>
      <c r="BO19" s="221">
        <f>'Incremental Rent Q3'!$AF$15/'Incremental Rent Q3'!$AF$11</f>
        <v>67040.919836053421</v>
      </c>
      <c r="BP19" s="204">
        <v>0</v>
      </c>
      <c r="BQ19" s="221">
        <f t="shared" si="10"/>
        <v>1005613.797540801</v>
      </c>
      <c r="BR19" s="206">
        <f t="shared" si="11"/>
        <v>402245.51901632093</v>
      </c>
      <c r="BS19" s="204" t="s">
        <v>875</v>
      </c>
      <c r="BT19" s="172"/>
      <c r="BU19" s="204">
        <f>'Incremental Rent Q3'!AK36</f>
        <v>14</v>
      </c>
      <c r="BV19" s="221">
        <f t="shared" si="36"/>
        <v>812784.76007421466</v>
      </c>
      <c r="BW19" s="204">
        <v>0</v>
      </c>
      <c r="BX19" s="204">
        <v>0</v>
      </c>
      <c r="BY19" s="221">
        <f t="shared" si="37"/>
        <v>812784.76007421466</v>
      </c>
      <c r="BZ19" s="221">
        <f t="shared" si="38"/>
        <v>541856.50671614311</v>
      </c>
      <c r="CA19" s="221">
        <f>'Incremental Rent Q3'!$AL$15/'Incremental Rent Q3'!$AL$11</f>
        <v>38704.036194010223</v>
      </c>
      <c r="CB19" s="204">
        <v>0</v>
      </c>
      <c r="CC19" s="221">
        <f t="shared" si="12"/>
        <v>580560.54291015328</v>
      </c>
      <c r="CD19" s="206">
        <f t="shared" si="13"/>
        <v>232224.21716406138</v>
      </c>
      <c r="CE19" s="204" t="s">
        <v>875</v>
      </c>
      <c r="CG19" s="200">
        <f>+'Lease Liability &amp; Finance Cost'!AX19</f>
        <v>14</v>
      </c>
      <c r="CH19" s="221">
        <f t="shared" si="39"/>
        <v>1156386.4034443034</v>
      </c>
      <c r="CI19" s="204">
        <v>0</v>
      </c>
      <c r="CJ19" s="204">
        <v>0</v>
      </c>
      <c r="CK19" s="221">
        <f t="shared" si="40"/>
        <v>1156386.4034443034</v>
      </c>
      <c r="CL19" s="221">
        <f t="shared" si="41"/>
        <v>703887.37600957591</v>
      </c>
      <c r="CM19" s="227">
        <f>+'Incremental Rent Q3'!$AW$15/'Incremental Rent Q3'!$AW$11</f>
        <v>50277.669714969714</v>
      </c>
      <c r="CN19" s="206">
        <v>0</v>
      </c>
      <c r="CO19" s="221">
        <f t="shared" si="14"/>
        <v>754165.04572454561</v>
      </c>
      <c r="CP19" s="206">
        <f t="shared" si="15"/>
        <v>402221.35771975783</v>
      </c>
      <c r="CQ19" s="178" t="s">
        <v>877</v>
      </c>
      <c r="CT19" s="200">
        <f>+'Incremental Rent Q3'!BC36</f>
        <v>14</v>
      </c>
      <c r="CU19" s="221">
        <f t="shared" si="42"/>
        <v>1092572.2645628585</v>
      </c>
      <c r="CV19" s="204">
        <v>0</v>
      </c>
      <c r="CW19" s="204">
        <v>0</v>
      </c>
      <c r="CX19" s="221">
        <f t="shared" si="43"/>
        <v>1092572.2645628585</v>
      </c>
      <c r="CY19" s="221">
        <f t="shared" si="44"/>
        <v>637333.82099500077</v>
      </c>
      <c r="CZ19" s="227">
        <f>'Incremental Rent Q3'!$BD$14/'Incremental Rent Q3'!$BD$11</f>
        <v>45523.844356785768</v>
      </c>
      <c r="DA19" s="204">
        <v>0</v>
      </c>
      <c r="DB19" s="221">
        <f t="shared" si="16"/>
        <v>682857.66535178653</v>
      </c>
      <c r="DC19" s="221">
        <f t="shared" si="17"/>
        <v>409714.59921107197</v>
      </c>
      <c r="DD19" s="227" t="str">
        <f>'Incremental Rent Q3'!BG36</f>
        <v>2082/083</v>
      </c>
    </row>
    <row r="20" spans="1:108" s="207" customFormat="1" x14ac:dyDescent="0.3">
      <c r="A20" s="204">
        <f>'Incremental Rent Q3'!A37</f>
        <v>15</v>
      </c>
      <c r="B20" s="221">
        <f t="shared" si="18"/>
        <v>2040126.3189954539</v>
      </c>
      <c r="C20" s="204">
        <v>0</v>
      </c>
      <c r="D20" s="204">
        <v>0</v>
      </c>
      <c r="E20" s="221">
        <f t="shared" si="19"/>
        <v>2040126.3189954539</v>
      </c>
      <c r="F20" s="221">
        <f t="shared" si="20"/>
        <v>651104.14436025103</v>
      </c>
      <c r="G20" s="221">
        <f>'Incremental Rent Q3'!$B$15/'Incremental Rent Q3'!$B$11</f>
        <v>43406.942957350082</v>
      </c>
      <c r="H20" s="204">
        <v>0</v>
      </c>
      <c r="I20" s="221">
        <f t="shared" si="0"/>
        <v>694511.08731760108</v>
      </c>
      <c r="J20" s="221">
        <f t="shared" si="1"/>
        <v>1345615.2316778528</v>
      </c>
      <c r="K20" s="204" t="s">
        <v>873</v>
      </c>
      <c r="L20" s="172"/>
      <c r="M20" s="204">
        <f>'Incremental Rent Q3'!G37</f>
        <v>15</v>
      </c>
      <c r="N20" s="221">
        <f t="shared" si="21"/>
        <v>934453.65934893233</v>
      </c>
      <c r="O20" s="204">
        <v>0</v>
      </c>
      <c r="P20" s="204">
        <v>0</v>
      </c>
      <c r="Q20" s="221">
        <f t="shared" si="22"/>
        <v>934453.65934893233</v>
      </c>
      <c r="R20" s="221">
        <f t="shared" si="23"/>
        <v>609426.29957539076</v>
      </c>
      <c r="S20" s="221">
        <f>'Incremental Rent Q3'!$H$15/'Incremental Rent Q3'!$H$11</f>
        <v>40628.419971692711</v>
      </c>
      <c r="T20" s="204">
        <v>0</v>
      </c>
      <c r="U20" s="221">
        <f t="shared" si="2"/>
        <v>650054.71954708348</v>
      </c>
      <c r="V20" s="221">
        <f t="shared" si="3"/>
        <v>284398.93980184884</v>
      </c>
      <c r="W20" s="204" t="s">
        <v>876</v>
      </c>
      <c r="X20" s="172"/>
      <c r="Y20" s="204">
        <f>'Incremental Rent Q3'!M37</f>
        <v>15</v>
      </c>
      <c r="Z20" s="221">
        <f t="shared" si="24"/>
        <v>367803.88226941979</v>
      </c>
      <c r="AA20" s="204">
        <v>0</v>
      </c>
      <c r="AB20" s="204">
        <v>0</v>
      </c>
      <c r="AC20" s="221">
        <f t="shared" si="25"/>
        <v>367803.88226941979</v>
      </c>
      <c r="AD20" s="221">
        <f t="shared" si="26"/>
        <v>91950.970567354947</v>
      </c>
      <c r="AE20" s="221">
        <f>'Incremental Rent Q3'!$N$15/'Incremental Rent Q3'!$N$11</f>
        <v>6130.0647044903299</v>
      </c>
      <c r="AF20" s="204">
        <v>0</v>
      </c>
      <c r="AG20" s="221">
        <f t="shared" si="4"/>
        <v>98081.035271845278</v>
      </c>
      <c r="AH20" s="206">
        <f t="shared" si="5"/>
        <v>269722.8469975745</v>
      </c>
      <c r="AI20" s="204" t="s">
        <v>872</v>
      </c>
      <c r="AJ20" s="172"/>
      <c r="AK20" s="204">
        <f>'Incremental Rent Q3'!S37</f>
        <v>15</v>
      </c>
      <c r="AL20" s="221">
        <f t="shared" si="27"/>
        <v>1268524.7862586849</v>
      </c>
      <c r="AM20" s="204">
        <v>0</v>
      </c>
      <c r="AN20" s="204">
        <v>0</v>
      </c>
      <c r="AO20" s="221">
        <f t="shared" si="28"/>
        <v>1268524.7862586849</v>
      </c>
      <c r="AP20" s="221">
        <f t="shared" si="29"/>
        <v>906089.13304191758</v>
      </c>
      <c r="AQ20" s="221">
        <f>'Incremental Rent Q3'!$T$15/'Incremental Rent Q3'!$T$11</f>
        <v>60405.942202794518</v>
      </c>
      <c r="AR20" s="204">
        <v>0</v>
      </c>
      <c r="AS20" s="221">
        <f t="shared" si="6"/>
        <v>966495.07524471206</v>
      </c>
      <c r="AT20" s="206">
        <f t="shared" si="7"/>
        <v>302029.71101397288</v>
      </c>
      <c r="AU20" s="204" t="s">
        <v>875</v>
      </c>
      <c r="AV20" s="172"/>
      <c r="AW20" s="204">
        <f>'Incremental Rent Q3'!Y37</f>
        <v>15</v>
      </c>
      <c r="AX20" s="221">
        <f t="shared" si="30"/>
        <v>1741681.6287304598</v>
      </c>
      <c r="AY20" s="204">
        <v>0</v>
      </c>
      <c r="AZ20" s="204">
        <v>0</v>
      </c>
      <c r="BA20" s="221">
        <f t="shared" si="31"/>
        <v>1741681.6287304598</v>
      </c>
      <c r="BB20" s="221">
        <f t="shared" si="32"/>
        <v>1244058.3062360426</v>
      </c>
      <c r="BC20" s="221">
        <f>'Incremental Rent Q3'!$Z$15/'Incremental Rent Q3'!$Z$11</f>
        <v>82937.220415736185</v>
      </c>
      <c r="BD20" s="204">
        <v>0</v>
      </c>
      <c r="BE20" s="221">
        <f t="shared" si="8"/>
        <v>1326995.5266517787</v>
      </c>
      <c r="BF20" s="206">
        <f t="shared" si="9"/>
        <v>414686.10207868111</v>
      </c>
      <c r="BG20" s="204" t="s">
        <v>875</v>
      </c>
      <c r="BH20" s="172"/>
      <c r="BI20" s="204">
        <f>'Incremental Rent Q3'!AK37</f>
        <v>15</v>
      </c>
      <c r="BJ20" s="221">
        <f t="shared" si="33"/>
        <v>1407859.3165571219</v>
      </c>
      <c r="BK20" s="204">
        <v>0</v>
      </c>
      <c r="BL20" s="204">
        <v>0</v>
      </c>
      <c r="BM20" s="221">
        <f t="shared" si="34"/>
        <v>1407859.3165571219</v>
      </c>
      <c r="BN20" s="221">
        <f t="shared" si="35"/>
        <v>1005613.797540801</v>
      </c>
      <c r="BO20" s="221">
        <f>'Incremental Rent Q3'!$AF$15/'Incremental Rent Q3'!$AF$11</f>
        <v>67040.919836053421</v>
      </c>
      <c r="BP20" s="204">
        <v>0</v>
      </c>
      <c r="BQ20" s="221">
        <f t="shared" si="10"/>
        <v>1072654.7173768545</v>
      </c>
      <c r="BR20" s="206">
        <f t="shared" si="11"/>
        <v>335204.59918026743</v>
      </c>
      <c r="BS20" s="204" t="s">
        <v>875</v>
      </c>
      <c r="BT20" s="172"/>
      <c r="BU20" s="204">
        <f>'Incremental Rent Q3'!AK37</f>
        <v>15</v>
      </c>
      <c r="BV20" s="221">
        <f t="shared" si="36"/>
        <v>812784.76007421466</v>
      </c>
      <c r="BW20" s="204">
        <v>0</v>
      </c>
      <c r="BX20" s="204">
        <v>0</v>
      </c>
      <c r="BY20" s="221">
        <f t="shared" si="37"/>
        <v>812784.76007421466</v>
      </c>
      <c r="BZ20" s="221">
        <f t="shared" si="38"/>
        <v>580560.54291015328</v>
      </c>
      <c r="CA20" s="221">
        <f>'Incremental Rent Q3'!$AL$15/'Incremental Rent Q3'!$AL$11</f>
        <v>38704.036194010223</v>
      </c>
      <c r="CB20" s="204">
        <v>0</v>
      </c>
      <c r="CC20" s="221">
        <f t="shared" si="12"/>
        <v>619264.57910416345</v>
      </c>
      <c r="CD20" s="206">
        <f t="shared" si="13"/>
        <v>193520.18097005121</v>
      </c>
      <c r="CE20" s="204" t="s">
        <v>875</v>
      </c>
      <c r="CG20" s="200">
        <f>+'Lease Liability &amp; Finance Cost'!AX20</f>
        <v>15</v>
      </c>
      <c r="CH20" s="221">
        <f t="shared" si="39"/>
        <v>1156386.4034443034</v>
      </c>
      <c r="CI20" s="204">
        <v>0</v>
      </c>
      <c r="CJ20" s="204">
        <v>0</v>
      </c>
      <c r="CK20" s="221">
        <f t="shared" si="40"/>
        <v>1156386.4034443034</v>
      </c>
      <c r="CL20" s="221">
        <f t="shared" si="41"/>
        <v>754165.04572454561</v>
      </c>
      <c r="CM20" s="227">
        <f>+'Incremental Rent Q3'!$AW$15/'Incremental Rent Q3'!$AW$11</f>
        <v>50277.669714969714</v>
      </c>
      <c r="CN20" s="206">
        <v>0</v>
      </c>
      <c r="CO20" s="221">
        <f t="shared" si="14"/>
        <v>804442.7154395153</v>
      </c>
      <c r="CP20" s="206">
        <f t="shared" si="15"/>
        <v>351943.68800478813</v>
      </c>
      <c r="CQ20" s="178" t="s">
        <v>877</v>
      </c>
      <c r="CT20" s="200">
        <f>+'Incremental Rent Q3'!BC37</f>
        <v>15</v>
      </c>
      <c r="CU20" s="221">
        <f t="shared" si="42"/>
        <v>1092572.2645628585</v>
      </c>
      <c r="CV20" s="204">
        <v>0</v>
      </c>
      <c r="CW20" s="204">
        <v>0</v>
      </c>
      <c r="CX20" s="221">
        <f t="shared" si="43"/>
        <v>1092572.2645628585</v>
      </c>
      <c r="CY20" s="221">
        <f t="shared" si="44"/>
        <v>682857.66535178653</v>
      </c>
      <c r="CZ20" s="227">
        <f>'Incremental Rent Q3'!$BD$14/'Incremental Rent Q3'!$BD$11</f>
        <v>45523.844356785768</v>
      </c>
      <c r="DA20" s="204">
        <v>0</v>
      </c>
      <c r="DB20" s="221">
        <f t="shared" si="16"/>
        <v>728381.5097085723</v>
      </c>
      <c r="DC20" s="221">
        <f t="shared" si="17"/>
        <v>364190.75485428621</v>
      </c>
      <c r="DD20" s="227" t="str">
        <f>'Incremental Rent Q3'!BG37</f>
        <v>2082/083</v>
      </c>
    </row>
    <row r="21" spans="1:108" s="207" customFormat="1" x14ac:dyDescent="0.3">
      <c r="A21" s="204">
        <f>'Incremental Rent Q3'!A38</f>
        <v>16</v>
      </c>
      <c r="B21" s="221">
        <f t="shared" si="18"/>
        <v>2040126.3189954539</v>
      </c>
      <c r="C21" s="204">
        <v>0</v>
      </c>
      <c r="D21" s="204">
        <v>0</v>
      </c>
      <c r="E21" s="221">
        <f t="shared" si="19"/>
        <v>2040126.3189954539</v>
      </c>
      <c r="F21" s="221">
        <f t="shared" si="20"/>
        <v>694511.08731760108</v>
      </c>
      <c r="G21" s="221">
        <f>'Incremental Rent Q3'!$B$15/'Incremental Rent Q3'!$B$11</f>
        <v>43406.942957350082</v>
      </c>
      <c r="H21" s="204">
        <v>0</v>
      </c>
      <c r="I21" s="221">
        <f t="shared" si="0"/>
        <v>737918.03027495113</v>
      </c>
      <c r="J21" s="221">
        <f t="shared" si="1"/>
        <v>1302208.2887205028</v>
      </c>
      <c r="K21" s="204" t="s">
        <v>873</v>
      </c>
      <c r="L21" s="172"/>
      <c r="M21" s="204">
        <f>'Incremental Rent Q3'!G38</f>
        <v>16</v>
      </c>
      <c r="N21" s="221">
        <f t="shared" si="21"/>
        <v>934453.65934893233</v>
      </c>
      <c r="O21" s="204">
        <v>0</v>
      </c>
      <c r="P21" s="204">
        <v>0</v>
      </c>
      <c r="Q21" s="221">
        <f t="shared" si="22"/>
        <v>934453.65934893233</v>
      </c>
      <c r="R21" s="221">
        <f t="shared" si="23"/>
        <v>650054.71954708348</v>
      </c>
      <c r="S21" s="221">
        <f>'Incremental Rent Q3'!$H$15/'Incremental Rent Q3'!$H$11</f>
        <v>40628.419971692711</v>
      </c>
      <c r="T21" s="204">
        <v>0</v>
      </c>
      <c r="U21" s="221">
        <f t="shared" si="2"/>
        <v>690683.13951877621</v>
      </c>
      <c r="V21" s="221">
        <f t="shared" si="3"/>
        <v>243770.51983015612</v>
      </c>
      <c r="W21" s="204" t="s">
        <v>876</v>
      </c>
      <c r="X21" s="172"/>
      <c r="Y21" s="204">
        <f>'Incremental Rent Q3'!M38</f>
        <v>16</v>
      </c>
      <c r="Z21" s="221">
        <f t="shared" si="24"/>
        <v>367803.88226941979</v>
      </c>
      <c r="AA21" s="204">
        <v>0</v>
      </c>
      <c r="AB21" s="204">
        <v>0</v>
      </c>
      <c r="AC21" s="221">
        <f t="shared" si="25"/>
        <v>367803.88226941979</v>
      </c>
      <c r="AD21" s="221">
        <f t="shared" si="26"/>
        <v>98081.035271845278</v>
      </c>
      <c r="AE21" s="221">
        <f>'Incremental Rent Q3'!$N$15/'Incremental Rent Q3'!$N$11</f>
        <v>6130.0647044903299</v>
      </c>
      <c r="AF21" s="204">
        <v>0</v>
      </c>
      <c r="AG21" s="221">
        <f t="shared" si="4"/>
        <v>104211.09997633561</v>
      </c>
      <c r="AH21" s="206">
        <f t="shared" si="5"/>
        <v>263592.78229308419</v>
      </c>
      <c r="AI21" s="204" t="s">
        <v>872</v>
      </c>
      <c r="AJ21" s="172"/>
      <c r="AK21" s="204">
        <f>'Incremental Rent Q3'!S38</f>
        <v>16</v>
      </c>
      <c r="AL21" s="221">
        <f t="shared" si="27"/>
        <v>1268524.7862586849</v>
      </c>
      <c r="AM21" s="204">
        <v>0</v>
      </c>
      <c r="AN21" s="204">
        <v>0</v>
      </c>
      <c r="AO21" s="221">
        <f t="shared" si="28"/>
        <v>1268524.7862586849</v>
      </c>
      <c r="AP21" s="221">
        <f t="shared" si="29"/>
        <v>966495.07524471206</v>
      </c>
      <c r="AQ21" s="221">
        <f>'Incremental Rent Q3'!$T$15/'Incremental Rent Q3'!$T$11</f>
        <v>60405.942202794518</v>
      </c>
      <c r="AR21" s="204">
        <v>0</v>
      </c>
      <c r="AS21" s="221">
        <f t="shared" si="6"/>
        <v>1026901.0174475065</v>
      </c>
      <c r="AT21" s="206">
        <f t="shared" si="7"/>
        <v>241623.76881117839</v>
      </c>
      <c r="AU21" s="204" t="s">
        <v>875</v>
      </c>
      <c r="AV21" s="172"/>
      <c r="AW21" s="204">
        <f>'Incremental Rent Q3'!Y38</f>
        <v>16</v>
      </c>
      <c r="AX21" s="221">
        <f t="shared" si="30"/>
        <v>1741681.6287304598</v>
      </c>
      <c r="AY21" s="204">
        <v>0</v>
      </c>
      <c r="AZ21" s="204">
        <v>0</v>
      </c>
      <c r="BA21" s="221">
        <f t="shared" si="31"/>
        <v>1741681.6287304598</v>
      </c>
      <c r="BB21" s="221">
        <f t="shared" si="32"/>
        <v>1326995.5266517787</v>
      </c>
      <c r="BC21" s="221">
        <f>'Incremental Rent Q3'!$Z$15/'Incremental Rent Q3'!$Z$11</f>
        <v>82937.220415736185</v>
      </c>
      <c r="BD21" s="204">
        <v>0</v>
      </c>
      <c r="BE21" s="221">
        <f t="shared" si="8"/>
        <v>1409932.7470675148</v>
      </c>
      <c r="BF21" s="206">
        <f t="shared" si="9"/>
        <v>331748.88166294503</v>
      </c>
      <c r="BG21" s="204" t="s">
        <v>875</v>
      </c>
      <c r="BH21" s="172"/>
      <c r="BI21" s="204">
        <f>'Incremental Rent Q3'!AK38</f>
        <v>16</v>
      </c>
      <c r="BJ21" s="221">
        <f t="shared" si="33"/>
        <v>1407859.3165571219</v>
      </c>
      <c r="BK21" s="204">
        <v>0</v>
      </c>
      <c r="BL21" s="204">
        <v>0</v>
      </c>
      <c r="BM21" s="221">
        <f t="shared" si="34"/>
        <v>1407859.3165571219</v>
      </c>
      <c r="BN21" s="221">
        <f t="shared" si="35"/>
        <v>1072654.7173768545</v>
      </c>
      <c r="BO21" s="221">
        <f>'Incremental Rent Q3'!$AF$15/'Incremental Rent Q3'!$AF$11</f>
        <v>67040.919836053421</v>
      </c>
      <c r="BP21" s="204">
        <v>0</v>
      </c>
      <c r="BQ21" s="221">
        <f t="shared" si="10"/>
        <v>1139695.6372129079</v>
      </c>
      <c r="BR21" s="206">
        <f t="shared" si="11"/>
        <v>268163.67934421403</v>
      </c>
      <c r="BS21" s="204" t="s">
        <v>875</v>
      </c>
      <c r="BT21" s="172"/>
      <c r="BU21" s="204">
        <f>'Incremental Rent Q3'!AK38</f>
        <v>16</v>
      </c>
      <c r="BV21" s="221">
        <f t="shared" si="36"/>
        <v>812784.76007421466</v>
      </c>
      <c r="BW21" s="204">
        <v>0</v>
      </c>
      <c r="BX21" s="204">
        <v>0</v>
      </c>
      <c r="BY21" s="221">
        <f t="shared" si="37"/>
        <v>812784.76007421466</v>
      </c>
      <c r="BZ21" s="221">
        <f t="shared" si="38"/>
        <v>619264.57910416345</v>
      </c>
      <c r="CA21" s="221">
        <f>'Incremental Rent Q3'!$AL$15/'Incremental Rent Q3'!$AL$11</f>
        <v>38704.036194010223</v>
      </c>
      <c r="CB21" s="204">
        <v>0</v>
      </c>
      <c r="CC21" s="221">
        <f t="shared" si="12"/>
        <v>657968.61529817362</v>
      </c>
      <c r="CD21" s="206">
        <f t="shared" si="13"/>
        <v>154816.14477604104</v>
      </c>
      <c r="CE21" s="204" t="s">
        <v>875</v>
      </c>
      <c r="CG21" s="200">
        <f>+'Lease Liability &amp; Finance Cost'!AX21</f>
        <v>16</v>
      </c>
      <c r="CH21" s="221">
        <f t="shared" si="39"/>
        <v>1156386.4034443034</v>
      </c>
      <c r="CI21" s="204">
        <v>0</v>
      </c>
      <c r="CJ21" s="204">
        <v>0</v>
      </c>
      <c r="CK21" s="221">
        <f t="shared" si="40"/>
        <v>1156386.4034443034</v>
      </c>
      <c r="CL21" s="221">
        <f t="shared" si="41"/>
        <v>804442.7154395153</v>
      </c>
      <c r="CM21" s="227">
        <f>+'Incremental Rent Q3'!$AW$15/'Incremental Rent Q3'!$AW$11</f>
        <v>50277.669714969714</v>
      </c>
      <c r="CN21" s="206">
        <v>0</v>
      </c>
      <c r="CO21" s="221">
        <f t="shared" si="14"/>
        <v>854720.385154485</v>
      </c>
      <c r="CP21" s="206">
        <f t="shared" si="15"/>
        <v>301666.01828981843</v>
      </c>
      <c r="CQ21" s="178" t="s">
        <v>877</v>
      </c>
      <c r="CT21" s="200">
        <f>+'Incremental Rent Q3'!BC38</f>
        <v>16</v>
      </c>
      <c r="CU21" s="221">
        <f t="shared" si="42"/>
        <v>1092572.2645628585</v>
      </c>
      <c r="CV21" s="204">
        <v>0</v>
      </c>
      <c r="CW21" s="204">
        <v>0</v>
      </c>
      <c r="CX21" s="221">
        <f t="shared" si="43"/>
        <v>1092572.2645628585</v>
      </c>
      <c r="CY21" s="221">
        <f t="shared" si="44"/>
        <v>728381.5097085723</v>
      </c>
      <c r="CZ21" s="227">
        <f>'Incremental Rent Q3'!$BD$14/'Incremental Rent Q3'!$BD$11</f>
        <v>45523.844356785768</v>
      </c>
      <c r="DA21" s="204">
        <v>0</v>
      </c>
      <c r="DB21" s="221">
        <f t="shared" si="16"/>
        <v>773905.35406535806</v>
      </c>
      <c r="DC21" s="221">
        <f t="shared" si="17"/>
        <v>318666.91049750044</v>
      </c>
      <c r="DD21" s="227" t="str">
        <f>'Incremental Rent Q3'!BG38</f>
        <v>2082/083</v>
      </c>
    </row>
    <row r="22" spans="1:108" s="207" customFormat="1" x14ac:dyDescent="0.3">
      <c r="A22" s="204">
        <f>'Incremental Rent Q3'!A39</f>
        <v>17</v>
      </c>
      <c r="B22" s="221">
        <f t="shared" si="18"/>
        <v>2040126.3189954539</v>
      </c>
      <c r="C22" s="204">
        <v>0</v>
      </c>
      <c r="D22" s="204">
        <v>0</v>
      </c>
      <c r="E22" s="221">
        <f t="shared" si="19"/>
        <v>2040126.3189954539</v>
      </c>
      <c r="F22" s="221">
        <f t="shared" si="20"/>
        <v>737918.03027495113</v>
      </c>
      <c r="G22" s="221">
        <f>'Incremental Rent Q3'!$B$15/'Incremental Rent Q3'!$B$11</f>
        <v>43406.942957350082</v>
      </c>
      <c r="H22" s="204">
        <v>0</v>
      </c>
      <c r="I22" s="221">
        <f t="shared" si="0"/>
        <v>781324.97323230118</v>
      </c>
      <c r="J22" s="221">
        <f t="shared" si="1"/>
        <v>1258801.3457631527</v>
      </c>
      <c r="K22" s="204" t="s">
        <v>873</v>
      </c>
      <c r="L22" s="172"/>
      <c r="M22" s="204">
        <f>'Incremental Rent Q3'!G39</f>
        <v>17</v>
      </c>
      <c r="N22" s="221">
        <f t="shared" si="21"/>
        <v>934453.65934893233</v>
      </c>
      <c r="O22" s="204">
        <v>0</v>
      </c>
      <c r="P22" s="204">
        <v>0</v>
      </c>
      <c r="Q22" s="221">
        <f t="shared" si="22"/>
        <v>934453.65934893233</v>
      </c>
      <c r="R22" s="221">
        <f t="shared" si="23"/>
        <v>690683.13951877621</v>
      </c>
      <c r="S22" s="221">
        <f>'Incremental Rent Q3'!$H$15/'Incremental Rent Q3'!$H$11</f>
        <v>40628.419971692711</v>
      </c>
      <c r="T22" s="204">
        <v>0</v>
      </c>
      <c r="U22" s="221">
        <f t="shared" si="2"/>
        <v>731311.55949046894</v>
      </c>
      <c r="V22" s="221">
        <f t="shared" si="3"/>
        <v>203142.09985846339</v>
      </c>
      <c r="W22" s="204" t="s">
        <v>876</v>
      </c>
      <c r="X22" s="172"/>
      <c r="Y22" s="204">
        <f>'Incremental Rent Q3'!M39</f>
        <v>17</v>
      </c>
      <c r="Z22" s="221">
        <f t="shared" si="24"/>
        <v>367803.88226941979</v>
      </c>
      <c r="AA22" s="204">
        <v>0</v>
      </c>
      <c r="AB22" s="204">
        <v>0</v>
      </c>
      <c r="AC22" s="221">
        <f t="shared" si="25"/>
        <v>367803.88226941979</v>
      </c>
      <c r="AD22" s="221">
        <f t="shared" si="26"/>
        <v>104211.09997633561</v>
      </c>
      <c r="AE22" s="221">
        <f>'Incremental Rent Q3'!$N$15/'Incremental Rent Q3'!$N$11</f>
        <v>6130.0647044903299</v>
      </c>
      <c r="AF22" s="204">
        <v>0</v>
      </c>
      <c r="AG22" s="221">
        <f t="shared" si="4"/>
        <v>110341.16468082594</v>
      </c>
      <c r="AH22" s="206">
        <f t="shared" si="5"/>
        <v>257462.71758859383</v>
      </c>
      <c r="AI22" s="204" t="s">
        <v>872</v>
      </c>
      <c r="AJ22" s="172"/>
      <c r="AK22" s="204">
        <f>'Incremental Rent Q3'!S39</f>
        <v>17</v>
      </c>
      <c r="AL22" s="221">
        <f t="shared" si="27"/>
        <v>1268524.7862586849</v>
      </c>
      <c r="AM22" s="204">
        <v>0</v>
      </c>
      <c r="AN22" s="204">
        <v>0</v>
      </c>
      <c r="AO22" s="221">
        <f t="shared" si="28"/>
        <v>1268524.7862586849</v>
      </c>
      <c r="AP22" s="221">
        <f t="shared" si="29"/>
        <v>1026901.0174475065</v>
      </c>
      <c r="AQ22" s="221">
        <f>'Incremental Rent Q3'!$T$15/'Incremental Rent Q3'!$T$11</f>
        <v>60405.942202794518</v>
      </c>
      <c r="AR22" s="204">
        <v>0</v>
      </c>
      <c r="AS22" s="221">
        <f t="shared" si="6"/>
        <v>1087306.9596503011</v>
      </c>
      <c r="AT22" s="206">
        <f t="shared" si="7"/>
        <v>181217.8266083838</v>
      </c>
      <c r="AU22" s="204" t="s">
        <v>875</v>
      </c>
      <c r="AV22" s="172"/>
      <c r="AW22" s="204">
        <f>'Incremental Rent Q3'!Y39</f>
        <v>17</v>
      </c>
      <c r="AX22" s="221">
        <f t="shared" si="30"/>
        <v>1741681.6287304598</v>
      </c>
      <c r="AY22" s="204">
        <v>0</v>
      </c>
      <c r="AZ22" s="204">
        <v>0</v>
      </c>
      <c r="BA22" s="221">
        <f t="shared" si="31"/>
        <v>1741681.6287304598</v>
      </c>
      <c r="BB22" s="221">
        <f t="shared" si="32"/>
        <v>1409932.7470675148</v>
      </c>
      <c r="BC22" s="221">
        <f>'Incremental Rent Q3'!$Z$15/'Incremental Rent Q3'!$Z$11</f>
        <v>82937.220415736185</v>
      </c>
      <c r="BD22" s="204">
        <v>0</v>
      </c>
      <c r="BE22" s="221">
        <f t="shared" si="8"/>
        <v>1492869.9674832509</v>
      </c>
      <c r="BF22" s="206">
        <f t="shared" si="9"/>
        <v>248811.66124720895</v>
      </c>
      <c r="BG22" s="204" t="s">
        <v>875</v>
      </c>
      <c r="BH22" s="172"/>
      <c r="BI22" s="204">
        <f>'Incremental Rent Q3'!AK39</f>
        <v>17</v>
      </c>
      <c r="BJ22" s="221">
        <f t="shared" si="33"/>
        <v>1407859.3165571219</v>
      </c>
      <c r="BK22" s="204">
        <v>0</v>
      </c>
      <c r="BL22" s="204">
        <v>0</v>
      </c>
      <c r="BM22" s="221">
        <f t="shared" si="34"/>
        <v>1407859.3165571219</v>
      </c>
      <c r="BN22" s="221">
        <f t="shared" si="35"/>
        <v>1139695.6372129079</v>
      </c>
      <c r="BO22" s="221">
        <f>'Incremental Rent Q3'!$AF$15/'Incremental Rent Q3'!$AF$11</f>
        <v>67040.919836053421</v>
      </c>
      <c r="BP22" s="204">
        <v>0</v>
      </c>
      <c r="BQ22" s="221">
        <f t="shared" si="10"/>
        <v>1206736.5570489613</v>
      </c>
      <c r="BR22" s="206">
        <f t="shared" si="11"/>
        <v>201122.75950816064</v>
      </c>
      <c r="BS22" s="204" t="s">
        <v>875</v>
      </c>
      <c r="BT22" s="172"/>
      <c r="BU22" s="204">
        <f>'Incremental Rent Q3'!AK39</f>
        <v>17</v>
      </c>
      <c r="BV22" s="221">
        <f t="shared" si="36"/>
        <v>812784.76007421466</v>
      </c>
      <c r="BW22" s="204">
        <v>0</v>
      </c>
      <c r="BX22" s="204">
        <v>0</v>
      </c>
      <c r="BY22" s="221">
        <f t="shared" si="37"/>
        <v>812784.76007421466</v>
      </c>
      <c r="BZ22" s="221">
        <f t="shared" si="38"/>
        <v>657968.61529817362</v>
      </c>
      <c r="CA22" s="221">
        <f>'Incremental Rent Q3'!$AL$15/'Incremental Rent Q3'!$AL$11</f>
        <v>38704.036194010223</v>
      </c>
      <c r="CB22" s="204">
        <v>0</v>
      </c>
      <c r="CC22" s="221">
        <f t="shared" si="12"/>
        <v>696672.6514921838</v>
      </c>
      <c r="CD22" s="206">
        <f t="shared" si="13"/>
        <v>116112.10858203087</v>
      </c>
      <c r="CE22" s="204" t="s">
        <v>875</v>
      </c>
      <c r="CG22" s="200">
        <f>+'Lease Liability &amp; Finance Cost'!AX22</f>
        <v>17</v>
      </c>
      <c r="CH22" s="221">
        <f t="shared" si="39"/>
        <v>1156386.4034443034</v>
      </c>
      <c r="CI22" s="204">
        <v>0</v>
      </c>
      <c r="CJ22" s="204">
        <v>0</v>
      </c>
      <c r="CK22" s="221">
        <f t="shared" si="40"/>
        <v>1156386.4034443034</v>
      </c>
      <c r="CL22" s="221">
        <f t="shared" si="41"/>
        <v>854720.385154485</v>
      </c>
      <c r="CM22" s="227">
        <f>+'Incremental Rent Q3'!$AW$15/'Incremental Rent Q3'!$AW$11</f>
        <v>50277.669714969714</v>
      </c>
      <c r="CN22" s="206">
        <v>0</v>
      </c>
      <c r="CO22" s="221">
        <f t="shared" si="14"/>
        <v>904998.0548694547</v>
      </c>
      <c r="CP22" s="206">
        <f t="shared" si="15"/>
        <v>251388.34857484873</v>
      </c>
      <c r="CQ22" s="178" t="s">
        <v>877</v>
      </c>
      <c r="CT22" s="200">
        <f>+'Incremental Rent Q3'!BC39</f>
        <v>17</v>
      </c>
      <c r="CU22" s="221">
        <f t="shared" si="42"/>
        <v>1092572.2645628585</v>
      </c>
      <c r="CV22" s="204">
        <v>0</v>
      </c>
      <c r="CW22" s="204">
        <v>0</v>
      </c>
      <c r="CX22" s="221">
        <f t="shared" si="43"/>
        <v>1092572.2645628585</v>
      </c>
      <c r="CY22" s="221">
        <f t="shared" si="44"/>
        <v>773905.35406535806</v>
      </c>
      <c r="CZ22" s="227">
        <f>'Incremental Rent Q3'!$BD$14/'Incremental Rent Q3'!$BD$11</f>
        <v>45523.844356785768</v>
      </c>
      <c r="DA22" s="204">
        <v>0</v>
      </c>
      <c r="DB22" s="221">
        <f t="shared" si="16"/>
        <v>819429.19842214382</v>
      </c>
      <c r="DC22" s="221">
        <f t="shared" si="17"/>
        <v>273143.06614071468</v>
      </c>
      <c r="DD22" s="227" t="str">
        <f>'Incremental Rent Q3'!BG39</f>
        <v>2082/083</v>
      </c>
    </row>
    <row r="23" spans="1:108" s="207" customFormat="1" x14ac:dyDescent="0.3">
      <c r="A23" s="204">
        <f>'Incremental Rent Q3'!A40</f>
        <v>18</v>
      </c>
      <c r="B23" s="221">
        <f t="shared" si="18"/>
        <v>2040126.3189954539</v>
      </c>
      <c r="C23" s="204">
        <v>0</v>
      </c>
      <c r="D23" s="204">
        <v>0</v>
      </c>
      <c r="E23" s="221">
        <f t="shared" si="19"/>
        <v>2040126.3189954539</v>
      </c>
      <c r="F23" s="221">
        <f t="shared" si="20"/>
        <v>781324.97323230118</v>
      </c>
      <c r="G23" s="221">
        <f>'Incremental Rent Q3'!$B$15/'Incremental Rent Q3'!$B$11</f>
        <v>43406.942957350082</v>
      </c>
      <c r="H23" s="204">
        <v>0</v>
      </c>
      <c r="I23" s="221">
        <f t="shared" si="0"/>
        <v>824731.91618965124</v>
      </c>
      <c r="J23" s="221">
        <f t="shared" si="1"/>
        <v>1215394.4028058026</v>
      </c>
      <c r="K23" s="204" t="s">
        <v>873</v>
      </c>
      <c r="L23" s="172"/>
      <c r="M23" s="204">
        <f>'Incremental Rent Q3'!G40</f>
        <v>18</v>
      </c>
      <c r="N23" s="221">
        <f t="shared" si="21"/>
        <v>934453.65934893233</v>
      </c>
      <c r="O23" s="204">
        <v>0</v>
      </c>
      <c r="P23" s="204">
        <v>0</v>
      </c>
      <c r="Q23" s="221">
        <f t="shared" si="22"/>
        <v>934453.65934893233</v>
      </c>
      <c r="R23" s="221">
        <f t="shared" si="23"/>
        <v>731311.55949046894</v>
      </c>
      <c r="S23" s="221">
        <f>'Incremental Rent Q3'!$H$15/'Incremental Rent Q3'!$H$11</f>
        <v>40628.419971692711</v>
      </c>
      <c r="T23" s="204">
        <v>0</v>
      </c>
      <c r="U23" s="221">
        <f t="shared" si="2"/>
        <v>771939.97946216166</v>
      </c>
      <c r="V23" s="221">
        <f t="shared" si="3"/>
        <v>162513.67988677067</v>
      </c>
      <c r="W23" s="204" t="s">
        <v>876</v>
      </c>
      <c r="X23" s="172"/>
      <c r="Y23" s="204">
        <f>'Incremental Rent Q3'!M40</f>
        <v>18</v>
      </c>
      <c r="Z23" s="221">
        <f t="shared" si="24"/>
        <v>367803.88226941979</v>
      </c>
      <c r="AA23" s="204">
        <v>0</v>
      </c>
      <c r="AB23" s="204">
        <v>0</v>
      </c>
      <c r="AC23" s="221">
        <f t="shared" si="25"/>
        <v>367803.88226941979</v>
      </c>
      <c r="AD23" s="221">
        <f t="shared" si="26"/>
        <v>110341.16468082594</v>
      </c>
      <c r="AE23" s="221">
        <f>'Incremental Rent Q3'!$N$15/'Incremental Rent Q3'!$N$11</f>
        <v>6130.0647044903299</v>
      </c>
      <c r="AF23" s="204">
        <v>0</v>
      </c>
      <c r="AG23" s="221">
        <f t="shared" si="4"/>
        <v>116471.22938531627</v>
      </c>
      <c r="AH23" s="206">
        <f t="shared" si="5"/>
        <v>251332.65288410353</v>
      </c>
      <c r="AI23" s="204" t="s">
        <v>872</v>
      </c>
      <c r="AJ23" s="172"/>
      <c r="AK23" s="204">
        <f>'Incremental Rent Q3'!S40</f>
        <v>18</v>
      </c>
      <c r="AL23" s="221">
        <f t="shared" si="27"/>
        <v>1268524.7862586849</v>
      </c>
      <c r="AM23" s="204">
        <v>0</v>
      </c>
      <c r="AN23" s="204">
        <v>0</v>
      </c>
      <c r="AO23" s="221">
        <f t="shared" si="28"/>
        <v>1268524.7862586849</v>
      </c>
      <c r="AP23" s="221">
        <f t="shared" si="29"/>
        <v>1087306.9596503011</v>
      </c>
      <c r="AQ23" s="221">
        <f>'Incremental Rent Q3'!$T$15/'Incremental Rent Q3'!$T$11</f>
        <v>60405.942202794518</v>
      </c>
      <c r="AR23" s="204">
        <v>0</v>
      </c>
      <c r="AS23" s="221">
        <f t="shared" si="6"/>
        <v>1147712.9018530957</v>
      </c>
      <c r="AT23" s="206">
        <f t="shared" si="7"/>
        <v>120811.8844055892</v>
      </c>
      <c r="AU23" s="204" t="s">
        <v>875</v>
      </c>
      <c r="AV23" s="172"/>
      <c r="AW23" s="204">
        <f>'Incremental Rent Q3'!Y40</f>
        <v>18</v>
      </c>
      <c r="AX23" s="221">
        <f t="shared" si="30"/>
        <v>1741681.6287304598</v>
      </c>
      <c r="AY23" s="204">
        <v>0</v>
      </c>
      <c r="AZ23" s="204">
        <v>0</v>
      </c>
      <c r="BA23" s="221">
        <f t="shared" si="31"/>
        <v>1741681.6287304598</v>
      </c>
      <c r="BB23" s="221">
        <f t="shared" si="32"/>
        <v>1492869.9674832509</v>
      </c>
      <c r="BC23" s="221">
        <f>'Incremental Rent Q3'!$Z$15/'Incremental Rent Q3'!$Z$11</f>
        <v>82937.220415736185</v>
      </c>
      <c r="BD23" s="204">
        <v>0</v>
      </c>
      <c r="BE23" s="221">
        <f t="shared" si="8"/>
        <v>1575807.187898987</v>
      </c>
      <c r="BF23" s="206">
        <f t="shared" si="9"/>
        <v>165874.44083147286</v>
      </c>
      <c r="BG23" s="204" t="s">
        <v>875</v>
      </c>
      <c r="BH23" s="172"/>
      <c r="BI23" s="204">
        <f>'Incremental Rent Q3'!AK40</f>
        <v>18</v>
      </c>
      <c r="BJ23" s="221">
        <f t="shared" si="33"/>
        <v>1407859.3165571219</v>
      </c>
      <c r="BK23" s="204">
        <v>0</v>
      </c>
      <c r="BL23" s="204">
        <v>0</v>
      </c>
      <c r="BM23" s="221">
        <f t="shared" si="34"/>
        <v>1407859.3165571219</v>
      </c>
      <c r="BN23" s="221">
        <f t="shared" si="35"/>
        <v>1206736.5570489613</v>
      </c>
      <c r="BO23" s="221">
        <f>'Incremental Rent Q3'!$AF$15/'Incremental Rent Q3'!$AF$11</f>
        <v>67040.919836053421</v>
      </c>
      <c r="BP23" s="204">
        <v>0</v>
      </c>
      <c r="BQ23" s="221">
        <f t="shared" si="10"/>
        <v>1273777.4768850147</v>
      </c>
      <c r="BR23" s="206">
        <f t="shared" si="11"/>
        <v>134081.83967210725</v>
      </c>
      <c r="BS23" s="204" t="s">
        <v>875</v>
      </c>
      <c r="BT23" s="172"/>
      <c r="BU23" s="204">
        <f>'Incremental Rent Q3'!AK40</f>
        <v>18</v>
      </c>
      <c r="BV23" s="221">
        <f t="shared" si="36"/>
        <v>812784.76007421466</v>
      </c>
      <c r="BW23" s="204">
        <v>0</v>
      </c>
      <c r="BX23" s="204">
        <v>0</v>
      </c>
      <c r="BY23" s="221">
        <f t="shared" si="37"/>
        <v>812784.76007421466</v>
      </c>
      <c r="BZ23" s="221">
        <f t="shared" si="38"/>
        <v>696672.6514921838</v>
      </c>
      <c r="CA23" s="221">
        <f>'Incremental Rent Q3'!$AL$15/'Incremental Rent Q3'!$AL$11</f>
        <v>38704.036194010223</v>
      </c>
      <c r="CB23" s="204">
        <v>0</v>
      </c>
      <c r="CC23" s="221">
        <f t="shared" si="12"/>
        <v>735376.68768619397</v>
      </c>
      <c r="CD23" s="206">
        <f t="shared" si="13"/>
        <v>77408.072388020693</v>
      </c>
      <c r="CE23" s="204" t="s">
        <v>875</v>
      </c>
      <c r="CG23" s="200">
        <f>+'Lease Liability &amp; Finance Cost'!AX23</f>
        <v>18</v>
      </c>
      <c r="CH23" s="221">
        <f t="shared" si="39"/>
        <v>1156386.4034443034</v>
      </c>
      <c r="CI23" s="204">
        <v>0</v>
      </c>
      <c r="CJ23" s="204">
        <v>0</v>
      </c>
      <c r="CK23" s="221">
        <f t="shared" si="40"/>
        <v>1156386.4034443034</v>
      </c>
      <c r="CL23" s="221">
        <f t="shared" si="41"/>
        <v>904998.0548694547</v>
      </c>
      <c r="CM23" s="227">
        <f>+'Incremental Rent Q3'!$AW$15/'Incremental Rent Q3'!$AW$11</f>
        <v>50277.669714969714</v>
      </c>
      <c r="CN23" s="206">
        <v>0</v>
      </c>
      <c r="CO23" s="221">
        <f t="shared" si="14"/>
        <v>955275.7245844244</v>
      </c>
      <c r="CP23" s="206">
        <f t="shared" si="15"/>
        <v>201110.67885987903</v>
      </c>
      <c r="CQ23" s="178" t="s">
        <v>877</v>
      </c>
      <c r="CT23" s="200">
        <f>+'Incremental Rent Q3'!BC40</f>
        <v>18</v>
      </c>
      <c r="CU23" s="221">
        <f t="shared" si="42"/>
        <v>1092572.2645628585</v>
      </c>
      <c r="CV23" s="204">
        <v>0</v>
      </c>
      <c r="CW23" s="204">
        <v>0</v>
      </c>
      <c r="CX23" s="221">
        <f t="shared" si="43"/>
        <v>1092572.2645628585</v>
      </c>
      <c r="CY23" s="221">
        <f t="shared" si="44"/>
        <v>819429.19842214382</v>
      </c>
      <c r="CZ23" s="227">
        <f>'Incremental Rent Q3'!$BD$14/'Incremental Rent Q3'!$BD$11</f>
        <v>45523.844356785768</v>
      </c>
      <c r="DA23" s="204">
        <v>0</v>
      </c>
      <c r="DB23" s="221">
        <f t="shared" si="16"/>
        <v>864953.04277892958</v>
      </c>
      <c r="DC23" s="221">
        <f t="shared" si="17"/>
        <v>227619.22178392892</v>
      </c>
      <c r="DD23" s="227" t="str">
        <f>'Incremental Rent Q3'!BG40</f>
        <v>2082/083</v>
      </c>
    </row>
    <row r="24" spans="1:108" s="203" customFormat="1" x14ac:dyDescent="0.3">
      <c r="A24" s="200">
        <f>'Incremental Rent Q3'!A41</f>
        <v>19</v>
      </c>
      <c r="B24" s="227">
        <f t="shared" si="18"/>
        <v>2040126.3189954539</v>
      </c>
      <c r="C24" s="200">
        <v>0</v>
      </c>
      <c r="D24" s="200">
        <v>0</v>
      </c>
      <c r="E24" s="227">
        <f t="shared" si="19"/>
        <v>2040126.3189954539</v>
      </c>
      <c r="F24" s="227">
        <f t="shared" si="20"/>
        <v>824731.91618965124</v>
      </c>
      <c r="G24" s="227">
        <f>'Incremental Rent Q3'!$B$15/'Incremental Rent Q3'!$B$11</f>
        <v>43406.942957350082</v>
      </c>
      <c r="H24" s="200">
        <v>0</v>
      </c>
      <c r="I24" s="227">
        <f t="shared" si="0"/>
        <v>868138.85914700129</v>
      </c>
      <c r="J24" s="227">
        <f t="shared" si="1"/>
        <v>1171987.4598484526</v>
      </c>
      <c r="K24" s="200" t="s">
        <v>874</v>
      </c>
      <c r="L24" s="172"/>
      <c r="M24" s="204">
        <f>'Incremental Rent Q3'!G41</f>
        <v>19</v>
      </c>
      <c r="N24" s="221">
        <f t="shared" si="21"/>
        <v>934453.65934893233</v>
      </c>
      <c r="O24" s="204">
        <v>0</v>
      </c>
      <c r="P24" s="204">
        <v>0</v>
      </c>
      <c r="Q24" s="221">
        <f t="shared" si="22"/>
        <v>934453.65934893233</v>
      </c>
      <c r="R24" s="221">
        <f t="shared" si="23"/>
        <v>771939.97946216166</v>
      </c>
      <c r="S24" s="221">
        <f>'Incremental Rent Q3'!$H$15/'Incremental Rent Q3'!$H$11</f>
        <v>40628.419971692711</v>
      </c>
      <c r="T24" s="204">
        <v>0</v>
      </c>
      <c r="U24" s="221">
        <f t="shared" si="2"/>
        <v>812568.39943385439</v>
      </c>
      <c r="V24" s="221">
        <f t="shared" si="3"/>
        <v>121885.25991507794</v>
      </c>
      <c r="W24" s="204" t="s">
        <v>876</v>
      </c>
      <c r="X24" s="172"/>
      <c r="Y24" s="204">
        <f>'Incremental Rent Q3'!M41</f>
        <v>19</v>
      </c>
      <c r="Z24" s="221">
        <f t="shared" si="24"/>
        <v>367803.88226941979</v>
      </c>
      <c r="AA24" s="204">
        <v>0</v>
      </c>
      <c r="AB24" s="204">
        <v>0</v>
      </c>
      <c r="AC24" s="221">
        <f t="shared" si="25"/>
        <v>367803.88226941979</v>
      </c>
      <c r="AD24" s="221">
        <f t="shared" si="26"/>
        <v>116471.22938531627</v>
      </c>
      <c r="AE24" s="221">
        <f>'Incremental Rent Q3'!$N$15/'Incremental Rent Q3'!$N$11</f>
        <v>6130.0647044903299</v>
      </c>
      <c r="AF24" s="204">
        <v>0</v>
      </c>
      <c r="AG24" s="221">
        <f t="shared" si="4"/>
        <v>122601.2940898066</v>
      </c>
      <c r="AH24" s="206">
        <f t="shared" si="5"/>
        <v>245202.58817961317</v>
      </c>
      <c r="AI24" s="204" t="s">
        <v>872</v>
      </c>
      <c r="AJ24" s="172"/>
      <c r="AK24" s="204">
        <f>'Incremental Rent Q3'!S41</f>
        <v>19</v>
      </c>
      <c r="AL24" s="221">
        <f>AO23</f>
        <v>1268524.7862586849</v>
      </c>
      <c r="AM24" s="204">
        <v>0</v>
      </c>
      <c r="AN24" s="204">
        <v>0</v>
      </c>
      <c r="AO24" s="221">
        <f>AL24+AM24+AN24</f>
        <v>1268524.7862586849</v>
      </c>
      <c r="AP24" s="221">
        <f>AS23</f>
        <v>1147712.9018530957</v>
      </c>
      <c r="AQ24" s="221">
        <f>'Incremental Rent Q3'!$T$15/'Incremental Rent Q3'!$T$11</f>
        <v>60405.942202794518</v>
      </c>
      <c r="AR24" s="204">
        <v>0</v>
      </c>
      <c r="AS24" s="221">
        <f>AP24+AQ24-AR24</f>
        <v>1208118.8440558903</v>
      </c>
      <c r="AT24" s="206">
        <f>AO24-AS24</f>
        <v>60405.942202794598</v>
      </c>
      <c r="AU24" s="204" t="s">
        <v>875</v>
      </c>
      <c r="AV24" s="172"/>
      <c r="AW24" s="204">
        <f>'Incremental Rent Q3'!Y41</f>
        <v>19</v>
      </c>
      <c r="AX24" s="221">
        <f t="shared" si="30"/>
        <v>1741681.6287304598</v>
      </c>
      <c r="AY24" s="204">
        <v>0</v>
      </c>
      <c r="AZ24" s="204">
        <v>0</v>
      </c>
      <c r="BA24" s="221">
        <f t="shared" si="31"/>
        <v>1741681.6287304598</v>
      </c>
      <c r="BB24" s="221">
        <f t="shared" si="32"/>
        <v>1575807.187898987</v>
      </c>
      <c r="BC24" s="221">
        <f>'Incremental Rent Q3'!$Z$15/'Incremental Rent Q3'!$Z$11</f>
        <v>82937.220415736185</v>
      </c>
      <c r="BD24" s="204">
        <v>0</v>
      </c>
      <c r="BE24" s="221">
        <f t="shared" si="8"/>
        <v>1658744.4083147231</v>
      </c>
      <c r="BF24" s="206">
        <f t="shared" si="9"/>
        <v>82937.220415736781</v>
      </c>
      <c r="BG24" s="204" t="s">
        <v>875</v>
      </c>
      <c r="BH24" s="172"/>
      <c r="BI24" s="204">
        <f>'Incremental Rent Q3'!AK41</f>
        <v>19</v>
      </c>
      <c r="BJ24" s="221">
        <f t="shared" si="33"/>
        <v>1407859.3165571219</v>
      </c>
      <c r="BK24" s="204">
        <v>0</v>
      </c>
      <c r="BL24" s="204">
        <v>0</v>
      </c>
      <c r="BM24" s="221">
        <f t="shared" si="34"/>
        <v>1407859.3165571219</v>
      </c>
      <c r="BN24" s="221">
        <f t="shared" si="35"/>
        <v>1273777.4768850147</v>
      </c>
      <c r="BO24" s="221">
        <f>'Incremental Rent Q3'!$AF$15/'Incremental Rent Q3'!$AF$11</f>
        <v>67040.919836053421</v>
      </c>
      <c r="BP24" s="204">
        <v>0</v>
      </c>
      <c r="BQ24" s="221">
        <f t="shared" si="10"/>
        <v>1340818.3967210681</v>
      </c>
      <c r="BR24" s="206">
        <f t="shared" si="11"/>
        <v>67040.919836053858</v>
      </c>
      <c r="BS24" s="204" t="s">
        <v>875</v>
      </c>
      <c r="BT24" s="172"/>
      <c r="BU24" s="204">
        <f>'Incremental Rent Q3'!AK41</f>
        <v>19</v>
      </c>
      <c r="BV24" s="221">
        <f t="shared" si="36"/>
        <v>812784.76007421466</v>
      </c>
      <c r="BW24" s="204">
        <v>0</v>
      </c>
      <c r="BX24" s="204">
        <v>0</v>
      </c>
      <c r="BY24" s="221">
        <f t="shared" si="37"/>
        <v>812784.76007421466</v>
      </c>
      <c r="BZ24" s="221">
        <f t="shared" si="38"/>
        <v>735376.68768619397</v>
      </c>
      <c r="CA24" s="221">
        <f>'Incremental Rent Q3'!$AL$15/'Incremental Rent Q3'!$AL$11</f>
        <v>38704.036194010223</v>
      </c>
      <c r="CB24" s="204">
        <v>0</v>
      </c>
      <c r="CC24" s="221">
        <f t="shared" si="12"/>
        <v>774080.72388020414</v>
      </c>
      <c r="CD24" s="206">
        <f t="shared" si="13"/>
        <v>38704.036194010521</v>
      </c>
      <c r="CE24" s="204" t="s">
        <v>875</v>
      </c>
      <c r="CG24" s="200">
        <f>+'Lease Liability &amp; Finance Cost'!AX24</f>
        <v>19</v>
      </c>
      <c r="CH24" s="221">
        <f t="shared" si="39"/>
        <v>1156386.4034443034</v>
      </c>
      <c r="CI24" s="204">
        <v>0</v>
      </c>
      <c r="CJ24" s="204">
        <v>0</v>
      </c>
      <c r="CK24" s="221">
        <f t="shared" si="40"/>
        <v>1156386.4034443034</v>
      </c>
      <c r="CL24" s="221">
        <f t="shared" si="41"/>
        <v>955275.7245844244</v>
      </c>
      <c r="CM24" s="227">
        <f>+'Incremental Rent Q3'!$AW$15/'Incremental Rent Q3'!$AW$11</f>
        <v>50277.669714969714</v>
      </c>
      <c r="CN24" s="206">
        <v>0</v>
      </c>
      <c r="CO24" s="221">
        <f t="shared" si="14"/>
        <v>1005553.3942993941</v>
      </c>
      <c r="CP24" s="206">
        <f t="shared" si="15"/>
        <v>150833.00914490933</v>
      </c>
      <c r="CQ24" s="178" t="s">
        <v>877</v>
      </c>
      <c r="CT24" s="200">
        <f>+'Incremental Rent Q3'!BC41</f>
        <v>19</v>
      </c>
      <c r="CU24" s="221">
        <f t="shared" si="42"/>
        <v>1092572.2645628585</v>
      </c>
      <c r="CV24" s="204">
        <v>0</v>
      </c>
      <c r="CW24" s="204">
        <v>0</v>
      </c>
      <c r="CX24" s="221">
        <f t="shared" si="43"/>
        <v>1092572.2645628585</v>
      </c>
      <c r="CY24" s="221">
        <f t="shared" si="44"/>
        <v>864953.04277892958</v>
      </c>
      <c r="CZ24" s="227">
        <f>'Incremental Rent Q3'!$BD$14/'Incremental Rent Q3'!$BD$11</f>
        <v>45523.844356785768</v>
      </c>
      <c r="DA24" s="204">
        <v>0</v>
      </c>
      <c r="DB24" s="221">
        <f t="shared" si="16"/>
        <v>910476.88713571534</v>
      </c>
      <c r="DC24" s="221">
        <f t="shared" si="17"/>
        <v>182095.37742714316</v>
      </c>
      <c r="DD24" s="227" t="str">
        <f>'Incremental Rent Q3'!BG41</f>
        <v>2082/083</v>
      </c>
    </row>
    <row r="25" spans="1:108" s="203" customFormat="1" x14ac:dyDescent="0.3">
      <c r="A25" s="200">
        <f>'Incremental Rent Q3'!A42</f>
        <v>20</v>
      </c>
      <c r="B25" s="227">
        <f t="shared" si="18"/>
        <v>2040126.3189954539</v>
      </c>
      <c r="C25" s="200">
        <v>0</v>
      </c>
      <c r="D25" s="200">
        <v>0</v>
      </c>
      <c r="E25" s="227">
        <f t="shared" si="19"/>
        <v>2040126.3189954539</v>
      </c>
      <c r="F25" s="227">
        <f t="shared" si="20"/>
        <v>868138.85914700129</v>
      </c>
      <c r="G25" s="227">
        <f>'Incremental Rent Q3'!$B$15/'Incremental Rent Q3'!$B$11</f>
        <v>43406.942957350082</v>
      </c>
      <c r="H25" s="200">
        <v>0</v>
      </c>
      <c r="I25" s="227">
        <f t="shared" si="0"/>
        <v>911545.80210435134</v>
      </c>
      <c r="J25" s="227">
        <f t="shared" si="1"/>
        <v>1128580.5168911025</v>
      </c>
      <c r="K25" s="200" t="s">
        <v>874</v>
      </c>
      <c r="L25" s="172"/>
      <c r="M25" s="204">
        <f>'Incremental Rent Q3'!G42</f>
        <v>20</v>
      </c>
      <c r="N25" s="221">
        <f t="shared" si="21"/>
        <v>934453.65934893233</v>
      </c>
      <c r="O25" s="204">
        <v>0</v>
      </c>
      <c r="P25" s="204">
        <v>0</v>
      </c>
      <c r="Q25" s="221">
        <f t="shared" si="22"/>
        <v>934453.65934893233</v>
      </c>
      <c r="R25" s="221">
        <f t="shared" si="23"/>
        <v>812568.39943385439</v>
      </c>
      <c r="S25" s="221">
        <f>'Incremental Rent Q3'!$H$15/'Incremental Rent Q3'!$H$11</f>
        <v>40628.419971692711</v>
      </c>
      <c r="T25" s="204">
        <v>0</v>
      </c>
      <c r="U25" s="221">
        <f t="shared" si="2"/>
        <v>853196.81940554711</v>
      </c>
      <c r="V25" s="221">
        <f t="shared" si="3"/>
        <v>81256.839943385217</v>
      </c>
      <c r="W25" s="204" t="s">
        <v>876</v>
      </c>
      <c r="X25" s="172"/>
      <c r="Y25" s="204">
        <f>'Incremental Rent Q3'!M42</f>
        <v>20</v>
      </c>
      <c r="Z25" s="221">
        <f t="shared" si="24"/>
        <v>367803.88226941979</v>
      </c>
      <c r="AA25" s="204">
        <v>0</v>
      </c>
      <c r="AB25" s="204">
        <v>0</v>
      </c>
      <c r="AC25" s="221">
        <f t="shared" si="25"/>
        <v>367803.88226941979</v>
      </c>
      <c r="AD25" s="221">
        <f t="shared" si="26"/>
        <v>122601.2940898066</v>
      </c>
      <c r="AE25" s="221">
        <f>'Incremental Rent Q3'!$N$15/'Incremental Rent Q3'!$N$11</f>
        <v>6130.0647044903299</v>
      </c>
      <c r="AF25" s="204">
        <v>0</v>
      </c>
      <c r="AG25" s="221">
        <f t="shared" si="4"/>
        <v>128731.35879429693</v>
      </c>
      <c r="AH25" s="206">
        <f t="shared" si="5"/>
        <v>239072.52347512287</v>
      </c>
      <c r="AI25" s="204" t="s">
        <v>872</v>
      </c>
      <c r="AJ25" s="172"/>
      <c r="AK25" s="204">
        <f>'Incremental Rent Q3'!S42</f>
        <v>20</v>
      </c>
      <c r="AL25" s="221">
        <f>AO24</f>
        <v>1268524.7862586849</v>
      </c>
      <c r="AM25" s="204">
        <v>0</v>
      </c>
      <c r="AN25" s="204">
        <v>0</v>
      </c>
      <c r="AO25" s="221">
        <f>AL25+AM25+AN25</f>
        <v>1268524.7862586849</v>
      </c>
      <c r="AP25" s="221">
        <f>AS24</f>
        <v>1208118.8440558903</v>
      </c>
      <c r="AQ25" s="221">
        <f>'Incremental Rent Q3'!$T$15/'Incremental Rent Q3'!$T$11</f>
        <v>60405.942202794518</v>
      </c>
      <c r="AR25" s="204">
        <v>0</v>
      </c>
      <c r="AS25" s="221">
        <f>AP25+AQ25-AR25</f>
        <v>1268524.7862586849</v>
      </c>
      <c r="AT25" s="206">
        <f>AO25-AS25</f>
        <v>0</v>
      </c>
      <c r="AU25" s="204" t="s">
        <v>875</v>
      </c>
      <c r="AV25" s="172"/>
      <c r="AW25" s="204">
        <f>'Incremental Rent Q3'!Y42</f>
        <v>20</v>
      </c>
      <c r="AX25" s="221">
        <f t="shared" si="30"/>
        <v>1741681.6287304598</v>
      </c>
      <c r="AY25" s="204">
        <v>0</v>
      </c>
      <c r="AZ25" s="204">
        <v>0</v>
      </c>
      <c r="BA25" s="221">
        <f t="shared" si="31"/>
        <v>1741681.6287304598</v>
      </c>
      <c r="BB25" s="221">
        <f t="shared" si="32"/>
        <v>1658744.4083147231</v>
      </c>
      <c r="BC25" s="221">
        <f>'Incremental Rent Q3'!$Z$15/'Incremental Rent Q3'!$Z$11</f>
        <v>82937.220415736185</v>
      </c>
      <c r="BD25" s="204">
        <v>0</v>
      </c>
      <c r="BE25" s="221">
        <f t="shared" si="8"/>
        <v>1741681.6287304591</v>
      </c>
      <c r="BF25" s="206">
        <f t="shared" si="9"/>
        <v>0</v>
      </c>
      <c r="BG25" s="204" t="s">
        <v>875</v>
      </c>
      <c r="BH25" s="172"/>
      <c r="BI25" s="204">
        <f>'Incremental Rent Q3'!AK42</f>
        <v>20</v>
      </c>
      <c r="BJ25" s="221">
        <f t="shared" si="33"/>
        <v>1407859.3165571219</v>
      </c>
      <c r="BK25" s="204">
        <v>0</v>
      </c>
      <c r="BL25" s="204">
        <v>0</v>
      </c>
      <c r="BM25" s="221">
        <f t="shared" si="34"/>
        <v>1407859.3165571219</v>
      </c>
      <c r="BN25" s="221">
        <f t="shared" si="35"/>
        <v>1340818.3967210681</v>
      </c>
      <c r="BO25" s="221">
        <f>'Incremental Rent Q3'!$AF$15/'Incremental Rent Q3'!$AF$11</f>
        <v>67040.919836053421</v>
      </c>
      <c r="BP25" s="204">
        <v>0</v>
      </c>
      <c r="BQ25" s="221">
        <f t="shared" si="10"/>
        <v>1407859.3165571215</v>
      </c>
      <c r="BR25" s="206">
        <f t="shared" si="11"/>
        <v>0</v>
      </c>
      <c r="BS25" s="204" t="s">
        <v>875</v>
      </c>
      <c r="BT25" s="172"/>
      <c r="BU25" s="204">
        <f>'Incremental Rent Q3'!AK42</f>
        <v>20</v>
      </c>
      <c r="BV25" s="221">
        <f t="shared" si="36"/>
        <v>812784.76007421466</v>
      </c>
      <c r="BW25" s="204">
        <v>0</v>
      </c>
      <c r="BX25" s="204">
        <v>0</v>
      </c>
      <c r="BY25" s="221">
        <f t="shared" si="37"/>
        <v>812784.76007421466</v>
      </c>
      <c r="BZ25" s="221">
        <f t="shared" si="38"/>
        <v>774080.72388020414</v>
      </c>
      <c r="CA25" s="221">
        <f>'Incremental Rent Q3'!$AL$15/'Incremental Rent Q3'!$AL$11</f>
        <v>38704.036194010223</v>
      </c>
      <c r="CB25" s="204">
        <v>0</v>
      </c>
      <c r="CC25" s="221">
        <f t="shared" si="12"/>
        <v>812784.76007421431</v>
      </c>
      <c r="CD25" s="206">
        <f t="shared" si="13"/>
        <v>0</v>
      </c>
      <c r="CE25" s="204" t="s">
        <v>875</v>
      </c>
      <c r="CG25" s="200">
        <f>+'Lease Liability &amp; Finance Cost'!AX25</f>
        <v>20</v>
      </c>
      <c r="CH25" s="221">
        <f t="shared" si="39"/>
        <v>1156386.4034443034</v>
      </c>
      <c r="CI25" s="204">
        <v>0</v>
      </c>
      <c r="CJ25" s="204">
        <v>0</v>
      </c>
      <c r="CK25" s="221">
        <f t="shared" si="40"/>
        <v>1156386.4034443034</v>
      </c>
      <c r="CL25" s="221">
        <f t="shared" si="41"/>
        <v>1005553.3942993941</v>
      </c>
      <c r="CM25" s="227">
        <f>+'Incremental Rent Q3'!$AW$15/'Incremental Rent Q3'!$AW$11</f>
        <v>50277.669714969714</v>
      </c>
      <c r="CN25" s="206">
        <v>0</v>
      </c>
      <c r="CO25" s="221">
        <f t="shared" si="14"/>
        <v>1055831.0640143638</v>
      </c>
      <c r="CP25" s="206">
        <f t="shared" si="15"/>
        <v>100555.33942993963</v>
      </c>
      <c r="CQ25" s="178" t="s">
        <v>878</v>
      </c>
      <c r="CT25" s="200">
        <f>+'Incremental Rent Q3'!BC42</f>
        <v>20</v>
      </c>
      <c r="CU25" s="221">
        <f t="shared" si="42"/>
        <v>1092572.2645628585</v>
      </c>
      <c r="CV25" s="204">
        <v>0</v>
      </c>
      <c r="CW25" s="204">
        <v>0</v>
      </c>
      <c r="CX25" s="221">
        <f t="shared" si="43"/>
        <v>1092572.2645628585</v>
      </c>
      <c r="CY25" s="221">
        <f t="shared" si="44"/>
        <v>910476.88713571534</v>
      </c>
      <c r="CZ25" s="227">
        <f>'Incremental Rent Q3'!$BD$14/'Incremental Rent Q3'!$BD$11</f>
        <v>45523.844356785768</v>
      </c>
      <c r="DA25" s="204">
        <v>0</v>
      </c>
      <c r="DB25" s="221">
        <f t="shared" si="16"/>
        <v>956000.7314925011</v>
      </c>
      <c r="DC25" s="221">
        <f t="shared" si="17"/>
        <v>136571.5330703574</v>
      </c>
      <c r="DD25" s="227" t="str">
        <f>'Incremental Rent Q3'!BG42</f>
        <v>2082/083</v>
      </c>
    </row>
    <row r="26" spans="1:108" s="203" customFormat="1" x14ac:dyDescent="0.3">
      <c r="A26" s="200">
        <f>'Incremental Rent Q3'!A43</f>
        <v>21</v>
      </c>
      <c r="B26" s="227">
        <f t="shared" si="18"/>
        <v>2040126.3189954539</v>
      </c>
      <c r="C26" s="200">
        <v>0</v>
      </c>
      <c r="D26" s="200">
        <v>0</v>
      </c>
      <c r="E26" s="227">
        <f t="shared" si="19"/>
        <v>2040126.3189954539</v>
      </c>
      <c r="F26" s="227">
        <f t="shared" si="20"/>
        <v>911545.80210435134</v>
      </c>
      <c r="G26" s="227">
        <f>'Incremental Rent Q3'!$B$15/'Incremental Rent Q3'!$B$11</f>
        <v>43406.942957350082</v>
      </c>
      <c r="H26" s="200">
        <v>0</v>
      </c>
      <c r="I26" s="227">
        <f t="shared" si="0"/>
        <v>954952.7450617014</v>
      </c>
      <c r="J26" s="227">
        <f t="shared" si="1"/>
        <v>1085173.5739337525</v>
      </c>
      <c r="K26" s="200" t="s">
        <v>874</v>
      </c>
      <c r="L26" s="172"/>
      <c r="M26" s="204">
        <f>'Incremental Rent Q3'!G43</f>
        <v>21</v>
      </c>
      <c r="N26" s="221">
        <f t="shared" si="21"/>
        <v>934453.65934893233</v>
      </c>
      <c r="O26" s="204">
        <v>0</v>
      </c>
      <c r="P26" s="204">
        <v>0</v>
      </c>
      <c r="Q26" s="221">
        <f t="shared" si="22"/>
        <v>934453.65934893233</v>
      </c>
      <c r="R26" s="221">
        <f t="shared" si="23"/>
        <v>853196.81940554711</v>
      </c>
      <c r="S26" s="221">
        <f>'Incremental Rent Q3'!$H$15/'Incremental Rent Q3'!$H$11</f>
        <v>40628.419971692711</v>
      </c>
      <c r="T26" s="204">
        <v>0</v>
      </c>
      <c r="U26" s="221">
        <f t="shared" si="2"/>
        <v>893825.23937723984</v>
      </c>
      <c r="V26" s="221">
        <f t="shared" si="3"/>
        <v>40628.419971692492</v>
      </c>
      <c r="W26" s="204" t="s">
        <v>876</v>
      </c>
      <c r="X26" s="172"/>
      <c r="Y26" s="204">
        <f>'Incremental Rent Q3'!M43</f>
        <v>21</v>
      </c>
      <c r="Z26" s="221">
        <f t="shared" si="24"/>
        <v>367803.88226941979</v>
      </c>
      <c r="AA26" s="204">
        <v>0</v>
      </c>
      <c r="AB26" s="204">
        <v>0</v>
      </c>
      <c r="AC26" s="221">
        <f t="shared" si="25"/>
        <v>367803.88226941979</v>
      </c>
      <c r="AD26" s="221">
        <f t="shared" si="26"/>
        <v>128731.35879429693</v>
      </c>
      <c r="AE26" s="221">
        <f>'Incremental Rent Q3'!$N$15/'Incremental Rent Q3'!$N$11</f>
        <v>6130.0647044903299</v>
      </c>
      <c r="AF26" s="204">
        <v>0</v>
      </c>
      <c r="AG26" s="221">
        <f t="shared" si="4"/>
        <v>134861.42349878725</v>
      </c>
      <c r="AH26" s="206">
        <f t="shared" si="5"/>
        <v>232942.45877063254</v>
      </c>
      <c r="AI26" s="204" t="s">
        <v>872</v>
      </c>
      <c r="AJ26" s="172"/>
      <c r="AK26" s="172"/>
      <c r="AL26" s="179"/>
      <c r="AM26" s="172"/>
      <c r="AN26" s="172"/>
      <c r="AO26" s="179"/>
      <c r="AP26" s="179"/>
      <c r="AQ26" s="179"/>
      <c r="AR26" s="172"/>
      <c r="AS26" s="179"/>
      <c r="AT26" s="175"/>
      <c r="AU26" s="172"/>
      <c r="AV26" s="172"/>
      <c r="BH26" s="172"/>
      <c r="BT26" s="172"/>
      <c r="CG26" s="200">
        <f>+'Lease Liability &amp; Finance Cost'!AX26</f>
        <v>21</v>
      </c>
      <c r="CH26" s="221">
        <f t="shared" si="39"/>
        <v>1156386.4034443034</v>
      </c>
      <c r="CI26" s="204">
        <v>0</v>
      </c>
      <c r="CJ26" s="204">
        <v>0</v>
      </c>
      <c r="CK26" s="221">
        <f>CH26+CI26+CJ26</f>
        <v>1156386.4034443034</v>
      </c>
      <c r="CL26" s="221">
        <f>CO25</f>
        <v>1055831.0640143638</v>
      </c>
      <c r="CM26" s="227">
        <f>+'Incremental Rent Q3'!$AW$15/'Incremental Rent Q3'!$AW$11</f>
        <v>50277.669714969714</v>
      </c>
      <c r="CN26" s="206">
        <v>0</v>
      </c>
      <c r="CO26" s="221">
        <f>CL26+CM26-CN26</f>
        <v>1106108.7337293336</v>
      </c>
      <c r="CP26" s="206">
        <f>CK26-CO26</f>
        <v>50277.669714969816</v>
      </c>
      <c r="CQ26" s="178" t="s">
        <v>878</v>
      </c>
      <c r="CT26" s="200">
        <f>+'Incremental Rent Q3'!BC43</f>
        <v>21</v>
      </c>
      <c r="CU26" s="221">
        <f t="shared" si="42"/>
        <v>1092572.2645628585</v>
      </c>
      <c r="CV26" s="204">
        <v>0</v>
      </c>
      <c r="CW26" s="204">
        <v>0</v>
      </c>
      <c r="CX26" s="221">
        <f t="shared" si="43"/>
        <v>1092572.2645628585</v>
      </c>
      <c r="CY26" s="221">
        <f t="shared" si="44"/>
        <v>956000.7314925011</v>
      </c>
      <c r="CZ26" s="227">
        <f>'Incremental Rent Q3'!$BD$14/'Incremental Rent Q3'!$BD$11</f>
        <v>45523.844356785768</v>
      </c>
      <c r="DA26" s="204">
        <v>0</v>
      </c>
      <c r="DB26" s="221">
        <f t="shared" si="16"/>
        <v>1001524.5758492869</v>
      </c>
      <c r="DC26" s="221">
        <f t="shared" si="17"/>
        <v>91047.688713571639</v>
      </c>
      <c r="DD26" s="227" t="str">
        <f>'Incremental Rent Q3'!BG43</f>
        <v>2082/083</v>
      </c>
    </row>
    <row r="27" spans="1:108" s="203" customFormat="1" x14ac:dyDescent="0.3">
      <c r="A27" s="200">
        <f>'Incremental Rent Q3'!A44</f>
        <v>22</v>
      </c>
      <c r="B27" s="227">
        <f t="shared" si="18"/>
        <v>2040126.3189954539</v>
      </c>
      <c r="C27" s="200">
        <v>0</v>
      </c>
      <c r="D27" s="200">
        <v>0</v>
      </c>
      <c r="E27" s="227">
        <f t="shared" si="19"/>
        <v>2040126.3189954539</v>
      </c>
      <c r="F27" s="227">
        <f t="shared" si="20"/>
        <v>954952.7450617014</v>
      </c>
      <c r="G27" s="227">
        <f>'Incremental Rent Q3'!$B$15/'Incremental Rent Q3'!$B$11</f>
        <v>43406.942957350082</v>
      </c>
      <c r="H27" s="200">
        <v>0</v>
      </c>
      <c r="I27" s="227">
        <f t="shared" si="0"/>
        <v>998359.68801905145</v>
      </c>
      <c r="J27" s="227">
        <f t="shared" si="1"/>
        <v>1041766.6309764024</v>
      </c>
      <c r="K27" s="200" t="s">
        <v>874</v>
      </c>
      <c r="L27" s="172"/>
      <c r="M27" s="204">
        <f>'Incremental Rent Q3'!G44</f>
        <v>22</v>
      </c>
      <c r="N27" s="221">
        <f t="shared" si="21"/>
        <v>934453.65934893233</v>
      </c>
      <c r="O27" s="204">
        <v>0</v>
      </c>
      <c r="P27" s="204">
        <v>0</v>
      </c>
      <c r="Q27" s="221">
        <f t="shared" si="22"/>
        <v>934453.65934893233</v>
      </c>
      <c r="R27" s="221">
        <f t="shared" si="23"/>
        <v>893825.23937723984</v>
      </c>
      <c r="S27" s="221">
        <f>'Incremental Rent Q3'!$H$15/'Incremental Rent Q3'!$H$11</f>
        <v>40628.419971692711</v>
      </c>
      <c r="T27" s="204">
        <v>0</v>
      </c>
      <c r="U27" s="221">
        <f t="shared" si="2"/>
        <v>934453.65934893256</v>
      </c>
      <c r="V27" s="221">
        <f t="shared" si="3"/>
        <v>0</v>
      </c>
      <c r="W27" s="204" t="s">
        <v>876</v>
      </c>
      <c r="X27" s="172"/>
      <c r="Y27" s="204">
        <f>'Incremental Rent Q3'!M44</f>
        <v>22</v>
      </c>
      <c r="Z27" s="221">
        <f t="shared" si="24"/>
        <v>367803.88226941979</v>
      </c>
      <c r="AA27" s="204">
        <v>0</v>
      </c>
      <c r="AB27" s="204">
        <v>0</v>
      </c>
      <c r="AC27" s="221">
        <f t="shared" si="25"/>
        <v>367803.88226941979</v>
      </c>
      <c r="AD27" s="221">
        <f t="shared" si="26"/>
        <v>134861.42349878725</v>
      </c>
      <c r="AE27" s="221">
        <f>'Incremental Rent Q3'!$N$15/'Incremental Rent Q3'!$N$11</f>
        <v>6130.0647044903299</v>
      </c>
      <c r="AF27" s="204">
        <v>0</v>
      </c>
      <c r="AG27" s="221">
        <f t="shared" si="4"/>
        <v>140991.48820327758</v>
      </c>
      <c r="AH27" s="206">
        <f t="shared" si="5"/>
        <v>226812.39406614221</v>
      </c>
      <c r="AI27" s="204" t="s">
        <v>872</v>
      </c>
      <c r="AJ27" s="172"/>
      <c r="AK27" s="172"/>
      <c r="AL27" s="179"/>
      <c r="AM27" s="172"/>
      <c r="AN27" s="172"/>
      <c r="AO27" s="179"/>
      <c r="AP27" s="179"/>
      <c r="AQ27" s="179"/>
      <c r="AR27" s="172"/>
      <c r="AS27" s="179"/>
      <c r="AT27" s="175"/>
      <c r="AU27" s="172"/>
      <c r="AV27" s="172"/>
      <c r="BH27" s="172"/>
      <c r="BT27" s="172"/>
      <c r="CG27" s="200">
        <f>+'Lease Liability &amp; Finance Cost'!AX27</f>
        <v>22</v>
      </c>
      <c r="CH27" s="221">
        <f t="shared" si="39"/>
        <v>1156386.4034443034</v>
      </c>
      <c r="CI27" s="204">
        <v>0</v>
      </c>
      <c r="CJ27" s="204">
        <v>0</v>
      </c>
      <c r="CK27" s="221">
        <f>CH27+CI27+CJ27</f>
        <v>1156386.4034443034</v>
      </c>
      <c r="CL27" s="221">
        <f>CO26</f>
        <v>1106108.7337293336</v>
      </c>
      <c r="CM27" s="227">
        <f>+'Incremental Rent Q3'!$AW$15/'Incremental Rent Q3'!$AW$11</f>
        <v>50277.669714969714</v>
      </c>
      <c r="CN27" s="206">
        <v>0</v>
      </c>
      <c r="CO27" s="221">
        <f>CL27+CM27-CN27</f>
        <v>1156386.4034443034</v>
      </c>
      <c r="CP27" s="206">
        <f>CK27-CO27</f>
        <v>0</v>
      </c>
      <c r="CQ27" s="178" t="s">
        <v>878</v>
      </c>
      <c r="CT27" s="200">
        <f>+'Incremental Rent Q3'!BC44</f>
        <v>22</v>
      </c>
      <c r="CU27" s="221">
        <f t="shared" si="42"/>
        <v>1092572.2645628585</v>
      </c>
      <c r="CV27" s="204">
        <v>0</v>
      </c>
      <c r="CW27" s="204">
        <v>0</v>
      </c>
      <c r="CX27" s="221">
        <f t="shared" si="43"/>
        <v>1092572.2645628585</v>
      </c>
      <c r="CY27" s="221">
        <f t="shared" si="44"/>
        <v>1001524.5758492869</v>
      </c>
      <c r="CZ27" s="227">
        <f>'Incremental Rent Q3'!$BD$14/'Incremental Rent Q3'!$BD$11</f>
        <v>45523.844356785768</v>
      </c>
      <c r="DA27" s="204">
        <v>0</v>
      </c>
      <c r="DB27" s="221">
        <f t="shared" si="16"/>
        <v>1047048.4202060726</v>
      </c>
      <c r="DC27" s="221">
        <f t="shared" si="17"/>
        <v>45523.844356785878</v>
      </c>
      <c r="DD27" s="227" t="str">
        <f>'Incremental Rent Q3'!BG44</f>
        <v>2082/083</v>
      </c>
    </row>
    <row r="28" spans="1:108" s="203" customFormat="1" x14ac:dyDescent="0.3">
      <c r="A28" s="200">
        <f>'Incremental Rent Q3'!A45</f>
        <v>23</v>
      </c>
      <c r="B28" s="227">
        <f t="shared" si="18"/>
        <v>2040126.3189954539</v>
      </c>
      <c r="C28" s="200">
        <v>0</v>
      </c>
      <c r="D28" s="200">
        <v>0</v>
      </c>
      <c r="E28" s="227">
        <f t="shared" si="19"/>
        <v>2040126.3189954539</v>
      </c>
      <c r="F28" s="227">
        <f t="shared" si="20"/>
        <v>998359.68801905145</v>
      </c>
      <c r="G28" s="227">
        <f>'Incremental Rent Q3'!$B$15/'Incremental Rent Q3'!$B$11</f>
        <v>43406.942957350082</v>
      </c>
      <c r="H28" s="200">
        <v>0</v>
      </c>
      <c r="I28" s="227">
        <f t="shared" si="0"/>
        <v>1041766.6309764015</v>
      </c>
      <c r="J28" s="227">
        <f t="shared" si="1"/>
        <v>998359.68801905238</v>
      </c>
      <c r="K28" s="200" t="s">
        <v>874</v>
      </c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208">
        <f>'Incremental Rent Q3'!M45</f>
        <v>23</v>
      </c>
      <c r="Z28" s="208">
        <f t="shared" si="24"/>
        <v>367803.88226941979</v>
      </c>
      <c r="AA28" s="208">
        <v>0</v>
      </c>
      <c r="AB28" s="208">
        <v>0</v>
      </c>
      <c r="AC28" s="208">
        <f t="shared" si="25"/>
        <v>367803.88226941979</v>
      </c>
      <c r="AD28" s="208">
        <f t="shared" si="26"/>
        <v>140991.48820327758</v>
      </c>
      <c r="AE28" s="208">
        <f>'Incremental Rent Q3'!$N$15/'Incremental Rent Q3'!$N$11</f>
        <v>6130.0647044903299</v>
      </c>
      <c r="AF28" s="208">
        <v>0</v>
      </c>
      <c r="AG28" s="208">
        <f t="shared" si="4"/>
        <v>147121.55290776791</v>
      </c>
      <c r="AH28" s="210">
        <f t="shared" si="5"/>
        <v>220682.32936165188</v>
      </c>
      <c r="AI28" s="208" t="s">
        <v>872</v>
      </c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5"/>
      <c r="AU28" s="172"/>
      <c r="AV28" s="172"/>
      <c r="BH28" s="172"/>
      <c r="BT28" s="172"/>
      <c r="CT28" s="200">
        <f>+'Incremental Rent Q3'!BC45</f>
        <v>23</v>
      </c>
      <c r="CU28" s="221">
        <f t="shared" si="42"/>
        <v>1092572.2645628585</v>
      </c>
      <c r="CV28" s="204">
        <v>0</v>
      </c>
      <c r="CW28" s="204">
        <v>0</v>
      </c>
      <c r="CX28" s="221">
        <f t="shared" si="43"/>
        <v>1092572.2645628585</v>
      </c>
      <c r="CY28" s="221">
        <f t="shared" si="44"/>
        <v>1047048.4202060726</v>
      </c>
      <c r="CZ28" s="227">
        <f>'Incremental Rent Q3'!$BD$14/'Incremental Rent Q3'!$BD$11</f>
        <v>45523.844356785768</v>
      </c>
      <c r="DA28" s="204">
        <v>0</v>
      </c>
      <c r="DB28" s="221">
        <f t="shared" si="16"/>
        <v>1092572.2645628585</v>
      </c>
      <c r="DC28" s="221">
        <f t="shared" si="17"/>
        <v>0</v>
      </c>
      <c r="DD28" s="227" t="str">
        <f>'Incremental Rent Q3'!BG45</f>
        <v>2082/083</v>
      </c>
    </row>
    <row r="29" spans="1:108" s="203" customFormat="1" x14ac:dyDescent="0.3">
      <c r="A29" s="200">
        <f>'Incremental Rent Q3'!A46</f>
        <v>24</v>
      </c>
      <c r="B29" s="227">
        <f t="shared" si="18"/>
        <v>2040126.3189954539</v>
      </c>
      <c r="C29" s="200">
        <v>0</v>
      </c>
      <c r="D29" s="200">
        <v>0</v>
      </c>
      <c r="E29" s="227">
        <f t="shared" si="19"/>
        <v>2040126.3189954539</v>
      </c>
      <c r="F29" s="227">
        <f t="shared" si="20"/>
        <v>1041766.6309764015</v>
      </c>
      <c r="G29" s="227">
        <f>'Incremental Rent Q3'!$B$15/'Incremental Rent Q3'!$B$11</f>
        <v>43406.942957350082</v>
      </c>
      <c r="H29" s="200">
        <v>0</v>
      </c>
      <c r="I29" s="227">
        <f t="shared" si="0"/>
        <v>1085173.5739337516</v>
      </c>
      <c r="J29" s="227">
        <f t="shared" si="1"/>
        <v>954952.74506170233</v>
      </c>
      <c r="K29" s="200" t="s">
        <v>874</v>
      </c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214">
        <f>'Incremental Rent Q3'!M46</f>
        <v>24</v>
      </c>
      <c r="Z29" s="214">
        <f t="shared" si="24"/>
        <v>367803.88226941979</v>
      </c>
      <c r="AA29" s="214">
        <v>0</v>
      </c>
      <c r="AB29" s="214">
        <v>0</v>
      </c>
      <c r="AC29" s="214">
        <f t="shared" si="25"/>
        <v>367803.88226941979</v>
      </c>
      <c r="AD29" s="214">
        <f t="shared" si="26"/>
        <v>147121.55290776791</v>
      </c>
      <c r="AE29" s="214">
        <f>'Incremental Rent Q3'!$N$15/'Incremental Rent Q3'!$N$11</f>
        <v>6130.0647044903299</v>
      </c>
      <c r="AF29" s="214">
        <v>0</v>
      </c>
      <c r="AG29" s="214">
        <f t="shared" si="4"/>
        <v>153251.61761225824</v>
      </c>
      <c r="AH29" s="217">
        <f t="shared" si="5"/>
        <v>214552.26465716155</v>
      </c>
      <c r="AI29" s="214" t="s">
        <v>873</v>
      </c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5"/>
      <c r="AU29" s="172"/>
      <c r="AV29" s="172"/>
      <c r="BH29" s="172"/>
      <c r="BT29" s="172"/>
    </row>
    <row r="30" spans="1:108" s="203" customFormat="1" x14ac:dyDescent="0.3">
      <c r="A30" s="200">
        <f>'Incremental Rent Q3'!A47</f>
        <v>25</v>
      </c>
      <c r="B30" s="227">
        <f t="shared" si="18"/>
        <v>2040126.3189954539</v>
      </c>
      <c r="C30" s="200">
        <v>0</v>
      </c>
      <c r="D30" s="200">
        <v>0</v>
      </c>
      <c r="E30" s="227">
        <f t="shared" si="19"/>
        <v>2040126.3189954539</v>
      </c>
      <c r="F30" s="227">
        <f t="shared" si="20"/>
        <v>1085173.5739337516</v>
      </c>
      <c r="G30" s="227">
        <f>'Incremental Rent Q3'!$B$15/'Incremental Rent Q3'!$B$11</f>
        <v>43406.942957350082</v>
      </c>
      <c r="H30" s="200">
        <v>0</v>
      </c>
      <c r="I30" s="227">
        <f t="shared" si="0"/>
        <v>1128580.5168911016</v>
      </c>
      <c r="J30" s="227">
        <f t="shared" si="1"/>
        <v>911545.80210435227</v>
      </c>
      <c r="K30" s="200" t="s">
        <v>874</v>
      </c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214">
        <f>'Incremental Rent Q3'!M47</f>
        <v>25</v>
      </c>
      <c r="Z30" s="214">
        <f t="shared" si="24"/>
        <v>367803.88226941979</v>
      </c>
      <c r="AA30" s="214">
        <v>0</v>
      </c>
      <c r="AB30" s="214">
        <v>0</v>
      </c>
      <c r="AC30" s="214">
        <f t="shared" si="25"/>
        <v>367803.88226941979</v>
      </c>
      <c r="AD30" s="214">
        <f t="shared" si="26"/>
        <v>153251.61761225824</v>
      </c>
      <c r="AE30" s="214">
        <f>'Incremental Rent Q3'!$N$15/'Incremental Rent Q3'!$N$11</f>
        <v>6130.0647044903299</v>
      </c>
      <c r="AF30" s="214">
        <v>0</v>
      </c>
      <c r="AG30" s="214">
        <f t="shared" si="4"/>
        <v>159381.68231674857</v>
      </c>
      <c r="AH30" s="217">
        <f t="shared" si="5"/>
        <v>208422.19995267122</v>
      </c>
      <c r="AI30" s="214" t="s">
        <v>873</v>
      </c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5"/>
      <c r="AU30" s="172"/>
      <c r="AV30" s="172"/>
      <c r="BH30" s="172"/>
      <c r="BT30" s="172"/>
    </row>
    <row r="31" spans="1:108" s="203" customFormat="1" x14ac:dyDescent="0.3">
      <c r="A31" s="200">
        <f>'Incremental Rent Q3'!A48</f>
        <v>26</v>
      </c>
      <c r="B31" s="227">
        <f t="shared" si="18"/>
        <v>2040126.3189954539</v>
      </c>
      <c r="C31" s="200">
        <v>0</v>
      </c>
      <c r="D31" s="200">
        <v>0</v>
      </c>
      <c r="E31" s="227">
        <f t="shared" si="19"/>
        <v>2040126.3189954539</v>
      </c>
      <c r="F31" s="227">
        <f t="shared" si="20"/>
        <v>1128580.5168911016</v>
      </c>
      <c r="G31" s="227">
        <f>'Incremental Rent Q3'!$B$15/'Incremental Rent Q3'!$B$11</f>
        <v>43406.942957350082</v>
      </c>
      <c r="H31" s="200">
        <v>0</v>
      </c>
      <c r="I31" s="227">
        <f t="shared" si="0"/>
        <v>1171987.4598484517</v>
      </c>
      <c r="J31" s="227">
        <f t="shared" si="1"/>
        <v>868138.85914700222</v>
      </c>
      <c r="K31" s="200" t="s">
        <v>874</v>
      </c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214">
        <f>'Incremental Rent Q3'!M48</f>
        <v>26</v>
      </c>
      <c r="Z31" s="214">
        <f t="shared" si="24"/>
        <v>367803.88226941979</v>
      </c>
      <c r="AA31" s="214">
        <v>0</v>
      </c>
      <c r="AB31" s="214">
        <v>0</v>
      </c>
      <c r="AC31" s="214">
        <f t="shared" si="25"/>
        <v>367803.88226941979</v>
      </c>
      <c r="AD31" s="214">
        <f t="shared" si="26"/>
        <v>159381.68231674857</v>
      </c>
      <c r="AE31" s="214">
        <f>'Incremental Rent Q3'!$N$15/'Incremental Rent Q3'!$N$11</f>
        <v>6130.0647044903299</v>
      </c>
      <c r="AF31" s="214">
        <v>0</v>
      </c>
      <c r="AG31" s="214">
        <f t="shared" si="4"/>
        <v>165511.7470212389</v>
      </c>
      <c r="AH31" s="217">
        <f t="shared" si="5"/>
        <v>202292.13524818089</v>
      </c>
      <c r="AI31" s="214" t="s">
        <v>873</v>
      </c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5"/>
      <c r="AU31" s="172"/>
      <c r="AV31" s="172"/>
      <c r="BH31" s="172"/>
      <c r="BT31" s="172"/>
    </row>
    <row r="32" spans="1:108" s="203" customFormat="1" x14ac:dyDescent="0.3">
      <c r="A32" s="200">
        <f>'Incremental Rent Q3'!A49</f>
        <v>27</v>
      </c>
      <c r="B32" s="227">
        <f t="shared" si="18"/>
        <v>2040126.3189954539</v>
      </c>
      <c r="C32" s="200">
        <v>0</v>
      </c>
      <c r="D32" s="200">
        <v>0</v>
      </c>
      <c r="E32" s="227">
        <f t="shared" si="19"/>
        <v>2040126.3189954539</v>
      </c>
      <c r="F32" s="227">
        <f t="shared" si="20"/>
        <v>1171987.4598484517</v>
      </c>
      <c r="G32" s="227">
        <f>'Incremental Rent Q3'!$B$15/'Incremental Rent Q3'!$B$11</f>
        <v>43406.942957350082</v>
      </c>
      <c r="H32" s="200">
        <v>0</v>
      </c>
      <c r="I32" s="227">
        <f t="shared" si="0"/>
        <v>1215394.4028058017</v>
      </c>
      <c r="J32" s="227">
        <f t="shared" si="1"/>
        <v>824731.91618965217</v>
      </c>
      <c r="K32" s="200" t="s">
        <v>874</v>
      </c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214">
        <f>'Incremental Rent Q3'!M49</f>
        <v>27</v>
      </c>
      <c r="Z32" s="214">
        <f t="shared" si="24"/>
        <v>367803.88226941979</v>
      </c>
      <c r="AA32" s="214">
        <v>0</v>
      </c>
      <c r="AB32" s="214">
        <v>0</v>
      </c>
      <c r="AC32" s="214">
        <f t="shared" si="25"/>
        <v>367803.88226941979</v>
      </c>
      <c r="AD32" s="214">
        <f t="shared" si="26"/>
        <v>165511.7470212389</v>
      </c>
      <c r="AE32" s="214">
        <f>'Incremental Rent Q3'!$N$15/'Incremental Rent Q3'!$N$11</f>
        <v>6130.0647044903299</v>
      </c>
      <c r="AF32" s="214">
        <v>0</v>
      </c>
      <c r="AG32" s="214">
        <f t="shared" si="4"/>
        <v>171641.81172572923</v>
      </c>
      <c r="AH32" s="217">
        <f t="shared" si="5"/>
        <v>196162.07054369056</v>
      </c>
      <c r="AI32" s="214" t="s">
        <v>873</v>
      </c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5"/>
      <c r="AU32" s="172"/>
      <c r="AV32" s="172"/>
      <c r="BH32" s="172"/>
      <c r="BT32" s="172"/>
    </row>
    <row r="33" spans="1:72" s="203" customFormat="1" x14ac:dyDescent="0.3">
      <c r="A33" s="200">
        <f>'Incremental Rent Q3'!A50</f>
        <v>28</v>
      </c>
      <c r="B33" s="227">
        <f t="shared" si="18"/>
        <v>2040126.3189954539</v>
      </c>
      <c r="C33" s="200">
        <v>0</v>
      </c>
      <c r="D33" s="200">
        <v>0</v>
      </c>
      <c r="E33" s="227">
        <f t="shared" si="19"/>
        <v>2040126.3189954539</v>
      </c>
      <c r="F33" s="227">
        <f t="shared" si="20"/>
        <v>1215394.4028058017</v>
      </c>
      <c r="G33" s="227">
        <f>'Incremental Rent Q3'!$B$15/'Incremental Rent Q3'!$B$11</f>
        <v>43406.942957350082</v>
      </c>
      <c r="H33" s="200">
        <v>0</v>
      </c>
      <c r="I33" s="227">
        <f t="shared" si="0"/>
        <v>1258801.3457631518</v>
      </c>
      <c r="J33" s="227">
        <f t="shared" si="1"/>
        <v>781324.97323230212</v>
      </c>
      <c r="K33" s="200" t="s">
        <v>874</v>
      </c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214">
        <f>'Incremental Rent Q3'!M50</f>
        <v>28</v>
      </c>
      <c r="Z33" s="214">
        <f t="shared" si="24"/>
        <v>367803.88226941979</v>
      </c>
      <c r="AA33" s="214">
        <v>0</v>
      </c>
      <c r="AB33" s="214">
        <v>0</v>
      </c>
      <c r="AC33" s="214">
        <f t="shared" si="25"/>
        <v>367803.88226941979</v>
      </c>
      <c r="AD33" s="214">
        <f t="shared" si="26"/>
        <v>171641.81172572923</v>
      </c>
      <c r="AE33" s="214">
        <f>'Incremental Rent Q3'!$N$15/'Incremental Rent Q3'!$N$11</f>
        <v>6130.0647044903299</v>
      </c>
      <c r="AF33" s="214">
        <v>0</v>
      </c>
      <c r="AG33" s="214">
        <f t="shared" si="4"/>
        <v>177771.87643021956</v>
      </c>
      <c r="AH33" s="217">
        <f t="shared" si="5"/>
        <v>190032.00583920022</v>
      </c>
      <c r="AI33" s="214" t="s">
        <v>873</v>
      </c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5"/>
      <c r="AU33" s="172"/>
      <c r="AV33" s="172"/>
      <c r="BH33" s="172"/>
      <c r="BT33" s="172"/>
    </row>
    <row r="34" spans="1:72" s="203" customFormat="1" x14ac:dyDescent="0.3">
      <c r="A34" s="200">
        <f>'Incremental Rent Q3'!A51</f>
        <v>29</v>
      </c>
      <c r="B34" s="227">
        <f t="shared" si="18"/>
        <v>2040126.3189954539</v>
      </c>
      <c r="C34" s="200">
        <v>0</v>
      </c>
      <c r="D34" s="200">
        <v>0</v>
      </c>
      <c r="E34" s="227">
        <f t="shared" si="19"/>
        <v>2040126.3189954539</v>
      </c>
      <c r="F34" s="227">
        <f t="shared" si="20"/>
        <v>1258801.3457631518</v>
      </c>
      <c r="G34" s="227">
        <f>'Incremental Rent Q3'!$B$15/'Incremental Rent Q3'!$B$11</f>
        <v>43406.942957350082</v>
      </c>
      <c r="H34" s="200">
        <v>0</v>
      </c>
      <c r="I34" s="227">
        <f t="shared" si="0"/>
        <v>1302208.2887205018</v>
      </c>
      <c r="J34" s="227">
        <f t="shared" si="1"/>
        <v>737918.03027495206</v>
      </c>
      <c r="K34" s="200" t="s">
        <v>874</v>
      </c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214">
        <f>'Incremental Rent Q3'!M51</f>
        <v>29</v>
      </c>
      <c r="Z34" s="214">
        <f t="shared" si="24"/>
        <v>367803.88226941979</v>
      </c>
      <c r="AA34" s="214">
        <v>0</v>
      </c>
      <c r="AB34" s="214">
        <v>0</v>
      </c>
      <c r="AC34" s="214">
        <f t="shared" si="25"/>
        <v>367803.88226941979</v>
      </c>
      <c r="AD34" s="214">
        <f t="shared" si="26"/>
        <v>177771.87643021956</v>
      </c>
      <c r="AE34" s="214">
        <f>'Incremental Rent Q3'!$N$15/'Incremental Rent Q3'!$N$11</f>
        <v>6130.0647044903299</v>
      </c>
      <c r="AF34" s="214">
        <v>0</v>
      </c>
      <c r="AG34" s="214">
        <f t="shared" si="4"/>
        <v>183901.94113470989</v>
      </c>
      <c r="AH34" s="217">
        <f t="shared" si="5"/>
        <v>183901.94113470989</v>
      </c>
      <c r="AI34" s="214" t="s">
        <v>873</v>
      </c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5"/>
      <c r="AU34" s="172"/>
      <c r="AV34" s="172"/>
      <c r="BH34" s="172"/>
      <c r="BT34" s="172"/>
    </row>
    <row r="35" spans="1:72" s="203" customFormat="1" x14ac:dyDescent="0.3">
      <c r="A35" s="200">
        <f>'Incremental Rent Q3'!A52</f>
        <v>30</v>
      </c>
      <c r="B35" s="227">
        <f t="shared" si="18"/>
        <v>2040126.3189954539</v>
      </c>
      <c r="C35" s="200">
        <v>0</v>
      </c>
      <c r="D35" s="200">
        <v>0</v>
      </c>
      <c r="E35" s="227">
        <f t="shared" si="19"/>
        <v>2040126.3189954539</v>
      </c>
      <c r="F35" s="227">
        <f t="shared" si="20"/>
        <v>1302208.2887205018</v>
      </c>
      <c r="G35" s="227">
        <f>'Incremental Rent Q3'!$B$15/'Incremental Rent Q3'!$B$11</f>
        <v>43406.942957350082</v>
      </c>
      <c r="H35" s="200">
        <v>0</v>
      </c>
      <c r="I35" s="227">
        <f t="shared" si="0"/>
        <v>1345615.2316778519</v>
      </c>
      <c r="J35" s="227">
        <f t="shared" si="1"/>
        <v>694511.08731760201</v>
      </c>
      <c r="K35" s="200" t="s">
        <v>874</v>
      </c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214">
        <f>'Incremental Rent Q3'!M52</f>
        <v>30</v>
      </c>
      <c r="Z35" s="214">
        <f t="shared" si="24"/>
        <v>367803.88226941979</v>
      </c>
      <c r="AA35" s="214">
        <v>0</v>
      </c>
      <c r="AB35" s="214">
        <v>0</v>
      </c>
      <c r="AC35" s="214">
        <f t="shared" si="25"/>
        <v>367803.88226941979</v>
      </c>
      <c r="AD35" s="214">
        <f t="shared" si="26"/>
        <v>183901.94113470989</v>
      </c>
      <c r="AE35" s="214">
        <f>'Incremental Rent Q3'!$N$15/'Incremental Rent Q3'!$N$11</f>
        <v>6130.0647044903299</v>
      </c>
      <c r="AF35" s="214">
        <v>0</v>
      </c>
      <c r="AG35" s="214">
        <f t="shared" si="4"/>
        <v>190032.00583920022</v>
      </c>
      <c r="AH35" s="217">
        <f t="shared" si="5"/>
        <v>177771.87643021956</v>
      </c>
      <c r="AI35" s="214" t="s">
        <v>873</v>
      </c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5"/>
      <c r="AU35" s="172"/>
      <c r="AV35" s="172"/>
      <c r="BH35" s="172"/>
      <c r="BT35" s="172"/>
    </row>
    <row r="36" spans="1:72" s="207" customFormat="1" x14ac:dyDescent="0.3">
      <c r="A36" s="204">
        <f>'Incremental Rent Q3'!A53</f>
        <v>31</v>
      </c>
      <c r="B36" s="221">
        <f t="shared" si="18"/>
        <v>2040126.3189954539</v>
      </c>
      <c r="C36" s="204">
        <v>0</v>
      </c>
      <c r="D36" s="204">
        <v>0</v>
      </c>
      <c r="E36" s="221">
        <f t="shared" si="19"/>
        <v>2040126.3189954539</v>
      </c>
      <c r="F36" s="221">
        <f t="shared" si="20"/>
        <v>1345615.2316778519</v>
      </c>
      <c r="G36" s="221">
        <f>'Incremental Rent Q3'!$B$15/'Incremental Rent Q3'!$B$11</f>
        <v>43406.942957350082</v>
      </c>
      <c r="H36" s="204">
        <v>0</v>
      </c>
      <c r="I36" s="221">
        <f t="shared" si="0"/>
        <v>1389022.1746352019</v>
      </c>
      <c r="J36" s="221">
        <f t="shared" si="1"/>
        <v>651104.14436025196</v>
      </c>
      <c r="K36" s="204" t="s">
        <v>875</v>
      </c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214">
        <f>'Incremental Rent Q3'!M53</f>
        <v>31</v>
      </c>
      <c r="Z36" s="214">
        <f t="shared" si="24"/>
        <v>367803.88226941979</v>
      </c>
      <c r="AA36" s="214">
        <v>0</v>
      </c>
      <c r="AB36" s="214">
        <v>0</v>
      </c>
      <c r="AC36" s="214">
        <f t="shared" si="25"/>
        <v>367803.88226941979</v>
      </c>
      <c r="AD36" s="214">
        <f t="shared" si="26"/>
        <v>190032.00583920022</v>
      </c>
      <c r="AE36" s="214">
        <f>'Incremental Rent Q3'!$N$15/'Incremental Rent Q3'!$N$11</f>
        <v>6130.0647044903299</v>
      </c>
      <c r="AF36" s="214">
        <v>0</v>
      </c>
      <c r="AG36" s="214">
        <f t="shared" si="4"/>
        <v>196162.07054369056</v>
      </c>
      <c r="AH36" s="217">
        <f t="shared" si="5"/>
        <v>171641.81172572923</v>
      </c>
      <c r="AI36" s="214" t="s">
        <v>873</v>
      </c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5"/>
      <c r="AU36" s="172"/>
      <c r="AV36" s="172"/>
      <c r="BH36" s="172"/>
      <c r="BT36" s="172"/>
    </row>
    <row r="37" spans="1:72" s="207" customFormat="1" x14ac:dyDescent="0.3">
      <c r="A37" s="204">
        <f>'Incremental Rent Q3'!A54</f>
        <v>32</v>
      </c>
      <c r="B37" s="221">
        <f t="shared" si="18"/>
        <v>2040126.3189954539</v>
      </c>
      <c r="C37" s="204">
        <v>0</v>
      </c>
      <c r="D37" s="204">
        <v>0</v>
      </c>
      <c r="E37" s="221">
        <f t="shared" si="19"/>
        <v>2040126.3189954539</v>
      </c>
      <c r="F37" s="221">
        <f t="shared" si="20"/>
        <v>1389022.1746352019</v>
      </c>
      <c r="G37" s="221">
        <f>'Incremental Rent Q3'!$B$15/'Incremental Rent Q3'!$B$11</f>
        <v>43406.942957350082</v>
      </c>
      <c r="H37" s="204">
        <v>0</v>
      </c>
      <c r="I37" s="221">
        <f t="shared" si="0"/>
        <v>1432429.117592552</v>
      </c>
      <c r="J37" s="221">
        <f t="shared" si="1"/>
        <v>607697.2014029019</v>
      </c>
      <c r="K37" s="204" t="s">
        <v>875</v>
      </c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214">
        <f>'Incremental Rent Q3'!M54</f>
        <v>32</v>
      </c>
      <c r="Z37" s="214">
        <f t="shared" si="24"/>
        <v>367803.88226941979</v>
      </c>
      <c r="AA37" s="214">
        <v>0</v>
      </c>
      <c r="AB37" s="214">
        <v>0</v>
      </c>
      <c r="AC37" s="214">
        <f t="shared" si="25"/>
        <v>367803.88226941979</v>
      </c>
      <c r="AD37" s="214">
        <f t="shared" si="26"/>
        <v>196162.07054369056</v>
      </c>
      <c r="AE37" s="214">
        <f>'Incremental Rent Q3'!$N$15/'Incremental Rent Q3'!$N$11</f>
        <v>6130.0647044903299</v>
      </c>
      <c r="AF37" s="214">
        <v>0</v>
      </c>
      <c r="AG37" s="214">
        <f t="shared" si="4"/>
        <v>202292.13524818089</v>
      </c>
      <c r="AH37" s="217">
        <f t="shared" si="5"/>
        <v>165511.7470212389</v>
      </c>
      <c r="AI37" s="214" t="s">
        <v>873</v>
      </c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5"/>
      <c r="AU37" s="172"/>
      <c r="AV37" s="172"/>
      <c r="BH37" s="172"/>
      <c r="BT37" s="172"/>
    </row>
    <row r="38" spans="1:72" s="207" customFormat="1" x14ac:dyDescent="0.3">
      <c r="A38" s="204">
        <f>'Incremental Rent Q3'!A55</f>
        <v>33</v>
      </c>
      <c r="B38" s="221">
        <f t="shared" si="18"/>
        <v>2040126.3189954539</v>
      </c>
      <c r="C38" s="204">
        <v>0</v>
      </c>
      <c r="D38" s="204">
        <v>0</v>
      </c>
      <c r="E38" s="221">
        <f t="shared" si="19"/>
        <v>2040126.3189954539</v>
      </c>
      <c r="F38" s="221">
        <f t="shared" si="20"/>
        <v>1432429.117592552</v>
      </c>
      <c r="G38" s="221">
        <f>'Incremental Rent Q3'!$B$15/'Incremental Rent Q3'!$B$11</f>
        <v>43406.942957350082</v>
      </c>
      <c r="H38" s="204">
        <v>0</v>
      </c>
      <c r="I38" s="221">
        <f t="shared" si="0"/>
        <v>1475836.060549902</v>
      </c>
      <c r="J38" s="221">
        <f t="shared" si="1"/>
        <v>564290.25844555185</v>
      </c>
      <c r="K38" s="204" t="s">
        <v>875</v>
      </c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214">
        <f>'Incremental Rent Q3'!M55</f>
        <v>33</v>
      </c>
      <c r="Z38" s="214">
        <f t="shared" si="24"/>
        <v>367803.88226941979</v>
      </c>
      <c r="AA38" s="214">
        <v>0</v>
      </c>
      <c r="AB38" s="214">
        <v>0</v>
      </c>
      <c r="AC38" s="214">
        <f t="shared" si="25"/>
        <v>367803.88226941979</v>
      </c>
      <c r="AD38" s="214">
        <f t="shared" si="26"/>
        <v>202292.13524818089</v>
      </c>
      <c r="AE38" s="214">
        <f>'Incremental Rent Q3'!$N$15/'Incremental Rent Q3'!$N$11</f>
        <v>6130.0647044903299</v>
      </c>
      <c r="AF38" s="214">
        <v>0</v>
      </c>
      <c r="AG38" s="214">
        <f t="shared" si="4"/>
        <v>208422.19995267122</v>
      </c>
      <c r="AH38" s="217">
        <f t="shared" si="5"/>
        <v>159381.68231674857</v>
      </c>
      <c r="AI38" s="214" t="s">
        <v>873</v>
      </c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5"/>
      <c r="AU38" s="172"/>
      <c r="AV38" s="172"/>
      <c r="BH38" s="172"/>
      <c r="BT38" s="172"/>
    </row>
    <row r="39" spans="1:72" s="207" customFormat="1" x14ac:dyDescent="0.3">
      <c r="A39" s="204">
        <f>'Incremental Rent Q3'!A56</f>
        <v>34</v>
      </c>
      <c r="B39" s="221">
        <f t="shared" si="18"/>
        <v>2040126.3189954539</v>
      </c>
      <c r="C39" s="204">
        <v>0</v>
      </c>
      <c r="D39" s="204">
        <v>0</v>
      </c>
      <c r="E39" s="221">
        <f t="shared" si="19"/>
        <v>2040126.3189954539</v>
      </c>
      <c r="F39" s="221">
        <f t="shared" si="20"/>
        <v>1475836.060549902</v>
      </c>
      <c r="G39" s="221">
        <f>'Incremental Rent Q3'!$B$15/'Incremental Rent Q3'!$B$11</f>
        <v>43406.942957350082</v>
      </c>
      <c r="H39" s="204">
        <v>0</v>
      </c>
      <c r="I39" s="221">
        <f t="shared" si="0"/>
        <v>1519243.0035072521</v>
      </c>
      <c r="J39" s="221">
        <f t="shared" si="1"/>
        <v>520883.3154882018</v>
      </c>
      <c r="K39" s="204" t="s">
        <v>875</v>
      </c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214">
        <f>'Incremental Rent Q3'!M56</f>
        <v>34</v>
      </c>
      <c r="Z39" s="214">
        <f t="shared" si="24"/>
        <v>367803.88226941979</v>
      </c>
      <c r="AA39" s="214">
        <v>0</v>
      </c>
      <c r="AB39" s="214">
        <v>0</v>
      </c>
      <c r="AC39" s="214">
        <f t="shared" si="25"/>
        <v>367803.88226941979</v>
      </c>
      <c r="AD39" s="214">
        <f t="shared" si="26"/>
        <v>208422.19995267122</v>
      </c>
      <c r="AE39" s="214">
        <f>'Incremental Rent Q3'!$N$15/'Incremental Rent Q3'!$N$11</f>
        <v>6130.0647044903299</v>
      </c>
      <c r="AF39" s="214">
        <v>0</v>
      </c>
      <c r="AG39" s="214">
        <f t="shared" si="4"/>
        <v>214552.26465716155</v>
      </c>
      <c r="AH39" s="217">
        <f t="shared" si="5"/>
        <v>153251.61761225824</v>
      </c>
      <c r="AI39" s="214" t="s">
        <v>873</v>
      </c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5"/>
      <c r="AU39" s="172"/>
      <c r="AV39" s="172"/>
      <c r="BH39" s="172"/>
      <c r="BT39" s="172"/>
    </row>
    <row r="40" spans="1:72" s="207" customFormat="1" x14ac:dyDescent="0.3">
      <c r="A40" s="204">
        <f>'Incremental Rent Q3'!A57</f>
        <v>35</v>
      </c>
      <c r="B40" s="221">
        <f t="shared" si="18"/>
        <v>2040126.3189954539</v>
      </c>
      <c r="C40" s="204">
        <v>0</v>
      </c>
      <c r="D40" s="204">
        <v>0</v>
      </c>
      <c r="E40" s="221">
        <f t="shared" si="19"/>
        <v>2040126.3189954539</v>
      </c>
      <c r="F40" s="221">
        <f t="shared" si="20"/>
        <v>1519243.0035072521</v>
      </c>
      <c r="G40" s="221">
        <f>'Incremental Rent Q3'!$B$15/'Incremental Rent Q3'!$B$11</f>
        <v>43406.942957350082</v>
      </c>
      <c r="H40" s="204">
        <v>0</v>
      </c>
      <c r="I40" s="221">
        <f t="shared" si="0"/>
        <v>1562649.9464646021</v>
      </c>
      <c r="J40" s="221">
        <f t="shared" si="1"/>
        <v>477476.37253085175</v>
      </c>
      <c r="K40" s="204" t="s">
        <v>875</v>
      </c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214">
        <f>'Incremental Rent Q3'!M57</f>
        <v>35</v>
      </c>
      <c r="Z40" s="214">
        <f t="shared" si="24"/>
        <v>367803.88226941979</v>
      </c>
      <c r="AA40" s="214">
        <v>0</v>
      </c>
      <c r="AB40" s="214">
        <v>0</v>
      </c>
      <c r="AC40" s="214">
        <f t="shared" si="25"/>
        <v>367803.88226941979</v>
      </c>
      <c r="AD40" s="214">
        <f t="shared" si="26"/>
        <v>214552.26465716155</v>
      </c>
      <c r="AE40" s="214">
        <f>'Incremental Rent Q3'!$N$15/'Incremental Rent Q3'!$N$11</f>
        <v>6130.0647044903299</v>
      </c>
      <c r="AF40" s="214">
        <v>0</v>
      </c>
      <c r="AG40" s="214">
        <f t="shared" si="4"/>
        <v>220682.32936165188</v>
      </c>
      <c r="AH40" s="217">
        <f t="shared" si="5"/>
        <v>147121.55290776791</v>
      </c>
      <c r="AI40" s="214" t="s">
        <v>873</v>
      </c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5"/>
      <c r="AU40" s="172"/>
      <c r="AV40" s="172"/>
      <c r="BH40" s="172"/>
      <c r="BT40" s="172"/>
    </row>
    <row r="41" spans="1:72" s="207" customFormat="1" x14ac:dyDescent="0.3">
      <c r="A41" s="204">
        <f>'Incremental Rent Q3'!A58</f>
        <v>36</v>
      </c>
      <c r="B41" s="221">
        <f t="shared" si="18"/>
        <v>2040126.3189954539</v>
      </c>
      <c r="C41" s="204">
        <v>0</v>
      </c>
      <c r="D41" s="204">
        <v>0</v>
      </c>
      <c r="E41" s="221">
        <f t="shared" si="19"/>
        <v>2040126.3189954539</v>
      </c>
      <c r="F41" s="221">
        <f t="shared" si="20"/>
        <v>1562649.9464646021</v>
      </c>
      <c r="G41" s="221">
        <f>'Incremental Rent Q3'!$B$15/'Incremental Rent Q3'!$B$11</f>
        <v>43406.942957350082</v>
      </c>
      <c r="H41" s="204">
        <v>0</v>
      </c>
      <c r="I41" s="221">
        <f t="shared" si="0"/>
        <v>1606056.8894219522</v>
      </c>
      <c r="J41" s="221">
        <f t="shared" si="1"/>
        <v>434069.42957350169</v>
      </c>
      <c r="K41" s="204" t="s">
        <v>875</v>
      </c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204">
        <f>'Incremental Rent Q3'!M58</f>
        <v>36</v>
      </c>
      <c r="Z41" s="204">
        <f t="shared" si="24"/>
        <v>367803.88226941979</v>
      </c>
      <c r="AA41" s="204">
        <v>0</v>
      </c>
      <c r="AB41" s="204">
        <v>0</v>
      </c>
      <c r="AC41" s="204">
        <f t="shared" si="25"/>
        <v>367803.88226941979</v>
      </c>
      <c r="AD41" s="204">
        <f t="shared" si="26"/>
        <v>220682.32936165188</v>
      </c>
      <c r="AE41" s="204">
        <f>'Incremental Rent Q3'!$N$15/'Incremental Rent Q3'!$N$11</f>
        <v>6130.0647044903299</v>
      </c>
      <c r="AF41" s="204">
        <v>0</v>
      </c>
      <c r="AG41" s="204">
        <f t="shared" si="4"/>
        <v>226812.39406614221</v>
      </c>
      <c r="AH41" s="206">
        <f t="shared" si="5"/>
        <v>140991.48820327758</v>
      </c>
      <c r="AI41" s="204" t="s">
        <v>874</v>
      </c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5"/>
      <c r="AU41" s="172"/>
      <c r="AV41" s="172"/>
      <c r="BH41" s="172"/>
      <c r="BT41" s="172"/>
    </row>
    <row r="42" spans="1:72" s="207" customFormat="1" x14ac:dyDescent="0.3">
      <c r="A42" s="204">
        <f>'Incremental Rent Q3'!A59</f>
        <v>37</v>
      </c>
      <c r="B42" s="221">
        <f t="shared" si="18"/>
        <v>2040126.3189954539</v>
      </c>
      <c r="C42" s="204">
        <v>0</v>
      </c>
      <c r="D42" s="204">
        <v>0</v>
      </c>
      <c r="E42" s="221">
        <f t="shared" si="19"/>
        <v>2040126.3189954539</v>
      </c>
      <c r="F42" s="221">
        <f t="shared" si="20"/>
        <v>1606056.8894219522</v>
      </c>
      <c r="G42" s="221">
        <f>'Incremental Rent Q3'!$B$15/'Incremental Rent Q3'!$B$11</f>
        <v>43406.942957350082</v>
      </c>
      <c r="H42" s="204">
        <v>0</v>
      </c>
      <c r="I42" s="221">
        <f t="shared" si="0"/>
        <v>1649463.8323793022</v>
      </c>
      <c r="J42" s="221">
        <f t="shared" si="1"/>
        <v>390662.48661615164</v>
      </c>
      <c r="K42" s="204" t="s">
        <v>875</v>
      </c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204">
        <f>'Incremental Rent Q3'!M59</f>
        <v>37</v>
      </c>
      <c r="Z42" s="204">
        <f t="shared" si="24"/>
        <v>367803.88226941979</v>
      </c>
      <c r="AA42" s="204">
        <v>0</v>
      </c>
      <c r="AB42" s="204">
        <v>0</v>
      </c>
      <c r="AC42" s="204">
        <f t="shared" si="25"/>
        <v>367803.88226941979</v>
      </c>
      <c r="AD42" s="204">
        <f t="shared" si="26"/>
        <v>226812.39406614221</v>
      </c>
      <c r="AE42" s="204">
        <f>'Incremental Rent Q3'!$N$15/'Incremental Rent Q3'!$N$11</f>
        <v>6130.0647044903299</v>
      </c>
      <c r="AF42" s="204">
        <v>0</v>
      </c>
      <c r="AG42" s="204">
        <f t="shared" si="4"/>
        <v>232942.45877063254</v>
      </c>
      <c r="AH42" s="206">
        <f t="shared" si="5"/>
        <v>134861.42349878725</v>
      </c>
      <c r="AI42" s="204" t="s">
        <v>874</v>
      </c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5"/>
      <c r="AU42" s="172"/>
      <c r="AV42" s="172"/>
      <c r="BH42" s="172"/>
      <c r="BT42" s="172"/>
    </row>
    <row r="43" spans="1:72" s="207" customFormat="1" x14ac:dyDescent="0.3">
      <c r="A43" s="204">
        <f>'Incremental Rent Q3'!A60</f>
        <v>38</v>
      </c>
      <c r="B43" s="221">
        <f t="shared" si="18"/>
        <v>2040126.3189954539</v>
      </c>
      <c r="C43" s="204">
        <v>0</v>
      </c>
      <c r="D43" s="204">
        <v>0</v>
      </c>
      <c r="E43" s="221">
        <f t="shared" si="19"/>
        <v>2040126.3189954539</v>
      </c>
      <c r="F43" s="221">
        <f t="shared" si="20"/>
        <v>1649463.8323793022</v>
      </c>
      <c r="G43" s="221">
        <f>'Incremental Rent Q3'!$B$15/'Incremental Rent Q3'!$B$11</f>
        <v>43406.942957350082</v>
      </c>
      <c r="H43" s="204">
        <v>0</v>
      </c>
      <c r="I43" s="221">
        <f t="shared" si="0"/>
        <v>1692870.7753366523</v>
      </c>
      <c r="J43" s="221">
        <f t="shared" si="1"/>
        <v>347255.54365880159</v>
      </c>
      <c r="K43" s="204" t="s">
        <v>875</v>
      </c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204">
        <f>'Incremental Rent Q3'!M60</f>
        <v>38</v>
      </c>
      <c r="Z43" s="204">
        <f t="shared" si="24"/>
        <v>367803.88226941979</v>
      </c>
      <c r="AA43" s="204">
        <v>0</v>
      </c>
      <c r="AB43" s="204">
        <v>0</v>
      </c>
      <c r="AC43" s="204">
        <f t="shared" si="25"/>
        <v>367803.88226941979</v>
      </c>
      <c r="AD43" s="204">
        <f t="shared" si="26"/>
        <v>232942.45877063254</v>
      </c>
      <c r="AE43" s="204">
        <f>'Incremental Rent Q3'!$N$15/'Incremental Rent Q3'!$N$11</f>
        <v>6130.0647044903299</v>
      </c>
      <c r="AF43" s="204">
        <v>0</v>
      </c>
      <c r="AG43" s="204">
        <f t="shared" si="4"/>
        <v>239072.52347512287</v>
      </c>
      <c r="AH43" s="206">
        <f t="shared" si="5"/>
        <v>128731.35879429692</v>
      </c>
      <c r="AI43" s="204" t="s">
        <v>874</v>
      </c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5"/>
      <c r="AU43" s="172"/>
      <c r="AV43" s="172"/>
      <c r="BH43" s="172"/>
      <c r="BT43" s="172"/>
    </row>
    <row r="44" spans="1:72" s="207" customFormat="1" x14ac:dyDescent="0.3">
      <c r="A44" s="204">
        <f>'Incremental Rent Q3'!A61</f>
        <v>39</v>
      </c>
      <c r="B44" s="221">
        <f t="shared" si="18"/>
        <v>2040126.3189954539</v>
      </c>
      <c r="C44" s="204">
        <v>0</v>
      </c>
      <c r="D44" s="204">
        <v>0</v>
      </c>
      <c r="E44" s="221">
        <f t="shared" si="19"/>
        <v>2040126.3189954539</v>
      </c>
      <c r="F44" s="221">
        <f t="shared" si="20"/>
        <v>1692870.7753366523</v>
      </c>
      <c r="G44" s="221">
        <f>'Incremental Rent Q3'!$B$15/'Incremental Rent Q3'!$B$11</f>
        <v>43406.942957350082</v>
      </c>
      <c r="H44" s="204">
        <v>0</v>
      </c>
      <c r="I44" s="221">
        <f t="shared" si="0"/>
        <v>1736277.7182940023</v>
      </c>
      <c r="J44" s="221">
        <f t="shared" si="1"/>
        <v>303848.60070145153</v>
      </c>
      <c r="K44" s="204" t="s">
        <v>875</v>
      </c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204">
        <f>'Incremental Rent Q3'!M61</f>
        <v>39</v>
      </c>
      <c r="Z44" s="204">
        <f t="shared" si="24"/>
        <v>367803.88226941979</v>
      </c>
      <c r="AA44" s="204">
        <v>0</v>
      </c>
      <c r="AB44" s="204">
        <v>0</v>
      </c>
      <c r="AC44" s="204">
        <f t="shared" si="25"/>
        <v>367803.88226941979</v>
      </c>
      <c r="AD44" s="204">
        <f t="shared" si="26"/>
        <v>239072.52347512287</v>
      </c>
      <c r="AE44" s="204">
        <f>'Incremental Rent Q3'!$N$15/'Incremental Rent Q3'!$N$11</f>
        <v>6130.0647044903299</v>
      </c>
      <c r="AF44" s="204">
        <v>0</v>
      </c>
      <c r="AG44" s="204">
        <f t="shared" si="4"/>
        <v>245202.5881796132</v>
      </c>
      <c r="AH44" s="206">
        <f t="shared" si="5"/>
        <v>122601.29408980659</v>
      </c>
      <c r="AI44" s="204" t="s">
        <v>874</v>
      </c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5"/>
      <c r="AU44" s="172"/>
      <c r="AV44" s="172"/>
      <c r="BH44" s="172"/>
      <c r="BT44" s="172"/>
    </row>
    <row r="45" spans="1:72" s="207" customFormat="1" x14ac:dyDescent="0.3">
      <c r="A45" s="204">
        <f>'Incremental Rent Q3'!A62</f>
        <v>40</v>
      </c>
      <c r="B45" s="221">
        <f t="shared" si="18"/>
        <v>2040126.3189954539</v>
      </c>
      <c r="C45" s="204">
        <v>0</v>
      </c>
      <c r="D45" s="204">
        <v>0</v>
      </c>
      <c r="E45" s="221">
        <f t="shared" si="19"/>
        <v>2040126.3189954539</v>
      </c>
      <c r="F45" s="221">
        <f t="shared" si="20"/>
        <v>1736277.7182940023</v>
      </c>
      <c r="G45" s="221">
        <f>'Incremental Rent Q3'!$B$15/'Incremental Rent Q3'!$B$11</f>
        <v>43406.942957350082</v>
      </c>
      <c r="H45" s="204">
        <v>0</v>
      </c>
      <c r="I45" s="221">
        <f t="shared" si="0"/>
        <v>1779684.6612513524</v>
      </c>
      <c r="J45" s="221">
        <f t="shared" si="1"/>
        <v>260441.65774410148</v>
      </c>
      <c r="K45" s="204" t="s">
        <v>875</v>
      </c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204">
        <f>'Incremental Rent Q3'!M62</f>
        <v>40</v>
      </c>
      <c r="Z45" s="204">
        <f t="shared" si="24"/>
        <v>367803.88226941979</v>
      </c>
      <c r="AA45" s="204">
        <v>0</v>
      </c>
      <c r="AB45" s="204">
        <v>0</v>
      </c>
      <c r="AC45" s="204">
        <f t="shared" si="25"/>
        <v>367803.88226941979</v>
      </c>
      <c r="AD45" s="204">
        <f t="shared" si="26"/>
        <v>245202.5881796132</v>
      </c>
      <c r="AE45" s="204">
        <f>'Incremental Rent Q3'!$N$15/'Incremental Rent Q3'!$N$11</f>
        <v>6130.0647044903299</v>
      </c>
      <c r="AF45" s="204">
        <v>0</v>
      </c>
      <c r="AG45" s="204">
        <f t="shared" si="4"/>
        <v>251332.65288410353</v>
      </c>
      <c r="AH45" s="206">
        <f t="shared" si="5"/>
        <v>116471.22938531626</v>
      </c>
      <c r="AI45" s="204" t="s">
        <v>874</v>
      </c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5"/>
      <c r="AU45" s="172"/>
      <c r="AV45" s="172"/>
      <c r="BH45" s="172"/>
      <c r="BT45" s="172"/>
    </row>
    <row r="46" spans="1:72" s="207" customFormat="1" x14ac:dyDescent="0.3">
      <c r="A46" s="204">
        <f>'Incremental Rent Q3'!A63</f>
        <v>41</v>
      </c>
      <c r="B46" s="221">
        <f t="shared" si="18"/>
        <v>2040126.3189954539</v>
      </c>
      <c r="C46" s="204">
        <v>0</v>
      </c>
      <c r="D46" s="204">
        <v>0</v>
      </c>
      <c r="E46" s="221">
        <f t="shared" si="19"/>
        <v>2040126.3189954539</v>
      </c>
      <c r="F46" s="221">
        <f t="shared" si="20"/>
        <v>1779684.6612513524</v>
      </c>
      <c r="G46" s="221">
        <f>'Incremental Rent Q3'!$B$15/'Incremental Rent Q3'!$B$11</f>
        <v>43406.942957350082</v>
      </c>
      <c r="H46" s="204">
        <v>0</v>
      </c>
      <c r="I46" s="221">
        <f t="shared" si="0"/>
        <v>1823091.6042087025</v>
      </c>
      <c r="J46" s="221">
        <f t="shared" si="1"/>
        <v>217034.71478675143</v>
      </c>
      <c r="K46" s="204" t="s">
        <v>875</v>
      </c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204">
        <f>'Incremental Rent Q3'!M63</f>
        <v>41</v>
      </c>
      <c r="Z46" s="204">
        <f t="shared" si="24"/>
        <v>367803.88226941979</v>
      </c>
      <c r="AA46" s="204">
        <v>0</v>
      </c>
      <c r="AB46" s="204">
        <v>0</v>
      </c>
      <c r="AC46" s="204">
        <f t="shared" si="25"/>
        <v>367803.88226941979</v>
      </c>
      <c r="AD46" s="204">
        <f t="shared" si="26"/>
        <v>251332.65288410353</v>
      </c>
      <c r="AE46" s="204">
        <f>'Incremental Rent Q3'!$N$15/'Incremental Rent Q3'!$N$11</f>
        <v>6130.0647044903299</v>
      </c>
      <c r="AF46" s="204">
        <v>0</v>
      </c>
      <c r="AG46" s="204">
        <f t="shared" si="4"/>
        <v>257462.71758859386</v>
      </c>
      <c r="AH46" s="206">
        <f t="shared" si="5"/>
        <v>110341.16468082592</v>
      </c>
      <c r="AI46" s="204" t="s">
        <v>874</v>
      </c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5"/>
      <c r="AU46" s="172"/>
      <c r="AV46" s="172"/>
      <c r="BH46" s="172"/>
      <c r="BT46" s="172"/>
    </row>
    <row r="47" spans="1:72" s="207" customFormat="1" x14ac:dyDescent="0.3">
      <c r="A47" s="204">
        <f>'Incremental Rent Q3'!A64</f>
        <v>42</v>
      </c>
      <c r="B47" s="221">
        <f t="shared" si="18"/>
        <v>2040126.3189954539</v>
      </c>
      <c r="C47" s="204">
        <v>0</v>
      </c>
      <c r="D47" s="204">
        <v>0</v>
      </c>
      <c r="E47" s="221">
        <f t="shared" si="19"/>
        <v>2040126.3189954539</v>
      </c>
      <c r="F47" s="221">
        <f t="shared" si="20"/>
        <v>1823091.6042087025</v>
      </c>
      <c r="G47" s="221">
        <f>'Incremental Rent Q3'!$B$15/'Incremental Rent Q3'!$B$11</f>
        <v>43406.942957350082</v>
      </c>
      <c r="H47" s="204">
        <v>0</v>
      </c>
      <c r="I47" s="221">
        <f t="shared" si="0"/>
        <v>1866498.5471660525</v>
      </c>
      <c r="J47" s="221">
        <f t="shared" si="1"/>
        <v>173627.77182940138</v>
      </c>
      <c r="K47" s="204" t="s">
        <v>875</v>
      </c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204">
        <f>'Incremental Rent Q3'!M64</f>
        <v>42</v>
      </c>
      <c r="Z47" s="204">
        <f t="shared" si="24"/>
        <v>367803.88226941979</v>
      </c>
      <c r="AA47" s="204">
        <v>0</v>
      </c>
      <c r="AB47" s="204">
        <v>0</v>
      </c>
      <c r="AC47" s="204">
        <f t="shared" si="25"/>
        <v>367803.88226941979</v>
      </c>
      <c r="AD47" s="204">
        <f t="shared" si="26"/>
        <v>257462.71758859386</v>
      </c>
      <c r="AE47" s="204">
        <f>'Incremental Rent Q3'!$N$15/'Incremental Rent Q3'!$N$11</f>
        <v>6130.0647044903299</v>
      </c>
      <c r="AF47" s="204">
        <v>0</v>
      </c>
      <c r="AG47" s="204">
        <f t="shared" si="4"/>
        <v>263592.78229308419</v>
      </c>
      <c r="AH47" s="206">
        <f t="shared" si="5"/>
        <v>104211.09997633559</v>
      </c>
      <c r="AI47" s="204" t="s">
        <v>874</v>
      </c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5"/>
      <c r="AU47" s="172"/>
      <c r="AV47" s="172"/>
      <c r="BH47" s="172"/>
      <c r="BT47" s="172"/>
    </row>
    <row r="48" spans="1:72" s="203" customFormat="1" x14ac:dyDescent="0.3">
      <c r="A48" s="200">
        <f>'Incremental Rent Q3'!A65</f>
        <v>43</v>
      </c>
      <c r="B48" s="227">
        <f t="shared" si="18"/>
        <v>2040126.3189954539</v>
      </c>
      <c r="C48" s="200">
        <v>0</v>
      </c>
      <c r="D48" s="200">
        <v>0</v>
      </c>
      <c r="E48" s="227">
        <f t="shared" si="19"/>
        <v>2040126.3189954539</v>
      </c>
      <c r="F48" s="227">
        <f t="shared" si="20"/>
        <v>1866498.5471660525</v>
      </c>
      <c r="G48" s="227">
        <f>'Incremental Rent Q3'!$B$15/'Incremental Rent Q3'!$B$11</f>
        <v>43406.942957350082</v>
      </c>
      <c r="H48" s="200">
        <v>0</v>
      </c>
      <c r="I48" s="227">
        <f t="shared" si="0"/>
        <v>1909905.4901234026</v>
      </c>
      <c r="J48" s="227">
        <f t="shared" si="1"/>
        <v>130220.82887205132</v>
      </c>
      <c r="K48" s="200" t="s">
        <v>876</v>
      </c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204">
        <f>'Incremental Rent Q3'!M65</f>
        <v>43</v>
      </c>
      <c r="Z48" s="204">
        <f t="shared" si="24"/>
        <v>367803.88226941979</v>
      </c>
      <c r="AA48" s="204">
        <v>0</v>
      </c>
      <c r="AB48" s="204">
        <v>0</v>
      </c>
      <c r="AC48" s="204">
        <f t="shared" si="25"/>
        <v>367803.88226941979</v>
      </c>
      <c r="AD48" s="204">
        <f t="shared" si="26"/>
        <v>263592.78229308419</v>
      </c>
      <c r="AE48" s="204">
        <f>'Incremental Rent Q3'!$N$15/'Incremental Rent Q3'!$N$11</f>
        <v>6130.0647044903299</v>
      </c>
      <c r="AF48" s="204">
        <v>0</v>
      </c>
      <c r="AG48" s="204">
        <f t="shared" si="4"/>
        <v>269722.8469975745</v>
      </c>
      <c r="AH48" s="206">
        <f t="shared" si="5"/>
        <v>98081.035271845292</v>
      </c>
      <c r="AI48" s="204" t="s">
        <v>874</v>
      </c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5"/>
      <c r="AU48" s="172"/>
      <c r="AV48" s="172"/>
      <c r="BH48" s="172"/>
      <c r="BT48" s="172"/>
    </row>
    <row r="49" spans="1:72" s="203" customFormat="1" x14ac:dyDescent="0.3">
      <c r="A49" s="200">
        <f>'Incremental Rent Q3'!A66</f>
        <v>44</v>
      </c>
      <c r="B49" s="227">
        <f t="shared" si="18"/>
        <v>2040126.3189954539</v>
      </c>
      <c r="C49" s="200">
        <v>0</v>
      </c>
      <c r="D49" s="200">
        <v>0</v>
      </c>
      <c r="E49" s="227">
        <f t="shared" si="19"/>
        <v>2040126.3189954539</v>
      </c>
      <c r="F49" s="227">
        <f t="shared" si="20"/>
        <v>1909905.4901234026</v>
      </c>
      <c r="G49" s="227">
        <f>'Incremental Rent Q3'!$B$15/'Incremental Rent Q3'!$B$11</f>
        <v>43406.942957350082</v>
      </c>
      <c r="H49" s="200">
        <v>0</v>
      </c>
      <c r="I49" s="227">
        <f t="shared" si="0"/>
        <v>1953312.4330807526</v>
      </c>
      <c r="J49" s="227">
        <f t="shared" si="1"/>
        <v>86813.88591470127</v>
      </c>
      <c r="K49" s="200" t="s">
        <v>876</v>
      </c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204">
        <f>'Incremental Rent Q3'!M66</f>
        <v>44</v>
      </c>
      <c r="Z49" s="204">
        <f t="shared" si="24"/>
        <v>367803.88226941979</v>
      </c>
      <c r="AA49" s="204">
        <v>0</v>
      </c>
      <c r="AB49" s="204">
        <v>0</v>
      </c>
      <c r="AC49" s="204">
        <f t="shared" si="25"/>
        <v>367803.88226941979</v>
      </c>
      <c r="AD49" s="204">
        <f t="shared" si="26"/>
        <v>269722.8469975745</v>
      </c>
      <c r="AE49" s="204">
        <f>'Incremental Rent Q3'!$N$15/'Incremental Rent Q3'!$N$11</f>
        <v>6130.0647044903299</v>
      </c>
      <c r="AF49" s="204">
        <v>0</v>
      </c>
      <c r="AG49" s="204">
        <f t="shared" si="4"/>
        <v>275852.9117020648</v>
      </c>
      <c r="AH49" s="206">
        <f t="shared" si="5"/>
        <v>91950.970567354991</v>
      </c>
      <c r="AI49" s="204" t="s">
        <v>874</v>
      </c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5"/>
      <c r="AU49" s="172"/>
      <c r="AV49" s="172"/>
      <c r="BH49" s="172"/>
      <c r="BT49" s="172"/>
    </row>
    <row r="50" spans="1:72" s="203" customFormat="1" x14ac:dyDescent="0.3">
      <c r="A50" s="200">
        <f>'Incremental Rent Q3'!A67</f>
        <v>45</v>
      </c>
      <c r="B50" s="227">
        <f t="shared" si="18"/>
        <v>2040126.3189954539</v>
      </c>
      <c r="C50" s="200">
        <v>0</v>
      </c>
      <c r="D50" s="200">
        <v>0</v>
      </c>
      <c r="E50" s="227">
        <f t="shared" si="19"/>
        <v>2040126.3189954539</v>
      </c>
      <c r="F50" s="227">
        <f t="shared" si="20"/>
        <v>1953312.4330807526</v>
      </c>
      <c r="G50" s="227">
        <f>'Incremental Rent Q3'!$B$15/'Incremental Rent Q3'!$B$11</f>
        <v>43406.942957350082</v>
      </c>
      <c r="H50" s="200">
        <v>0</v>
      </c>
      <c r="I50" s="227">
        <f t="shared" si="0"/>
        <v>1996719.3760381027</v>
      </c>
      <c r="J50" s="227">
        <f t="shared" si="1"/>
        <v>43406.942957351217</v>
      </c>
      <c r="K50" s="200" t="s">
        <v>876</v>
      </c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204">
        <f>'Incremental Rent Q3'!M67</f>
        <v>45</v>
      </c>
      <c r="Z50" s="204">
        <f t="shared" si="24"/>
        <v>367803.88226941979</v>
      </c>
      <c r="AA50" s="204">
        <v>0</v>
      </c>
      <c r="AB50" s="204">
        <v>0</v>
      </c>
      <c r="AC50" s="204">
        <f t="shared" si="25"/>
        <v>367803.88226941979</v>
      </c>
      <c r="AD50" s="204">
        <f t="shared" si="26"/>
        <v>275852.9117020648</v>
      </c>
      <c r="AE50" s="204">
        <f>'Incremental Rent Q3'!$N$15/'Incremental Rent Q3'!$N$11</f>
        <v>6130.0647044903299</v>
      </c>
      <c r="AF50" s="204">
        <v>0</v>
      </c>
      <c r="AG50" s="204">
        <f t="shared" si="4"/>
        <v>281982.9764065551</v>
      </c>
      <c r="AH50" s="206">
        <f t="shared" si="5"/>
        <v>85820.905862864689</v>
      </c>
      <c r="AI50" s="204" t="s">
        <v>874</v>
      </c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5"/>
      <c r="AU50" s="172"/>
      <c r="AV50" s="172"/>
      <c r="BH50" s="172"/>
      <c r="BT50" s="172"/>
    </row>
    <row r="51" spans="1:72" s="203" customFormat="1" x14ac:dyDescent="0.3">
      <c r="A51" s="200">
        <f>'Incremental Rent Q3'!A68</f>
        <v>46</v>
      </c>
      <c r="B51" s="227">
        <f t="shared" si="18"/>
        <v>2040126.3189954539</v>
      </c>
      <c r="C51" s="200">
        <v>0</v>
      </c>
      <c r="D51" s="200">
        <v>0</v>
      </c>
      <c r="E51" s="227">
        <f t="shared" si="19"/>
        <v>2040126.3189954539</v>
      </c>
      <c r="F51" s="227">
        <f t="shared" si="20"/>
        <v>1996719.3760381027</v>
      </c>
      <c r="G51" s="227">
        <f>'Incremental Rent Q3'!$B$15/'Incremental Rent Q3'!$B$11</f>
        <v>43406.942957350082</v>
      </c>
      <c r="H51" s="200">
        <v>0</v>
      </c>
      <c r="I51" s="227">
        <f t="shared" si="0"/>
        <v>2040126.3189954527</v>
      </c>
      <c r="J51" s="227">
        <f t="shared" si="1"/>
        <v>0</v>
      </c>
      <c r="K51" s="200" t="s">
        <v>876</v>
      </c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204">
        <f>'Incremental Rent Q3'!M68</f>
        <v>46</v>
      </c>
      <c r="Z51" s="204">
        <f t="shared" si="24"/>
        <v>367803.88226941979</v>
      </c>
      <c r="AA51" s="204">
        <v>0</v>
      </c>
      <c r="AB51" s="204">
        <v>0</v>
      </c>
      <c r="AC51" s="204">
        <f t="shared" si="25"/>
        <v>367803.88226941979</v>
      </c>
      <c r="AD51" s="204">
        <f t="shared" si="26"/>
        <v>281982.9764065551</v>
      </c>
      <c r="AE51" s="204">
        <f>'Incremental Rent Q3'!$N$15/'Incremental Rent Q3'!$N$11</f>
        <v>6130.0647044903299</v>
      </c>
      <c r="AF51" s="204">
        <v>0</v>
      </c>
      <c r="AG51" s="204">
        <f t="shared" si="4"/>
        <v>288113.0411110454</v>
      </c>
      <c r="AH51" s="206">
        <f t="shared" si="5"/>
        <v>79690.841158374387</v>
      </c>
      <c r="AI51" s="204" t="s">
        <v>874</v>
      </c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5"/>
      <c r="AU51" s="172"/>
      <c r="AV51" s="172"/>
      <c r="BH51" s="172"/>
      <c r="BT51" s="172"/>
    </row>
    <row r="52" spans="1:72" x14ac:dyDescent="0.3">
      <c r="Y52" s="204">
        <f>'Incremental Rent Q3'!M69</f>
        <v>47</v>
      </c>
      <c r="Z52" s="204">
        <f t="shared" si="24"/>
        <v>367803.88226941979</v>
      </c>
      <c r="AA52" s="204">
        <v>0</v>
      </c>
      <c r="AB52" s="204">
        <v>0</v>
      </c>
      <c r="AC52" s="204">
        <f t="shared" si="25"/>
        <v>367803.88226941979</v>
      </c>
      <c r="AD52" s="204">
        <f t="shared" si="26"/>
        <v>288113.0411110454</v>
      </c>
      <c r="AE52" s="204">
        <f>'Incremental Rent Q3'!$N$15/'Incremental Rent Q3'!$N$11</f>
        <v>6130.0647044903299</v>
      </c>
      <c r="AF52" s="204">
        <v>0</v>
      </c>
      <c r="AG52" s="204">
        <f t="shared" si="4"/>
        <v>294243.1058155357</v>
      </c>
      <c r="AH52" s="206">
        <f t="shared" si="5"/>
        <v>73560.776453884086</v>
      </c>
      <c r="AI52" s="204" t="s">
        <v>874</v>
      </c>
      <c r="AT52" s="175"/>
    </row>
    <row r="53" spans="1:72" x14ac:dyDescent="0.3">
      <c r="Y53" s="214">
        <f>'Incremental Rent Q3'!M70</f>
        <v>48</v>
      </c>
      <c r="Z53" s="214">
        <f t="shared" si="24"/>
        <v>367803.88226941979</v>
      </c>
      <c r="AA53" s="214">
        <v>0</v>
      </c>
      <c r="AB53" s="214">
        <v>0</v>
      </c>
      <c r="AC53" s="214">
        <f t="shared" si="25"/>
        <v>367803.88226941979</v>
      </c>
      <c r="AD53" s="214">
        <f t="shared" si="26"/>
        <v>294243.1058155357</v>
      </c>
      <c r="AE53" s="214">
        <f>'Incremental Rent Q3'!$N$15/'Incremental Rent Q3'!$N$11</f>
        <v>6130.0647044903299</v>
      </c>
      <c r="AF53" s="214">
        <v>0</v>
      </c>
      <c r="AG53" s="214">
        <f t="shared" si="4"/>
        <v>300373.170520026</v>
      </c>
      <c r="AH53" s="217">
        <f t="shared" si="5"/>
        <v>67430.711749393784</v>
      </c>
      <c r="AI53" s="214" t="s">
        <v>875</v>
      </c>
      <c r="AT53" s="175"/>
    </row>
    <row r="54" spans="1:72" x14ac:dyDescent="0.3">
      <c r="Y54" s="214">
        <f>'Incremental Rent Q3'!M71</f>
        <v>49</v>
      </c>
      <c r="Z54" s="214">
        <f t="shared" si="24"/>
        <v>367803.88226941979</v>
      </c>
      <c r="AA54" s="214">
        <v>0</v>
      </c>
      <c r="AB54" s="214">
        <v>0</v>
      </c>
      <c r="AC54" s="214">
        <f t="shared" si="25"/>
        <v>367803.88226941979</v>
      </c>
      <c r="AD54" s="214">
        <f t="shared" si="26"/>
        <v>300373.170520026</v>
      </c>
      <c r="AE54" s="214">
        <f>'Incremental Rent Q3'!$N$15/'Incremental Rent Q3'!$N$11</f>
        <v>6130.0647044903299</v>
      </c>
      <c r="AF54" s="214">
        <v>0</v>
      </c>
      <c r="AG54" s="214">
        <f t="shared" si="4"/>
        <v>306503.23522451631</v>
      </c>
      <c r="AH54" s="217">
        <f t="shared" si="5"/>
        <v>61300.647044903482</v>
      </c>
      <c r="AI54" s="214" t="s">
        <v>875</v>
      </c>
      <c r="AT54" s="175"/>
    </row>
    <row r="55" spans="1:72" x14ac:dyDescent="0.3">
      <c r="Y55" s="214">
        <f>'Incremental Rent Q3'!M72</f>
        <v>50</v>
      </c>
      <c r="Z55" s="214">
        <f t="shared" si="24"/>
        <v>367803.88226941979</v>
      </c>
      <c r="AA55" s="214">
        <v>0</v>
      </c>
      <c r="AB55" s="214">
        <v>0</v>
      </c>
      <c r="AC55" s="214">
        <f t="shared" si="25"/>
        <v>367803.88226941979</v>
      </c>
      <c r="AD55" s="214">
        <f t="shared" si="26"/>
        <v>306503.23522451631</v>
      </c>
      <c r="AE55" s="214">
        <f>'Incremental Rent Q3'!$N$15/'Incremental Rent Q3'!$N$11</f>
        <v>6130.0647044903299</v>
      </c>
      <c r="AF55" s="214">
        <v>0</v>
      </c>
      <c r="AG55" s="214">
        <f t="shared" si="4"/>
        <v>312633.29992900661</v>
      </c>
      <c r="AH55" s="217">
        <f t="shared" si="5"/>
        <v>55170.582340413181</v>
      </c>
      <c r="AI55" s="214" t="s">
        <v>875</v>
      </c>
      <c r="AT55" s="175"/>
    </row>
    <row r="56" spans="1:72" x14ac:dyDescent="0.3">
      <c r="Y56" s="214">
        <f>'Incremental Rent Q3'!M73</f>
        <v>51</v>
      </c>
      <c r="Z56" s="214">
        <f t="shared" si="24"/>
        <v>367803.88226941979</v>
      </c>
      <c r="AA56" s="214">
        <v>0</v>
      </c>
      <c r="AB56" s="214">
        <v>0</v>
      </c>
      <c r="AC56" s="214">
        <f t="shared" si="25"/>
        <v>367803.88226941979</v>
      </c>
      <c r="AD56" s="214">
        <f t="shared" si="26"/>
        <v>312633.29992900661</v>
      </c>
      <c r="AE56" s="214">
        <f>'Incremental Rent Q3'!$N$15/'Incremental Rent Q3'!$N$11</f>
        <v>6130.0647044903299</v>
      </c>
      <c r="AF56" s="214">
        <v>0</v>
      </c>
      <c r="AG56" s="214">
        <f t="shared" si="4"/>
        <v>318763.36463349691</v>
      </c>
      <c r="AH56" s="217">
        <f t="shared" si="5"/>
        <v>49040.517635922879</v>
      </c>
      <c r="AI56" s="214" t="s">
        <v>875</v>
      </c>
      <c r="AT56" s="175"/>
    </row>
    <row r="57" spans="1:72" x14ac:dyDescent="0.3">
      <c r="Y57" s="214">
        <f>'Incremental Rent Q3'!M74</f>
        <v>52</v>
      </c>
      <c r="Z57" s="214">
        <f t="shared" si="24"/>
        <v>367803.88226941979</v>
      </c>
      <c r="AA57" s="214">
        <v>0</v>
      </c>
      <c r="AB57" s="214">
        <v>0</v>
      </c>
      <c r="AC57" s="214">
        <f t="shared" si="25"/>
        <v>367803.88226941979</v>
      </c>
      <c r="AD57" s="214">
        <f t="shared" si="26"/>
        <v>318763.36463349691</v>
      </c>
      <c r="AE57" s="214">
        <f>'Incremental Rent Q3'!$N$15/'Incremental Rent Q3'!$N$11</f>
        <v>6130.0647044903299</v>
      </c>
      <c r="AF57" s="214">
        <v>0</v>
      </c>
      <c r="AG57" s="214">
        <f t="shared" si="4"/>
        <v>324893.42933798721</v>
      </c>
      <c r="AH57" s="217">
        <f t="shared" si="5"/>
        <v>42910.452931432577</v>
      </c>
      <c r="AI57" s="214" t="s">
        <v>875</v>
      </c>
      <c r="AT57" s="175"/>
    </row>
    <row r="58" spans="1:72" x14ac:dyDescent="0.3">
      <c r="Y58" s="214">
        <f>'Incremental Rent Q3'!M75</f>
        <v>53</v>
      </c>
      <c r="Z58" s="214">
        <f t="shared" si="24"/>
        <v>367803.88226941979</v>
      </c>
      <c r="AA58" s="214">
        <v>0</v>
      </c>
      <c r="AB58" s="214">
        <v>0</v>
      </c>
      <c r="AC58" s="214">
        <f t="shared" si="25"/>
        <v>367803.88226941979</v>
      </c>
      <c r="AD58" s="214">
        <f t="shared" si="26"/>
        <v>324893.42933798721</v>
      </c>
      <c r="AE58" s="214">
        <f>'Incremental Rent Q3'!$N$15/'Incremental Rent Q3'!$N$11</f>
        <v>6130.0647044903299</v>
      </c>
      <c r="AF58" s="214">
        <v>0</v>
      </c>
      <c r="AG58" s="214">
        <f t="shared" si="4"/>
        <v>331023.49404247751</v>
      </c>
      <c r="AH58" s="217">
        <f t="shared" si="5"/>
        <v>36780.388226942276</v>
      </c>
      <c r="AI58" s="214" t="s">
        <v>875</v>
      </c>
      <c r="AT58" s="175"/>
    </row>
    <row r="59" spans="1:72" x14ac:dyDescent="0.3">
      <c r="Y59" s="214">
        <f>'Incremental Rent Q3'!M76</f>
        <v>54</v>
      </c>
      <c r="Z59" s="214">
        <f t="shared" si="24"/>
        <v>367803.88226941979</v>
      </c>
      <c r="AA59" s="214">
        <v>0</v>
      </c>
      <c r="AB59" s="214">
        <v>0</v>
      </c>
      <c r="AC59" s="214">
        <f t="shared" si="25"/>
        <v>367803.88226941979</v>
      </c>
      <c r="AD59" s="214">
        <f t="shared" si="26"/>
        <v>331023.49404247751</v>
      </c>
      <c r="AE59" s="214">
        <f>'Incremental Rent Q3'!$N$15/'Incremental Rent Q3'!$N$11</f>
        <v>6130.0647044903299</v>
      </c>
      <c r="AF59" s="214">
        <v>0</v>
      </c>
      <c r="AG59" s="214">
        <f t="shared" si="4"/>
        <v>337153.55874696781</v>
      </c>
      <c r="AH59" s="217">
        <f t="shared" si="5"/>
        <v>30650.323522451974</v>
      </c>
      <c r="AI59" s="214" t="s">
        <v>875</v>
      </c>
      <c r="AT59" s="175"/>
    </row>
    <row r="60" spans="1:72" x14ac:dyDescent="0.3">
      <c r="Y60" s="214">
        <f>'Incremental Rent Q3'!M77</f>
        <v>55</v>
      </c>
      <c r="Z60" s="214">
        <f t="shared" si="24"/>
        <v>367803.88226941979</v>
      </c>
      <c r="AA60" s="214">
        <v>0</v>
      </c>
      <c r="AB60" s="214">
        <v>0</v>
      </c>
      <c r="AC60" s="214">
        <f t="shared" si="25"/>
        <v>367803.88226941979</v>
      </c>
      <c r="AD60" s="214">
        <f t="shared" si="26"/>
        <v>337153.55874696781</v>
      </c>
      <c r="AE60" s="214">
        <f>'Incremental Rent Q3'!$N$15/'Incremental Rent Q3'!$N$11</f>
        <v>6130.0647044903299</v>
      </c>
      <c r="AF60" s="214">
        <v>0</v>
      </c>
      <c r="AG60" s="214">
        <f t="shared" si="4"/>
        <v>343283.62345145812</v>
      </c>
      <c r="AH60" s="217">
        <f t="shared" si="5"/>
        <v>24520.258817961672</v>
      </c>
      <c r="AI60" s="214" t="s">
        <v>875</v>
      </c>
      <c r="AT60" s="175"/>
    </row>
    <row r="61" spans="1:72" x14ac:dyDescent="0.3">
      <c r="Y61" s="214">
        <f>'Incremental Rent Q3'!M78</f>
        <v>56</v>
      </c>
      <c r="Z61" s="214">
        <f t="shared" si="24"/>
        <v>367803.88226941979</v>
      </c>
      <c r="AA61" s="214">
        <v>0</v>
      </c>
      <c r="AB61" s="214">
        <v>0</v>
      </c>
      <c r="AC61" s="214">
        <f t="shared" si="25"/>
        <v>367803.88226941979</v>
      </c>
      <c r="AD61" s="214">
        <f t="shared" si="26"/>
        <v>343283.62345145812</v>
      </c>
      <c r="AE61" s="214">
        <f>'Incremental Rent Q3'!$N$15/'Incremental Rent Q3'!$N$11</f>
        <v>6130.0647044903299</v>
      </c>
      <c r="AF61" s="214">
        <v>0</v>
      </c>
      <c r="AG61" s="214">
        <f t="shared" si="4"/>
        <v>349413.68815594842</v>
      </c>
      <c r="AH61" s="217">
        <f t="shared" si="5"/>
        <v>18390.194113471371</v>
      </c>
      <c r="AI61" s="214" t="s">
        <v>875</v>
      </c>
      <c r="AT61" s="175"/>
    </row>
    <row r="62" spans="1:72" x14ac:dyDescent="0.3">
      <c r="Y62" s="214">
        <f>'Incremental Rent Q3'!M79</f>
        <v>57</v>
      </c>
      <c r="Z62" s="214">
        <f t="shared" si="24"/>
        <v>367803.88226941979</v>
      </c>
      <c r="AA62" s="214">
        <v>0</v>
      </c>
      <c r="AB62" s="214">
        <v>0</v>
      </c>
      <c r="AC62" s="214">
        <f t="shared" si="25"/>
        <v>367803.88226941979</v>
      </c>
      <c r="AD62" s="214">
        <f t="shared" si="26"/>
        <v>349413.68815594842</v>
      </c>
      <c r="AE62" s="214">
        <f>'Incremental Rent Q3'!$N$15/'Incremental Rent Q3'!$N$11</f>
        <v>6130.0647044903299</v>
      </c>
      <c r="AF62" s="214">
        <v>0</v>
      </c>
      <c r="AG62" s="214">
        <f t="shared" si="4"/>
        <v>355543.75286043872</v>
      </c>
      <c r="AH62" s="217">
        <f t="shared" si="5"/>
        <v>12260.129408981069</v>
      </c>
      <c r="AI62" s="214" t="s">
        <v>875</v>
      </c>
      <c r="AT62" s="175"/>
    </row>
    <row r="63" spans="1:72" x14ac:dyDescent="0.3">
      <c r="Y63" s="214">
        <f>'Incremental Rent Q3'!M80</f>
        <v>58</v>
      </c>
      <c r="Z63" s="214">
        <f t="shared" si="24"/>
        <v>367803.88226941979</v>
      </c>
      <c r="AA63" s="214">
        <v>0</v>
      </c>
      <c r="AB63" s="214">
        <v>0</v>
      </c>
      <c r="AC63" s="214">
        <f t="shared" si="25"/>
        <v>367803.88226941979</v>
      </c>
      <c r="AD63" s="214">
        <f t="shared" si="26"/>
        <v>355543.75286043872</v>
      </c>
      <c r="AE63" s="214">
        <f>'Incremental Rent Q3'!$N$15/'Incremental Rent Q3'!$N$11</f>
        <v>6130.0647044903299</v>
      </c>
      <c r="AF63" s="214">
        <v>0</v>
      </c>
      <c r="AG63" s="214">
        <f t="shared" si="4"/>
        <v>361673.81756492902</v>
      </c>
      <c r="AH63" s="217">
        <f t="shared" si="5"/>
        <v>6130.0647044907673</v>
      </c>
      <c r="AI63" s="214" t="s">
        <v>875</v>
      </c>
      <c r="AT63" s="175"/>
    </row>
    <row r="64" spans="1:72" x14ac:dyDescent="0.3">
      <c r="Y64" s="214">
        <f>'Incremental Rent Q3'!M81</f>
        <v>59</v>
      </c>
      <c r="Z64" s="214">
        <f t="shared" si="24"/>
        <v>367803.88226941979</v>
      </c>
      <c r="AA64" s="214">
        <v>0</v>
      </c>
      <c r="AB64" s="214">
        <v>0</v>
      </c>
      <c r="AC64" s="214">
        <f t="shared" si="25"/>
        <v>367803.88226941979</v>
      </c>
      <c r="AD64" s="214">
        <f t="shared" si="26"/>
        <v>361673.81756492902</v>
      </c>
      <c r="AE64" s="214">
        <f>'Incremental Rent Q3'!$N$15/'Incremental Rent Q3'!$N$11</f>
        <v>6130.0647044903299</v>
      </c>
      <c r="AF64" s="214">
        <v>0</v>
      </c>
      <c r="AG64" s="214">
        <f t="shared" si="4"/>
        <v>367803.88226941932</v>
      </c>
      <c r="AH64" s="217">
        <f t="shared" si="5"/>
        <v>4.6566128730773926E-10</v>
      </c>
      <c r="AI64" s="214" t="s">
        <v>875</v>
      </c>
      <c r="AT64" s="175"/>
    </row>
  </sheetData>
  <mergeCells count="8">
    <mergeCell ref="BU1:CE1"/>
    <mergeCell ref="CT1:DD1"/>
    <mergeCell ref="A1:K1"/>
    <mergeCell ref="M1:W1"/>
    <mergeCell ref="Y1:AI1"/>
    <mergeCell ref="AK1:AU1"/>
    <mergeCell ref="AW1:BG1"/>
    <mergeCell ref="BI1:BS1"/>
  </mergeCells>
  <pageMargins left="0.7" right="0.7" top="0.75" bottom="0.75" header="0.3" footer="0.3"/>
  <pageSetup scale="46" orientation="portrait" r:id="rId1"/>
  <colBreaks count="7" manualBreakCount="7">
    <brk id="11" max="1048575" man="1"/>
    <brk id="23" max="1048575" man="1"/>
    <brk id="35" max="1048575" man="1"/>
    <brk id="47" max="1048575" man="1"/>
    <brk id="59" max="1048575" man="1"/>
    <brk id="71" max="1048575" man="1"/>
    <brk id="8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5DD8C-E3A6-430E-A783-EE2E47064DCD}">
  <sheetPr>
    <pageSetUpPr fitToPage="1"/>
  </sheetPr>
  <dimension ref="A1:L40"/>
  <sheetViews>
    <sheetView showGridLines="0" view="pageBreakPreview" topLeftCell="A14" zoomScaleSheetLayoutView="100" workbookViewId="0">
      <selection activeCell="G23" sqref="G23"/>
    </sheetView>
  </sheetViews>
  <sheetFormatPr defaultColWidth="9.21875" defaultRowHeight="14.4" x14ac:dyDescent="0.3"/>
  <cols>
    <col min="1" max="1" width="23.77734375" style="172" customWidth="1"/>
    <col min="2" max="2" width="17" style="172" bestFit="1" customWidth="1"/>
    <col min="3" max="3" width="14" style="172" bestFit="1" customWidth="1"/>
    <col min="4" max="4" width="14.21875" style="172" bestFit="1" customWidth="1"/>
    <col min="5" max="5" width="20.77734375" style="172" bestFit="1" customWidth="1"/>
    <col min="6" max="6" width="14.5546875" style="172" bestFit="1" customWidth="1"/>
    <col min="7" max="8" width="14.5546875" style="172" customWidth="1"/>
    <col min="9" max="9" width="13.21875" style="172" bestFit="1" customWidth="1"/>
    <col min="10" max="10" width="22.21875" style="172" bestFit="1" customWidth="1"/>
    <col min="11" max="11" width="15.5546875" style="172" bestFit="1" customWidth="1"/>
    <col min="12" max="12" width="9.77734375" style="172" bestFit="1" customWidth="1"/>
    <col min="13" max="16384" width="9.21875" style="172"/>
  </cols>
  <sheetData>
    <row r="1" spans="1:12" hidden="1" x14ac:dyDescent="0.3">
      <c r="K1" s="173"/>
      <c r="L1" s="173"/>
    </row>
    <row r="2" spans="1:12" ht="15" hidden="1" customHeight="1" x14ac:dyDescent="0.3"/>
    <row r="3" spans="1:12" ht="15" hidden="1" customHeight="1" x14ac:dyDescent="0.3"/>
    <row r="4" spans="1:12" ht="15" hidden="1" customHeight="1" x14ac:dyDescent="0.3"/>
    <row r="5" spans="1:12" ht="15" hidden="1" customHeight="1" x14ac:dyDescent="0.3">
      <c r="K5" s="172" t="s">
        <v>860</v>
      </c>
    </row>
    <row r="6" spans="1:12" ht="15" hidden="1" customHeight="1" x14ac:dyDescent="0.3">
      <c r="K6" s="172">
        <f>'Incremental Rent Q3'!B8*90%</f>
        <v>45000</v>
      </c>
    </row>
    <row r="7" spans="1:12" ht="30" hidden="1" customHeight="1" x14ac:dyDescent="0.3">
      <c r="K7" s="172" t="s">
        <v>861</v>
      </c>
    </row>
    <row r="8" spans="1:12" ht="15" hidden="1" customHeight="1" x14ac:dyDescent="0.3"/>
    <row r="9" spans="1:12" ht="15" hidden="1" customHeight="1" x14ac:dyDescent="0.3"/>
    <row r="10" spans="1:12" ht="15" hidden="1" customHeight="1" x14ac:dyDescent="0.3"/>
    <row r="11" spans="1:12" ht="15" hidden="1" customHeight="1" x14ac:dyDescent="0.3"/>
    <row r="12" spans="1:12" ht="15" hidden="1" customHeight="1" x14ac:dyDescent="0.3"/>
    <row r="13" spans="1:12" ht="15" hidden="1" customHeight="1" x14ac:dyDescent="0.3">
      <c r="A13" s="174"/>
      <c r="B13" s="175"/>
    </row>
    <row r="14" spans="1:12" ht="15" customHeight="1" x14ac:dyDescent="0.3">
      <c r="A14" s="176" t="s">
        <v>862</v>
      </c>
      <c r="B14" s="175"/>
    </row>
    <row r="15" spans="1:12" x14ac:dyDescent="0.3">
      <c r="A15" s="177" t="s">
        <v>863</v>
      </c>
      <c r="B15" s="177" t="s">
        <v>864</v>
      </c>
      <c r="C15" s="177" t="s">
        <v>30</v>
      </c>
      <c r="D15" s="177" t="s">
        <v>865</v>
      </c>
      <c r="E15" s="177" t="s">
        <v>866</v>
      </c>
      <c r="F15" s="177" t="s">
        <v>867</v>
      </c>
      <c r="G15" s="177" t="s">
        <v>868</v>
      </c>
      <c r="H15" s="177" t="s">
        <v>869</v>
      </c>
      <c r="I15" s="177" t="s">
        <v>870</v>
      </c>
      <c r="J15" s="177" t="s">
        <v>871</v>
      </c>
    </row>
    <row r="16" spans="1:12" x14ac:dyDescent="0.3">
      <c r="A16" s="178" t="s">
        <v>872</v>
      </c>
      <c r="B16" s="178">
        <f>'Incremental Rent Q3'!B15</f>
        <v>2040126.3189954539</v>
      </c>
      <c r="C16" s="178">
        <f>SUMIF('RTUA &amp; Depreciation Q3'!K:K,'House Rent Lead Q3'!A16,'RTUA &amp; Depreciation Q3'!G:G)+SUMIF('RTUA &amp; Depreciation Q3'!$W:$W,'House Rent Lead Q3'!A16,'RTUA &amp; Depreciation Q3'!$S:$S)</f>
        <v>303848.6007014506</v>
      </c>
      <c r="D16" s="178">
        <f>B16-C16</f>
        <v>1736277.7182940033</v>
      </c>
      <c r="E16" s="178">
        <f>B16</f>
        <v>2040126.3189954539</v>
      </c>
      <c r="F16" s="178">
        <f>SUMIF('Lease Liability &amp; Finance Cost'!F:F,'House Rent Lead Q3'!A16,'Lease Liability &amp; Finance Cost'!D:D)+SUMIF('Lease Liability &amp; Finance Cost'!$M:$M,'House Rent Lead Q3'!A16,'Lease Liability &amp; Finance Cost'!$K:$K)</f>
        <v>110161.07076926467</v>
      </c>
      <c r="G16" s="178">
        <f>SUMIF('Lease Liability &amp; Finance Cost'!F:F,'House Rent Lead Q3'!A16,'Lease Liability &amp; Finance Cost'!C:C)+SUMIF('Lease Liability &amp; Finance Cost'!M:M,'House Rent Lead Q3'!A16,'Lease Liability &amp; Finance Cost'!J:J)-F16-H16</f>
        <v>204838.92923073535</v>
      </c>
      <c r="H16" s="178">
        <f>(SUMIF('Lease Liability &amp; Finance Cost'!F:F,'House Rent Lead Q3'!A16,'Lease Liability &amp; Finance Cost'!C:C)+SUMIF('Lease Liability &amp; Finance Cost'!M:M,'House Rent Lead Q3'!A16,'Lease Liability &amp; Finance Cost'!J:J))*10%</f>
        <v>35000</v>
      </c>
      <c r="I16" s="178">
        <f>SUMIF('Lease Liability &amp; Finance Cost'!F:F,'House Rent Lead Q3'!A16,'Lease Liability &amp; Finance Cost'!C:C)+SUMIF('Lease Liability &amp; Finance Cost'!M:M,'House Rent Lead Q3'!A16,'Lease Liability &amp; Finance Cost'!J:J)</f>
        <v>350000</v>
      </c>
      <c r="J16" s="178">
        <f>E16+F16-I16</f>
        <v>1800287.3897647187</v>
      </c>
    </row>
    <row r="17" spans="1:11" x14ac:dyDescent="0.3">
      <c r="A17" s="178" t="s">
        <v>873</v>
      </c>
      <c r="B17" s="178">
        <v>0</v>
      </c>
      <c r="C17" s="178">
        <f>SUMIF('RTUA &amp; Depreciation Q3'!K:K,'House Rent Lead Q3'!A17,'RTUA &amp; Depreciation Q3'!G:G)+SUMIF('RTUA &amp; Depreciation Q3'!$W:$W,'House Rent Lead Q3'!A17,'RTUA &amp; Depreciation Q3'!$S:$S)</f>
        <v>520883.31548820087</v>
      </c>
      <c r="D17" s="178">
        <f>D16-C17</f>
        <v>1215394.4028058024</v>
      </c>
      <c r="E17" s="178">
        <v>0</v>
      </c>
      <c r="F17" s="178">
        <f>SUMIF('Lease Liability &amp; Finance Cost'!F:F,'House Rent Lead Q3'!A17,'Lease Liability &amp; Finance Cost'!D:D)+SUMIF('Lease Liability &amp; Finance Cost'!$M:$M,'House Rent Lead Q3'!A17,'Lease Liability &amp; Finance Cost'!$K:$K)</f>
        <v>154999.55683830165</v>
      </c>
      <c r="G17" s="178">
        <f>SUMIF('Lease Liability &amp; Finance Cost'!F:F,'House Rent Lead Q3'!A17,'Lease Liability &amp; Finance Cost'!C:C)+SUMIF('Lease Liability &amp; Finance Cost'!M:M,'House Rent Lead Q3'!A17,'Lease Liability &amp; Finance Cost'!J:J)-F17-H17</f>
        <v>385000.44316169835</v>
      </c>
      <c r="H17" s="178">
        <f>(SUMIF('Lease Liability &amp; Finance Cost'!F:F,'House Rent Lead Q3'!A17,'Lease Liability &amp; Finance Cost'!C:C)+SUMIF('Lease Liability &amp; Finance Cost'!M:M,'House Rent Lead Q3'!A17,'Lease Liability &amp; Finance Cost'!J:J))*10%</f>
        <v>60000</v>
      </c>
      <c r="I17" s="178">
        <f>SUMIF('Lease Liability &amp; Finance Cost'!F:F,'House Rent Lead Q3'!A17,'Lease Liability &amp; Finance Cost'!C:C)+SUMIF('Lease Liability &amp; Finance Cost'!M:M,'House Rent Lead Q3'!A17,'Lease Liability &amp; Finance Cost'!J:J)</f>
        <v>600000</v>
      </c>
      <c r="J17" s="178">
        <f>J16+F17-I17</f>
        <v>1355286.9466030204</v>
      </c>
    </row>
    <row r="18" spans="1:11" x14ac:dyDescent="0.3">
      <c r="A18" s="178" t="s">
        <v>874</v>
      </c>
      <c r="B18" s="178">
        <v>0</v>
      </c>
      <c r="C18" s="178">
        <f>SUMIF('RTUA &amp; Depreciation Q3'!K:K,'House Rent Lead Q3'!A18,'RTUA &amp; Depreciation Q3'!G:G)+SUMIF('RTUA &amp; Depreciation Q3'!$W:$W,'House Rent Lead Q3'!A18,'RTUA &amp; Depreciation Q3'!$S:$S)</f>
        <v>520883.31548820087</v>
      </c>
      <c r="D18" s="178">
        <f>D17-C18</f>
        <v>694511.08731760154</v>
      </c>
      <c r="E18" s="178">
        <v>0</v>
      </c>
      <c r="F18" s="178">
        <f>SUMIF('Lease Liability &amp; Finance Cost'!F:F,'House Rent Lead Q3'!A18,'Lease Liability &amp; Finance Cost'!D:D)+SUMIF('Lease Liability &amp; Finance Cost'!$M:$M,'House Rent Lead Q3'!A18,'Lease Liability &amp; Finance Cost'!$K:$K)</f>
        <v>107215.88040874783</v>
      </c>
      <c r="G18" s="178">
        <f>SUMIF('Lease Liability &amp; Finance Cost'!F:F,'House Rent Lead Q3'!A18,'Lease Liability &amp; Finance Cost'!C:C)+SUMIF('Lease Liability &amp; Finance Cost'!M:M,'House Rent Lead Q3'!A18,'Lease Liability &amp; Finance Cost'!J:J)-F18-H18</f>
        <v>464284.11959125218</v>
      </c>
      <c r="H18" s="178">
        <f>(SUMIF('Lease Liability &amp; Finance Cost'!F:F,'House Rent Lead Q3'!A18,'Lease Liability &amp; Finance Cost'!C:C)+SUMIF('Lease Liability &amp; Finance Cost'!M:M,'House Rent Lead Q3'!A18,'Lease Liability &amp; Finance Cost'!J:J))*10%</f>
        <v>63500</v>
      </c>
      <c r="I18" s="178">
        <f>SUMIF('Lease Liability &amp; Finance Cost'!F:F,'House Rent Lead Q3'!A18,'Lease Liability &amp; Finance Cost'!C:C)+SUMIF('Lease Liability &amp; Finance Cost'!M:M,'House Rent Lead Q3'!A18,'Lease Liability &amp; Finance Cost'!J:J)</f>
        <v>635000</v>
      </c>
      <c r="J18" s="178">
        <f>J17+F18-I18</f>
        <v>827502.82701176824</v>
      </c>
      <c r="K18" s="179">
        <f>D18-J18</f>
        <v>-132991.7396941667</v>
      </c>
    </row>
    <row r="19" spans="1:11" x14ac:dyDescent="0.3">
      <c r="A19" s="178" t="s">
        <v>875</v>
      </c>
      <c r="B19" s="178">
        <f>'Incremental Rent Q3'!H15</f>
        <v>934453.65934893233</v>
      </c>
      <c r="C19" s="178">
        <f>SUMIF('RTUA &amp; Depreciation Q3'!K:K,'House Rent Lead Q3'!A19,'RTUA &amp; Depreciation Q3'!G:G)+SUMIF('RTUA &amp; Depreciation Q3'!$W:$W,'House Rent Lead Q3'!A19,'RTUA &amp; Depreciation Q3'!$S:$S)</f>
        <v>1008424.3551485136</v>
      </c>
      <c r="D19" s="178">
        <f>D18-C19+B19</f>
        <v>620540.3915180203</v>
      </c>
      <c r="E19" s="178">
        <f>'Incremental Rent Q3'!H14</f>
        <v>934453.65934893233</v>
      </c>
      <c r="F19" s="178">
        <f>SUMIF('Lease Liability &amp; Finance Cost'!F:F,'House Rent Lead Q3'!A19,'Lease Liability &amp; Finance Cost'!D:D)+SUMIF('Lease Liability &amp; Finance Cost'!$M:$M,'House Rent Lead Q3'!A19,'Lease Liability &amp; Finance Cost'!$K:$K)</f>
        <v>117844.13076766528</v>
      </c>
      <c r="G19" s="178">
        <f>SUMIF('Lease Liability &amp; Finance Cost'!F:F,'House Rent Lead Q3'!A19,'Lease Liability &amp; Finance Cost'!C:C)+SUMIF('Lease Liability &amp; Finance Cost'!M:M,'House Rent Lead Q3'!A19,'Lease Liability &amp; Finance Cost'!J:J)-F19-H19</f>
        <v>956155.86923233478</v>
      </c>
      <c r="H19" s="178">
        <f>(SUMIF('Lease Liability &amp; Finance Cost'!F:F,'House Rent Lead Q3'!A19,'Lease Liability &amp; Finance Cost'!C:C)+SUMIF('Lease Liability &amp; Finance Cost'!M:M,'House Rent Lead Q3'!A19,'Lease Liability &amp; Finance Cost'!J:J))*10%</f>
        <v>119333.33333333336</v>
      </c>
      <c r="I19" s="178">
        <f>SUMIF('Lease Liability &amp; Finance Cost'!F:F,'House Rent Lead Q3'!A19,'Lease Liability &amp; Finance Cost'!C:C)+SUMIF('Lease Liability &amp; Finance Cost'!M:M,'House Rent Lead Q3'!A19,'Lease Liability &amp; Finance Cost'!J:J)</f>
        <v>1193333.3333333335</v>
      </c>
      <c r="J19" s="178">
        <f>J18+F19-I19+E19</f>
        <v>686467.28379503242</v>
      </c>
      <c r="K19" s="179">
        <f>D19-J19</f>
        <v>-65926.892277012113</v>
      </c>
    </row>
    <row r="20" spans="1:11" x14ac:dyDescent="0.3">
      <c r="A20" s="178" t="s">
        <v>876</v>
      </c>
      <c r="B20" s="180">
        <f>+'Incremental Rent Q3'!AW15</f>
        <v>1156386.4034443034</v>
      </c>
      <c r="C20" s="178">
        <f>SUMIF('RTUA &amp; Depreciation Q3'!K:K,'House Rent Lead Q3'!A20,'RTUA &amp; Depreciation Q3'!G:G)+SUMIF('RTUA &amp; Depreciation Q3'!$W:$W,'House Rent Lead Q3'!A20,'RTUA &amp; Depreciation Q3'!$S:$S)+SUMIF('RTUA &amp; Depreciation Q3'!CQ:CQ,'House Rent Lead Q3'!A20,'RTUA &amp; Depreciation Q3'!CM:CM)</f>
        <v>1022761.7492377779</v>
      </c>
      <c r="D20" s="178">
        <f>+D19+B20-C20</f>
        <v>754165.04572454584</v>
      </c>
      <c r="E20" s="178">
        <f>+'Incremental Rent Q3'!AW14</f>
        <v>1156386.4034443034</v>
      </c>
      <c r="F20" s="178">
        <f>SUMIF('Lease Liability &amp; Finance Cost'!F:F,'House Rent Lead Q3'!A20,'Lease Liability &amp; Finance Cost'!D:D)+SUMIF('Lease Liability &amp; Finance Cost'!$M:$M,'House Rent Lead Q3'!A20,'Lease Liability &amp; Finance Cost'!$K:$K)+SUMIF('Lease Liability &amp; Finance Cost'!BC:BC,'House Rent Lead Q3'!A20,'Lease Liability &amp; Finance Cost'!BA:BA)</f>
        <v>84975.552219753896</v>
      </c>
      <c r="G20" s="178">
        <f>SUMIF('Lease Liability &amp; Finance Cost'!F:F,'House Rent Lead Q3'!A20,'Lease Liability &amp; Finance Cost'!C:C)+SUMIF('Lease Liability &amp; Finance Cost'!M:M,'House Rent Lead Q3'!A20,'Lease Liability &amp; Finance Cost'!J:J)-F20-H20+SUMIF('Lease Liability &amp; Finance Cost'!BC:BC,'House Rent Lead Q3'!A20,'Lease Liability &amp; Finance Cost'!AZ:AZ)</f>
        <v>949024.44778024615</v>
      </c>
      <c r="H20" s="178">
        <f>(SUMIF('Lease Liability &amp; Finance Cost'!F:F,'House Rent Lead Q3'!A20,'Lease Liability &amp; Finance Cost'!C:C)+SUMIF('Lease Liability &amp; Finance Cost'!M:M,'House Rent Lead Q3'!A20,'Lease Liability &amp; Finance Cost'!J:J)+SUMIF('Lease Liability &amp; Finance Cost'!BC:BC,'House Rent Lead Q3'!A20,'Lease Liability &amp; Finance Cost'!AZ:AZ))*10%</f>
        <v>114888.88888888891</v>
      </c>
      <c r="I20" s="178">
        <f>SUMIF('Lease Liability &amp; Finance Cost'!F:F,'House Rent Lead Q3'!A20,'Lease Liability &amp; Finance Cost'!C:C)+SUMIF('Lease Liability &amp; Finance Cost'!M:M,'House Rent Lead Q3'!A20,'Lease Liability &amp; Finance Cost'!J:J)+SUMIF('Lease Liability &amp; Finance Cost'!BC:BC,'House Rent Lead Q3'!A20,'Lease Liability &amp; Finance Cost'!AZ:AZ)</f>
        <v>1148888.888888889</v>
      </c>
      <c r="J20" s="178">
        <f>J19+F20-I20+E20</f>
        <v>778940.35057020071</v>
      </c>
      <c r="K20" s="179">
        <f>+J20-D20</f>
        <v>24775.304845654871</v>
      </c>
    </row>
    <row r="21" spans="1:11" x14ac:dyDescent="0.3">
      <c r="A21" s="178" t="s">
        <v>877</v>
      </c>
      <c r="B21" s="180">
        <f>'Incremental Rent Q3'!BD14</f>
        <v>1092572.2645628585</v>
      </c>
      <c r="C21" s="178">
        <f>SUMIF('RTUA &amp; Depreciation Q3'!K:K,'House Rent Lead Q3'!A21,'RTUA &amp; Depreciation Q3'!G:G)+SUMIF('RTUA &amp; Depreciation Q3'!$W:$W,'House Rent Lead Q3'!A21,'RTUA &amp; Depreciation Q3'!$S:$S)+SUMIF('RTUA &amp; Depreciation Q3'!CQ:CQ,'House Rent Lead Q3'!A21,'RTUA &amp; Depreciation Q3'!CM:CM)+SUMIF('RTUA &amp; Depreciation Q3'!$DD$5:$DD$28,'House Rent Lead Q3'!A21,'RTUA &amp; Depreciation Q3'!$CZ$5:$CZ$28)</f>
        <v>1149618.1688610658</v>
      </c>
      <c r="D21" s="178">
        <f>+D20+B21-C21</f>
        <v>697119.14142633858</v>
      </c>
      <c r="E21" s="178">
        <f>'Incremental Rent Q3'!BD14</f>
        <v>1092572.2645628585</v>
      </c>
      <c r="F21" s="178">
        <f>SUMIF('Lease Liability &amp; Finance Cost'!F:F,'House Rent Lead Q3'!A21,'Lease Liability &amp; Finance Cost'!D:D)+SUMIF('Lease Liability &amp; Finance Cost'!$M:$M,'House Rent Lead Q3'!A21,'Lease Liability &amp; Finance Cost'!$K:$K)+SUMIF('Lease Liability &amp; Finance Cost'!BC:BC,'House Rent Lead Q3'!A21,'Lease Liability &amp; Finance Cost'!BA:BA)+SUMIF('Lease Liability &amp; Finance Cost'!$BL$5:$BL$28,'House Rent Lead Q3'!A21,'Lease Liability &amp; Finance Cost'!$BJ$5:$BJ$28)</f>
        <v>125592.30484398481</v>
      </c>
      <c r="G21" s="178">
        <f>SUMIF('Lease Liability &amp; Finance Cost'!F:F,'House Rent Lead Q3'!A21,'Lease Liability &amp; Finance Cost'!C:C)+SUMIF('Lease Liability &amp; Finance Cost'!M:M,'House Rent Lead Q3'!A21,'Lease Liability &amp; Finance Cost'!J:J)-F21-H21+SUMIF('Lease Liability &amp; Finance Cost'!BC:BC,'House Rent Lead Q3'!A21,'Lease Liability &amp; Finance Cost'!AZ:AZ)+SUMIF('Lease Liability &amp; Finance Cost'!$BL$5:$BL$28,'House Rent Lead Q3'!A21,'Lease Liability &amp; Finance Cost'!$BI$5:$BI$28)</f>
        <v>1008407.6951560152</v>
      </c>
      <c r="H21" s="178">
        <f>I21*10%</f>
        <v>126000</v>
      </c>
      <c r="I21" s="178">
        <f>SUMIF('Lease Liability &amp; Finance Cost'!F:F,'House Rent Lead Q3'!A21,'Lease Liability &amp; Finance Cost'!C:C)+SUMIF('Lease Liability &amp; Finance Cost'!M:M,'House Rent Lead Q3'!A21,'Lease Liability &amp; Finance Cost'!J:J)+SUMIF('Lease Liability &amp; Finance Cost'!BC:BC,'House Rent Lead Q3'!A21,'Lease Liability &amp; Finance Cost'!AZ:AZ)++SUMIF('Lease Liability &amp; Finance Cost'!$BL$5:$BL$28,'House Rent Lead Q3'!A21,'Lease Liability &amp; Finance Cost'!$BI$5:$BI$28)</f>
        <v>1260000</v>
      </c>
      <c r="J21" s="178">
        <f>J20+F21-I21+E21</f>
        <v>737104.91997704399</v>
      </c>
    </row>
    <row r="22" spans="1:11" x14ac:dyDescent="0.3">
      <c r="A22" s="178" t="s">
        <v>878</v>
      </c>
      <c r="B22" s="180">
        <f>+'Incremental Rent Q3'!AW17</f>
        <v>0</v>
      </c>
      <c r="C22" s="178">
        <f>SUMIF('RTUA &amp; Depreciation Q3'!K:K,'House Rent Lead Q3'!A22,'RTUA &amp; Depreciation Q3'!G:G)+SUMIF('RTUA &amp; Depreciation Q3'!$W:$W,'House Rent Lead Q3'!A22,'RTUA &amp; Depreciation Q3'!$S:$S)+SUMIF('RTUA &amp; Depreciation Q3'!CQ:CQ,'House Rent Lead Q3'!A22,'RTUA &amp; Depreciation Q3'!CM:CM)+SUMIF('RTUA &amp; Depreciation Q3'!$DD$5:$DD$28,'House Rent Lead Q3'!A22,'RTUA &amp; Depreciation Q3'!$CZ$5:$CZ$28)</f>
        <v>697119.14142633835</v>
      </c>
      <c r="D22" s="178">
        <f>+D21+B22-C22</f>
        <v>0</v>
      </c>
      <c r="E22" s="178">
        <f>+'Incremental Rent Q3'!AW16</f>
        <v>0</v>
      </c>
      <c r="F22" s="178">
        <f>SUMIF('Lease Liability &amp; Finance Cost'!F:F,'House Rent Lead Q3'!A22,'Lease Liability &amp; Finance Cost'!D:D)+SUMIF('Lease Liability &amp; Finance Cost'!$M:$M,'House Rent Lead Q3'!A22,'Lease Liability &amp; Finance Cost'!$K:$K)+SUMIF('Lease Liability &amp; Finance Cost'!BC:BC,'House Rent Lead Q3'!A22,'Lease Liability &amp; Finance Cost'!BA:BA)+SUMIF('Lease Liability &amp; Finance Cost'!$BL$5:$BL$28,'House Rent Lead Q3'!A22,'Lease Liability &amp; Finance Cost'!$BJ$5:$BJ$28)</f>
        <v>27895.080022961069</v>
      </c>
      <c r="G22" s="178">
        <f>SUMIF('Lease Liability &amp; Finance Cost'!F:F,'House Rent Lead Q3'!A22,'Lease Liability &amp; Finance Cost'!C:C)+SUMIF('Lease Liability &amp; Finance Cost'!M:M,'House Rent Lead Q3'!A22,'Lease Liability &amp; Finance Cost'!J:J)+SUMIF('Lease Liability &amp; Finance Cost'!BC:BC,'House Rent Lead Q3'!A22,'Lease Liability &amp; Finance Cost'!AZ:AZ)-F22-H22</f>
        <v>120604.91997703892</v>
      </c>
      <c r="H22" s="178">
        <f>(SUMIF('Lease Liability &amp; Finance Cost'!F:F,'House Rent Lead Q3'!A22,'Lease Liability &amp; Finance Cost'!C:C)+SUMIF('Lease Liability &amp; Finance Cost'!M:M,'House Rent Lead Q3'!A22,'Lease Liability &amp; Finance Cost'!J:J)+SUMIF('Lease Liability &amp; Finance Cost'!BC:BC,'House Rent Lead Q3'!A22,'Lease Liability &amp; Finance Cost'!AZ:AZ))*10%</f>
        <v>16500</v>
      </c>
      <c r="I22" s="178">
        <f>SUMIF('Lease Liability &amp; Finance Cost'!F:F,'House Rent Lead Q3'!A22,'Lease Liability &amp; Finance Cost'!C:C)+SUMIF('Lease Liability &amp; Finance Cost'!M:M,'House Rent Lead Q3'!A22,'Lease Liability &amp; Finance Cost'!J:J)+SUMIF('Lease Liability &amp; Finance Cost'!BC:BC,'House Rent Lead Q3'!A22,'Lease Liability &amp; Finance Cost'!AZ:AZ)++SUMIF('Lease Liability &amp; Finance Cost'!$BL$5:$BL$28,'House Rent Lead Q3'!A22,'Lease Liability &amp; Finance Cost'!$BI$5:$BI$28)</f>
        <v>765000</v>
      </c>
      <c r="J22" s="178">
        <f>J21+F22-I22+E22</f>
        <v>5.005858838558197E-9</v>
      </c>
      <c r="K22" s="179"/>
    </row>
    <row r="23" spans="1:11" x14ac:dyDescent="0.3">
      <c r="J23" s="179"/>
      <c r="K23" s="179">
        <f>+G20+F20</f>
        <v>1034000</v>
      </c>
    </row>
    <row r="25" spans="1:11" x14ac:dyDescent="0.3">
      <c r="A25" s="173" t="s">
        <v>879</v>
      </c>
      <c r="I25" s="172">
        <f>+'[274]SOPL Schedule'!$E$62</f>
        <v>77444.421111111064</v>
      </c>
    </row>
    <row r="26" spans="1:11" x14ac:dyDescent="0.3">
      <c r="A26" s="181" t="s">
        <v>3</v>
      </c>
      <c r="B26" s="181" t="s">
        <v>880</v>
      </c>
      <c r="C26" s="181" t="s">
        <v>881</v>
      </c>
      <c r="I26" s="179">
        <f>I25+I21</f>
        <v>1337444.4211111111</v>
      </c>
    </row>
    <row r="27" spans="1:11" x14ac:dyDescent="0.3">
      <c r="A27" s="182" t="s">
        <v>882</v>
      </c>
      <c r="B27" s="183">
        <f>B16</f>
        <v>2040126.3189954539</v>
      </c>
      <c r="C27" s="182"/>
      <c r="D27" s="179"/>
    </row>
    <row r="28" spans="1:11" x14ac:dyDescent="0.3">
      <c r="A28" s="182" t="s">
        <v>883</v>
      </c>
      <c r="B28" s="182"/>
      <c r="C28" s="183">
        <f>E16</f>
        <v>2040126.3189954539</v>
      </c>
    </row>
    <row r="29" spans="1:11" x14ac:dyDescent="0.3">
      <c r="A29" s="182" t="s">
        <v>884</v>
      </c>
      <c r="B29" s="182"/>
      <c r="C29" s="182"/>
    </row>
    <row r="30" spans="1:11" x14ac:dyDescent="0.3">
      <c r="A30" s="182"/>
      <c r="B30" s="182"/>
      <c r="C30" s="182"/>
    </row>
    <row r="31" spans="1:11" x14ac:dyDescent="0.3">
      <c r="A31" s="182" t="s">
        <v>885</v>
      </c>
      <c r="B31" s="183">
        <f>SUM(C16:C18)</f>
        <v>1345615.2316778523</v>
      </c>
      <c r="C31" s="182"/>
    </row>
    <row r="32" spans="1:11" x14ac:dyDescent="0.3">
      <c r="A32" s="182" t="s">
        <v>886</v>
      </c>
      <c r="C32" s="183">
        <f>B31</f>
        <v>1345615.2316778523</v>
      </c>
    </row>
    <row r="33" spans="1:5" x14ac:dyDescent="0.3">
      <c r="A33" s="182" t="s">
        <v>887</v>
      </c>
      <c r="B33" s="182"/>
      <c r="C33" s="183"/>
    </row>
    <row r="34" spans="1:5" x14ac:dyDescent="0.3">
      <c r="A34" s="182"/>
      <c r="B34" s="182"/>
      <c r="C34" s="183"/>
    </row>
    <row r="35" spans="1:5" x14ac:dyDescent="0.3">
      <c r="A35" s="182" t="s">
        <v>888</v>
      </c>
      <c r="B35" s="183">
        <f>SUM(F16:F18)</f>
        <v>372376.50801631412</v>
      </c>
      <c r="C35" s="182"/>
      <c r="D35" s="179"/>
    </row>
    <row r="36" spans="1:5" x14ac:dyDescent="0.3">
      <c r="A36" s="182" t="s">
        <v>883</v>
      </c>
      <c r="B36" s="182"/>
      <c r="C36" s="183">
        <f>B35</f>
        <v>372376.50801631412</v>
      </c>
    </row>
    <row r="37" spans="1:5" x14ac:dyDescent="0.3">
      <c r="A37" s="182" t="s">
        <v>889</v>
      </c>
      <c r="B37" s="182"/>
      <c r="C37" s="182"/>
    </row>
    <row r="38" spans="1:5" x14ac:dyDescent="0.3">
      <c r="A38" s="182" t="s">
        <v>890</v>
      </c>
      <c r="B38" s="183">
        <f>SUM(I16:I18)</f>
        <v>1585000</v>
      </c>
      <c r="C38" s="182"/>
    </row>
    <row r="39" spans="1:5" x14ac:dyDescent="0.3">
      <c r="A39" s="182" t="s">
        <v>891</v>
      </c>
      <c r="B39" s="182"/>
      <c r="C39" s="183">
        <f>B38</f>
        <v>1585000</v>
      </c>
      <c r="D39" s="179"/>
    </row>
    <row r="40" spans="1:5" x14ac:dyDescent="0.3">
      <c r="A40" s="182" t="s">
        <v>892</v>
      </c>
      <c r="B40" s="182"/>
      <c r="C40" s="182"/>
      <c r="E40" s="179"/>
    </row>
  </sheetData>
  <pageMargins left="0.7" right="0.7" top="0.75" bottom="0.75" header="0.3" footer="0.3"/>
  <pageSetup scale="7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2F98-4247-4C28-A70C-E3EC629EBAE3}">
  <dimension ref="A1:BG81"/>
  <sheetViews>
    <sheetView showGridLines="0" view="pageBreakPreview" topLeftCell="H9" zoomScale="70" zoomScaleSheetLayoutView="100" workbookViewId="0">
      <selection activeCell="BE22" sqref="BE22:BE45"/>
    </sheetView>
  </sheetViews>
  <sheetFormatPr defaultColWidth="9.21875" defaultRowHeight="14.4" x14ac:dyDescent="0.3"/>
  <cols>
    <col min="1" max="1" width="23.77734375" style="172" customWidth="1"/>
    <col min="2" max="2" width="16" style="172" bestFit="1" customWidth="1"/>
    <col min="3" max="3" width="16.5546875" style="172" bestFit="1" customWidth="1"/>
    <col min="4" max="4" width="13.5546875" style="172" bestFit="1" customWidth="1"/>
    <col min="5" max="5" width="9.21875" style="172"/>
    <col min="6" max="6" width="4.77734375" style="172" customWidth="1"/>
    <col min="7" max="7" width="23.77734375" style="172" customWidth="1"/>
    <col min="8" max="8" width="13.5546875" style="172" bestFit="1" customWidth="1"/>
    <col min="9" max="9" width="16.5546875" style="172" bestFit="1" customWidth="1"/>
    <col min="10" max="10" width="13.5546875" style="172" bestFit="1" customWidth="1"/>
    <col min="11" max="11" width="8.77734375" style="172" bestFit="1" customWidth="1"/>
    <col min="12" max="12" width="5.21875" style="172" customWidth="1"/>
    <col min="13" max="13" width="18.5546875" style="172" hidden="1" customWidth="1"/>
    <col min="14" max="14" width="16.21875" style="172" hidden="1" customWidth="1"/>
    <col min="15" max="15" width="16.5546875" style="172" hidden="1" customWidth="1"/>
    <col min="16" max="16" width="10.5546875" style="172" hidden="1" customWidth="1"/>
    <col min="17" max="17" width="0" style="172" hidden="1" customWidth="1"/>
    <col min="18" max="18" width="5.21875" style="172" hidden="1" customWidth="1"/>
    <col min="19" max="19" width="18.5546875" style="172" hidden="1" customWidth="1"/>
    <col min="20" max="20" width="16.21875" style="172" hidden="1" customWidth="1"/>
    <col min="21" max="21" width="16.5546875" style="172" hidden="1" customWidth="1"/>
    <col min="22" max="22" width="10.5546875" style="172" hidden="1" customWidth="1"/>
    <col min="23" max="24" width="0" style="172" hidden="1" customWidth="1"/>
    <col min="25" max="25" width="23.21875" style="172" hidden="1" customWidth="1"/>
    <col min="26" max="26" width="16.21875" style="172" hidden="1" customWidth="1"/>
    <col min="27" max="27" width="11.5546875" style="172" hidden="1" customWidth="1"/>
    <col min="28" max="28" width="10.5546875" style="172" hidden="1" customWidth="1"/>
    <col min="29" max="30" width="0" style="172" hidden="1" customWidth="1"/>
    <col min="31" max="31" width="23.21875" style="172" hidden="1" customWidth="1"/>
    <col min="32" max="32" width="16.21875" style="172" hidden="1" customWidth="1"/>
    <col min="33" max="34" width="11.5546875" style="172" hidden="1" customWidth="1"/>
    <col min="35" max="36" width="0" style="172" hidden="1" customWidth="1"/>
    <col min="37" max="37" width="23.21875" style="172" hidden="1" customWidth="1"/>
    <col min="38" max="38" width="16.21875" style="172" hidden="1" customWidth="1"/>
    <col min="39" max="40" width="11.5546875" style="172" hidden="1" customWidth="1"/>
    <col min="41" max="42" width="0" style="172" hidden="1" customWidth="1"/>
    <col min="43" max="43" width="23.21875" style="172" hidden="1" customWidth="1"/>
    <col min="44" max="44" width="23.44140625" style="172" hidden="1" customWidth="1"/>
    <col min="45" max="45" width="16.5546875" style="172" hidden="1" customWidth="1"/>
    <col min="46" max="46" width="13.5546875" style="184" hidden="1" customWidth="1"/>
    <col min="47" max="47" width="8.77734375" style="172" hidden="1" customWidth="1"/>
    <col min="48" max="48" width="55.21875" style="172" bestFit="1" customWidth="1"/>
    <col min="49" max="49" width="16" style="172" bestFit="1" customWidth="1"/>
    <col min="50" max="50" width="16.5546875" style="172" bestFit="1" customWidth="1"/>
    <col min="51" max="51" width="13.5546875" style="172" bestFit="1" customWidth="1"/>
    <col min="52" max="52" width="8.77734375" style="172" bestFit="1" customWidth="1"/>
    <col min="53" max="54" width="9.21875" style="172"/>
    <col min="55" max="55" width="50.77734375" style="172" bestFit="1" customWidth="1"/>
    <col min="56" max="56" width="14.77734375" style="172" bestFit="1" customWidth="1"/>
    <col min="57" max="57" width="16" style="172" bestFit="1" customWidth="1"/>
    <col min="58" max="58" width="12.5546875" style="172" bestFit="1" customWidth="1"/>
    <col min="59" max="59" width="27.77734375" style="172" bestFit="1" customWidth="1"/>
    <col min="60" max="16384" width="9.21875" style="172"/>
  </cols>
  <sheetData>
    <row r="1" spans="1:59" x14ac:dyDescent="0.3">
      <c r="B1" s="172" t="s">
        <v>899</v>
      </c>
      <c r="C1" s="172">
        <v>4</v>
      </c>
      <c r="T1" s="179">
        <f>'Incremental Rent Q3'!T15+'Incremental Rent Q3'!Z15+'Incremental Rent Q3'!AF15+'Incremental Rent Q3'!AL15</f>
        <v>5230850.491620481</v>
      </c>
    </row>
    <row r="2" spans="1:59" x14ac:dyDescent="0.3">
      <c r="B2" s="172" t="s">
        <v>900</v>
      </c>
      <c r="C2" s="172">
        <f>1+1+1+1</f>
        <v>4</v>
      </c>
      <c r="AV2" s="173" t="s">
        <v>901</v>
      </c>
      <c r="BC2" s="173" t="s">
        <v>901</v>
      </c>
    </row>
    <row r="3" spans="1:59" ht="15" thickBot="1" x14ac:dyDescent="0.35">
      <c r="A3" s="486" t="s">
        <v>902</v>
      </c>
      <c r="B3" s="486"/>
      <c r="C3" s="486"/>
      <c r="D3" s="486"/>
      <c r="E3" s="486"/>
      <c r="F3" s="185"/>
      <c r="G3" s="486" t="s">
        <v>903</v>
      </c>
      <c r="H3" s="486"/>
      <c r="I3" s="486"/>
      <c r="J3" s="486"/>
      <c r="K3" s="486"/>
      <c r="M3" s="486" t="s">
        <v>904</v>
      </c>
      <c r="N3" s="486"/>
      <c r="O3" s="486"/>
      <c r="P3" s="486"/>
      <c r="Q3" s="486"/>
      <c r="S3" s="486" t="s">
        <v>905</v>
      </c>
      <c r="T3" s="486"/>
      <c r="U3" s="486"/>
      <c r="V3" s="486"/>
      <c r="W3" s="486"/>
      <c r="Y3" s="486" t="s">
        <v>906</v>
      </c>
      <c r="Z3" s="486"/>
      <c r="AA3" s="486"/>
      <c r="AB3" s="486"/>
      <c r="AC3" s="486"/>
      <c r="AE3" s="486" t="s">
        <v>907</v>
      </c>
      <c r="AF3" s="486"/>
      <c r="AG3" s="486"/>
      <c r="AH3" s="486"/>
      <c r="AI3" s="486"/>
      <c r="AK3" s="486" t="s">
        <v>908</v>
      </c>
      <c r="AL3" s="486"/>
      <c r="AM3" s="486"/>
      <c r="AN3" s="486"/>
      <c r="AO3" s="486"/>
      <c r="AQ3" s="486" t="s">
        <v>909</v>
      </c>
      <c r="AR3" s="486"/>
      <c r="AS3" s="486"/>
      <c r="AT3" s="486"/>
      <c r="AU3" s="486"/>
      <c r="AV3" s="486" t="s">
        <v>902</v>
      </c>
      <c r="AW3" s="486"/>
      <c r="AX3" s="486"/>
      <c r="AY3" s="486"/>
      <c r="AZ3" s="486"/>
      <c r="BC3" s="486" t="s">
        <v>903</v>
      </c>
      <c r="BD3" s="486"/>
      <c r="BE3" s="486"/>
      <c r="BF3" s="486"/>
      <c r="BG3" s="486"/>
    </row>
    <row r="4" spans="1:59" x14ac:dyDescent="0.3">
      <c r="A4" s="487" t="s">
        <v>3</v>
      </c>
      <c r="B4" s="488"/>
      <c r="G4" s="487" t="s">
        <v>3</v>
      </c>
      <c r="H4" s="488"/>
      <c r="M4" s="487" t="s">
        <v>3</v>
      </c>
      <c r="N4" s="488"/>
      <c r="S4" s="487" t="s">
        <v>3</v>
      </c>
      <c r="T4" s="488"/>
      <c r="Y4" s="487" t="s">
        <v>3</v>
      </c>
      <c r="Z4" s="488"/>
      <c r="AE4" s="487" t="s">
        <v>3</v>
      </c>
      <c r="AF4" s="488"/>
      <c r="AK4" s="487" t="s">
        <v>3</v>
      </c>
      <c r="AL4" s="488"/>
      <c r="AQ4" s="487" t="s">
        <v>3</v>
      </c>
      <c r="AR4" s="488"/>
      <c r="AS4" s="172" t="s">
        <v>910</v>
      </c>
      <c r="AV4" s="487" t="s">
        <v>3</v>
      </c>
      <c r="AW4" s="488"/>
      <c r="BC4" s="487" t="s">
        <v>3</v>
      </c>
      <c r="BD4" s="488"/>
    </row>
    <row r="5" spans="1:59" x14ac:dyDescent="0.3">
      <c r="A5" s="186" t="s">
        <v>911</v>
      </c>
      <c r="B5" s="182" t="s">
        <v>912</v>
      </c>
      <c r="C5" s="172" t="s">
        <v>913</v>
      </c>
      <c r="G5" s="186" t="s">
        <v>911</v>
      </c>
      <c r="H5" s="182" t="s">
        <v>912</v>
      </c>
      <c r="I5" s="172" t="s">
        <v>913</v>
      </c>
      <c r="M5" s="186" t="s">
        <v>911</v>
      </c>
      <c r="N5" s="182" t="s">
        <v>335</v>
      </c>
      <c r="O5" s="172" t="s">
        <v>913</v>
      </c>
      <c r="S5" s="186" t="s">
        <v>911</v>
      </c>
      <c r="T5" s="182" t="s">
        <v>914</v>
      </c>
      <c r="U5" s="172" t="s">
        <v>915</v>
      </c>
      <c r="Y5" s="186" t="s">
        <v>911</v>
      </c>
      <c r="Z5" s="182" t="s">
        <v>916</v>
      </c>
      <c r="AA5" s="172" t="s">
        <v>915</v>
      </c>
      <c r="AE5" s="186" t="s">
        <v>911</v>
      </c>
      <c r="AF5" s="182" t="s">
        <v>917</v>
      </c>
      <c r="AG5" s="172" t="s">
        <v>915</v>
      </c>
      <c r="AK5" s="186" t="s">
        <v>911</v>
      </c>
      <c r="AL5" s="182" t="s">
        <v>918</v>
      </c>
      <c r="AM5" s="172" t="s">
        <v>915</v>
      </c>
      <c r="AQ5" s="186" t="s">
        <v>911</v>
      </c>
      <c r="AR5" s="182" t="s">
        <v>919</v>
      </c>
      <c r="AV5" s="186" t="s">
        <v>911</v>
      </c>
      <c r="AW5" s="182" t="s">
        <v>912</v>
      </c>
      <c r="AX5" s="172" t="s">
        <v>913</v>
      </c>
      <c r="BC5" s="186" t="s">
        <v>911</v>
      </c>
      <c r="BD5" s="182" t="s">
        <v>912</v>
      </c>
      <c r="BE5" s="172" t="s">
        <v>913</v>
      </c>
    </row>
    <row r="6" spans="1:59" x14ac:dyDescent="0.3">
      <c r="A6" s="186" t="s">
        <v>920</v>
      </c>
      <c r="B6" s="187" t="s">
        <v>921</v>
      </c>
      <c r="C6" s="172" t="s">
        <v>922</v>
      </c>
      <c r="D6" s="188">
        <v>64529</v>
      </c>
      <c r="G6" s="186" t="s">
        <v>920</v>
      </c>
      <c r="H6" s="187" t="s">
        <v>923</v>
      </c>
      <c r="I6" s="172" t="s">
        <v>924</v>
      </c>
      <c r="J6" s="188">
        <v>65486</v>
      </c>
      <c r="M6" s="186" t="s">
        <v>920</v>
      </c>
      <c r="N6" s="187" t="s">
        <v>925</v>
      </c>
      <c r="P6" s="188">
        <v>64010</v>
      </c>
      <c r="S6" s="186" t="s">
        <v>920</v>
      </c>
      <c r="T6" s="187" t="s">
        <v>926</v>
      </c>
      <c r="V6" s="188">
        <v>65197</v>
      </c>
      <c r="Y6" s="186" t="s">
        <v>920</v>
      </c>
      <c r="Z6" s="187" t="s">
        <v>926</v>
      </c>
      <c r="AB6" s="188">
        <v>65197</v>
      </c>
      <c r="AE6" s="186" t="s">
        <v>920</v>
      </c>
      <c r="AF6" s="187" t="s">
        <v>926</v>
      </c>
      <c r="AH6" s="188">
        <v>65197</v>
      </c>
      <c r="AK6" s="186" t="s">
        <v>920</v>
      </c>
      <c r="AL6" s="187" t="s">
        <v>926</v>
      </c>
      <c r="AN6" s="188">
        <v>65197</v>
      </c>
      <c r="AQ6" s="186" t="s">
        <v>920</v>
      </c>
      <c r="AR6" s="187" t="s">
        <v>927</v>
      </c>
      <c r="AS6" s="172" t="s">
        <v>913</v>
      </c>
      <c r="AT6" s="175">
        <v>65602</v>
      </c>
      <c r="AV6" s="186" t="s">
        <v>920</v>
      </c>
      <c r="AW6" s="187" t="s">
        <v>767</v>
      </c>
      <c r="AX6" s="172" t="s">
        <v>928</v>
      </c>
      <c r="AY6" s="188">
        <v>65990</v>
      </c>
      <c r="BC6" s="186" t="s">
        <v>920</v>
      </c>
      <c r="BD6" s="187" t="s">
        <v>1291</v>
      </c>
      <c r="BF6" s="188">
        <v>66217</v>
      </c>
    </row>
    <row r="7" spans="1:59" x14ac:dyDescent="0.3">
      <c r="A7" s="186" t="s">
        <v>929</v>
      </c>
      <c r="B7" s="187" t="s">
        <v>930</v>
      </c>
      <c r="C7" s="172" t="s">
        <v>931</v>
      </c>
      <c r="D7" s="188">
        <v>65988</v>
      </c>
      <c r="G7" s="186" t="s">
        <v>929</v>
      </c>
      <c r="H7" s="187" t="s">
        <v>932</v>
      </c>
      <c r="I7" s="172" t="s">
        <v>933</v>
      </c>
      <c r="J7" s="188">
        <v>66216</v>
      </c>
      <c r="M7" s="186" t="s">
        <v>929</v>
      </c>
      <c r="N7" s="187" t="s">
        <v>934</v>
      </c>
      <c r="P7" s="188">
        <v>65837</v>
      </c>
      <c r="S7" s="186" t="s">
        <v>929</v>
      </c>
      <c r="T7" s="187" t="s">
        <v>935</v>
      </c>
      <c r="U7" s="172">
        <f>12+9</f>
        <v>21</v>
      </c>
      <c r="V7" s="188">
        <v>65838</v>
      </c>
      <c r="Y7" s="186" t="s">
        <v>929</v>
      </c>
      <c r="Z7" s="187" t="s">
        <v>935</v>
      </c>
      <c r="AB7" s="188">
        <v>65838</v>
      </c>
      <c r="AE7" s="186" t="s">
        <v>929</v>
      </c>
      <c r="AF7" s="187" t="s">
        <v>935</v>
      </c>
      <c r="AH7" s="188">
        <v>65838</v>
      </c>
      <c r="AK7" s="186" t="s">
        <v>929</v>
      </c>
      <c r="AL7" s="187" t="s">
        <v>935</v>
      </c>
      <c r="AN7" s="188">
        <v>65838</v>
      </c>
      <c r="AQ7" s="186" t="s">
        <v>929</v>
      </c>
      <c r="AR7" s="187" t="s">
        <v>936</v>
      </c>
      <c r="AT7" s="175">
        <v>66333</v>
      </c>
      <c r="AV7" s="186" t="s">
        <v>929</v>
      </c>
      <c r="AW7" s="187" t="s">
        <v>937</v>
      </c>
      <c r="AX7" s="172" t="s">
        <v>931</v>
      </c>
      <c r="AY7" s="188">
        <v>66718</v>
      </c>
      <c r="BC7" s="186" t="s">
        <v>929</v>
      </c>
      <c r="BD7" s="187" t="s">
        <v>1292</v>
      </c>
      <c r="BF7" s="188">
        <v>66946</v>
      </c>
    </row>
    <row r="8" spans="1:59" ht="15" customHeight="1" x14ac:dyDescent="0.3">
      <c r="A8" s="186" t="s">
        <v>938</v>
      </c>
      <c r="B8" s="189">
        <v>50000</v>
      </c>
      <c r="G8" s="186" t="s">
        <v>938</v>
      </c>
      <c r="H8" s="189">
        <f>40000/90%</f>
        <v>44444.444444444445</v>
      </c>
      <c r="I8" s="179">
        <f>H8*110%</f>
        <v>48888.888888888891</v>
      </c>
      <c r="M8" s="186" t="s">
        <v>938</v>
      </c>
      <c r="N8" s="189">
        <f>80000/90%</f>
        <v>88888.888888888891</v>
      </c>
      <c r="S8" s="186" t="s">
        <v>938</v>
      </c>
      <c r="T8" s="189">
        <f>65550</f>
        <v>65550</v>
      </c>
      <c r="U8" s="179"/>
      <c r="Y8" s="186" t="s">
        <v>938</v>
      </c>
      <c r="Z8" s="189">
        <v>90000</v>
      </c>
      <c r="AB8" s="172" t="s">
        <v>939</v>
      </c>
      <c r="AE8" s="186" t="s">
        <v>938</v>
      </c>
      <c r="AF8" s="189">
        <v>72750</v>
      </c>
      <c r="AG8" s="179"/>
      <c r="AH8" s="179">
        <f>AF8*9</f>
        <v>654750</v>
      </c>
      <c r="AI8" s="172">
        <v>42000</v>
      </c>
      <c r="AK8" s="186" t="s">
        <v>938</v>
      </c>
      <c r="AL8" s="189">
        <v>42000</v>
      </c>
      <c r="AM8" s="179"/>
      <c r="AN8" s="179">
        <f>AL8*9</f>
        <v>378000</v>
      </c>
      <c r="AO8" s="172">
        <v>42000</v>
      </c>
      <c r="AQ8" s="186" t="s">
        <v>938</v>
      </c>
      <c r="AR8" s="189">
        <f>80000/90%</f>
        <v>88888.888888888891</v>
      </c>
      <c r="AV8" s="186" t="s">
        <v>938</v>
      </c>
      <c r="AW8" s="189">
        <v>55000</v>
      </c>
      <c r="BC8" s="186" t="s">
        <v>938</v>
      </c>
      <c r="BD8" s="189">
        <v>50000</v>
      </c>
    </row>
    <row r="9" spans="1:59" ht="15" customHeight="1" x14ac:dyDescent="0.3">
      <c r="A9" s="186" t="s">
        <v>940</v>
      </c>
      <c r="B9" s="182" t="s">
        <v>941</v>
      </c>
      <c r="G9" s="186" t="s">
        <v>940</v>
      </c>
      <c r="H9" s="182" t="s">
        <v>941</v>
      </c>
      <c r="M9" s="186" t="s">
        <v>940</v>
      </c>
      <c r="N9" s="182" t="s">
        <v>863</v>
      </c>
      <c r="S9" s="186" t="s">
        <v>940</v>
      </c>
      <c r="T9" s="182" t="s">
        <v>941</v>
      </c>
      <c r="V9" s="172" t="s">
        <v>939</v>
      </c>
      <c r="Y9" s="186" t="s">
        <v>940</v>
      </c>
      <c r="Z9" s="182" t="s">
        <v>941</v>
      </c>
      <c r="AA9" s="190"/>
      <c r="AE9" s="186" t="s">
        <v>940</v>
      </c>
      <c r="AF9" s="182" t="s">
        <v>941</v>
      </c>
      <c r="AH9" s="179">
        <f>AH8*90%</f>
        <v>589275</v>
      </c>
      <c r="AI9" s="172">
        <f>AI8*9</f>
        <v>378000</v>
      </c>
      <c r="AK9" s="186" t="s">
        <v>940</v>
      </c>
      <c r="AL9" s="182" t="s">
        <v>941</v>
      </c>
      <c r="AN9" s="179">
        <f>AN8*90%</f>
        <v>340200</v>
      </c>
      <c r="AO9" s="172">
        <f>AO8*9</f>
        <v>378000</v>
      </c>
      <c r="AQ9" s="186" t="s">
        <v>940</v>
      </c>
      <c r="AR9" s="182" t="s">
        <v>863</v>
      </c>
      <c r="AV9" s="186" t="s">
        <v>940</v>
      </c>
      <c r="AW9" s="182" t="s">
        <v>941</v>
      </c>
      <c r="BC9" s="186" t="s">
        <v>940</v>
      </c>
      <c r="BD9" s="182" t="s">
        <v>941</v>
      </c>
    </row>
    <row r="10" spans="1:59" ht="15" customHeight="1" x14ac:dyDescent="0.3">
      <c r="A10" s="186" t="s">
        <v>942</v>
      </c>
      <c r="B10" s="191">
        <v>0.1</v>
      </c>
      <c r="C10" s="489" t="s">
        <v>943</v>
      </c>
      <c r="D10" s="490"/>
      <c r="G10" s="186" t="s">
        <v>942</v>
      </c>
      <c r="H10" s="191">
        <v>0.1</v>
      </c>
      <c r="I10" s="190" t="s">
        <v>944</v>
      </c>
      <c r="J10" s="174"/>
      <c r="M10" s="186" t="s">
        <v>942</v>
      </c>
      <c r="N10" s="191"/>
      <c r="O10" s="190"/>
      <c r="P10" s="174"/>
      <c r="S10" s="186" t="s">
        <v>942</v>
      </c>
      <c r="T10" s="191"/>
      <c r="U10" s="190"/>
      <c r="Y10" s="186" t="s">
        <v>942</v>
      </c>
      <c r="Z10" s="191"/>
      <c r="AA10" s="172" t="s">
        <v>945</v>
      </c>
      <c r="AB10" s="174"/>
      <c r="AE10" s="186" t="s">
        <v>942</v>
      </c>
      <c r="AF10" s="191"/>
      <c r="AG10" s="190"/>
      <c r="AH10" s="174">
        <v>589275</v>
      </c>
      <c r="AI10" s="172">
        <f>AI9*90%</f>
        <v>340200</v>
      </c>
      <c r="AK10" s="186" t="s">
        <v>942</v>
      </c>
      <c r="AL10" s="191"/>
      <c r="AM10" s="190"/>
      <c r="AN10" s="174">
        <v>589275</v>
      </c>
      <c r="AO10" s="172">
        <f>AO9*90%</f>
        <v>340200</v>
      </c>
      <c r="AQ10" s="186" t="s">
        <v>942</v>
      </c>
      <c r="AR10" s="191"/>
      <c r="AS10" s="190"/>
      <c r="AT10" s="192"/>
      <c r="AV10" s="186" t="s">
        <v>942</v>
      </c>
      <c r="AW10" s="191">
        <v>0.1</v>
      </c>
      <c r="AX10" s="489" t="s">
        <v>946</v>
      </c>
      <c r="AY10" s="490"/>
      <c r="BC10" s="186" t="s">
        <v>942</v>
      </c>
      <c r="BD10" s="191">
        <v>0.1</v>
      </c>
      <c r="BE10" s="489" t="s">
        <v>946</v>
      </c>
      <c r="BF10" s="490"/>
    </row>
    <row r="11" spans="1:59" ht="15" customHeight="1" x14ac:dyDescent="0.3">
      <c r="A11" s="186" t="s">
        <v>947</v>
      </c>
      <c r="B11" s="182">
        <f>DATEDIF(B6,B7,"m")</f>
        <v>47</v>
      </c>
      <c r="C11" s="489"/>
      <c r="D11" s="490"/>
      <c r="G11" s="186" t="s">
        <v>947</v>
      </c>
      <c r="H11" s="182">
        <f>DATEDIF(H6,H7,"m")</f>
        <v>23</v>
      </c>
      <c r="I11" s="190"/>
      <c r="J11" s="174"/>
      <c r="M11" s="186" t="s">
        <v>947</v>
      </c>
      <c r="N11" s="182">
        <f>DATEDIF(N6,N7,"m")</f>
        <v>60</v>
      </c>
      <c r="O11" s="190"/>
      <c r="P11" s="174"/>
      <c r="S11" s="186" t="s">
        <v>947</v>
      </c>
      <c r="T11" s="182">
        <f>DATEDIF(T6,T7,"m")</f>
        <v>21</v>
      </c>
      <c r="U11" s="172" t="s">
        <v>945</v>
      </c>
      <c r="V11" s="174"/>
      <c r="Y11" s="186" t="s">
        <v>947</v>
      </c>
      <c r="Z11" s="182">
        <f>DATEDIF(Z6,Z7,"m")</f>
        <v>21</v>
      </c>
      <c r="AA11" s="193"/>
      <c r="AB11" s="174"/>
      <c r="AE11" s="186" t="s">
        <v>947</v>
      </c>
      <c r="AF11" s="182">
        <f>DATEDIF(AF6,AF7,"m")</f>
        <v>21</v>
      </c>
      <c r="AG11" s="193"/>
      <c r="AH11" s="194">
        <f>AF8*12</f>
        <v>873000</v>
      </c>
      <c r="AK11" s="186" t="s">
        <v>947</v>
      </c>
      <c r="AL11" s="182">
        <f>DATEDIF(AL6,AL7,"m")</f>
        <v>21</v>
      </c>
      <c r="AM11" s="193"/>
      <c r="AN11" s="194">
        <f>AL8*12</f>
        <v>504000</v>
      </c>
      <c r="AQ11" s="186" t="s">
        <v>947</v>
      </c>
      <c r="AR11" s="182">
        <f>DATEDIF(AR6,AR7,"m")</f>
        <v>23</v>
      </c>
      <c r="AS11" s="190"/>
      <c r="AT11" s="192"/>
      <c r="AV11" s="186" t="s">
        <v>947</v>
      </c>
      <c r="AW11" s="182">
        <f>DATEDIF(AW6,AW7,"m")</f>
        <v>23</v>
      </c>
      <c r="AX11" s="489"/>
      <c r="AY11" s="490"/>
      <c r="BC11" s="186" t="s">
        <v>947</v>
      </c>
      <c r="BD11" s="182">
        <f>DATEDIF(BD6,BD7,"m")</f>
        <v>24</v>
      </c>
      <c r="BE11" s="489"/>
      <c r="BF11" s="490"/>
    </row>
    <row r="12" spans="1:59" ht="15" customHeight="1" x14ac:dyDescent="0.3">
      <c r="A12" s="491" t="s">
        <v>948</v>
      </c>
      <c r="B12" s="492">
        <v>0.1</v>
      </c>
      <c r="C12" s="489"/>
      <c r="D12" s="490"/>
      <c r="G12" s="491" t="s">
        <v>948</v>
      </c>
      <c r="H12" s="492">
        <v>0.1</v>
      </c>
      <c r="I12" s="190"/>
      <c r="J12" s="174"/>
      <c r="M12" s="491" t="s">
        <v>948</v>
      </c>
      <c r="N12" s="492">
        <v>0.1</v>
      </c>
      <c r="O12" s="190"/>
      <c r="P12" s="174"/>
      <c r="S12" s="491" t="s">
        <v>948</v>
      </c>
      <c r="T12" s="492">
        <v>0.1</v>
      </c>
      <c r="U12" s="193"/>
      <c r="V12" s="174"/>
      <c r="Y12" s="491" t="s">
        <v>948</v>
      </c>
      <c r="Z12" s="492">
        <v>0.1</v>
      </c>
      <c r="AA12" s="193"/>
      <c r="AB12" s="174"/>
      <c r="AE12" s="491" t="s">
        <v>948</v>
      </c>
      <c r="AF12" s="492">
        <v>0.1</v>
      </c>
      <c r="AG12" s="193"/>
      <c r="AH12" s="194">
        <f>AH11*90%</f>
        <v>785700</v>
      </c>
      <c r="AK12" s="491" t="s">
        <v>948</v>
      </c>
      <c r="AL12" s="492">
        <v>0.1</v>
      </c>
      <c r="AM12" s="193"/>
      <c r="AN12" s="194">
        <f>AN11*90%</f>
        <v>453600</v>
      </c>
      <c r="AQ12" s="491" t="s">
        <v>948</v>
      </c>
      <c r="AR12" s="492">
        <v>0.1</v>
      </c>
      <c r="AS12" s="190"/>
      <c r="AT12" s="192"/>
      <c r="AV12" s="491" t="s">
        <v>948</v>
      </c>
      <c r="AW12" s="492">
        <v>0.1</v>
      </c>
      <c r="AX12" s="489"/>
      <c r="AY12" s="490"/>
      <c r="AZ12" s="172" t="s">
        <v>949</v>
      </c>
      <c r="BC12" s="491" t="s">
        <v>948</v>
      </c>
      <c r="BD12" s="492">
        <v>0.1</v>
      </c>
      <c r="BE12" s="489"/>
      <c r="BF12" s="490"/>
      <c r="BG12" s="172" t="s">
        <v>949</v>
      </c>
    </row>
    <row r="13" spans="1:59" ht="15" customHeight="1" x14ac:dyDescent="0.3">
      <c r="A13" s="491"/>
      <c r="B13" s="492"/>
      <c r="G13" s="491"/>
      <c r="H13" s="492"/>
      <c r="M13" s="491"/>
      <c r="N13" s="492"/>
      <c r="S13" s="491"/>
      <c r="T13" s="492"/>
      <c r="U13" s="179"/>
      <c r="Y13" s="491"/>
      <c r="Z13" s="492"/>
      <c r="AA13" s="179"/>
      <c r="AE13" s="491"/>
      <c r="AF13" s="492"/>
      <c r="AG13" s="179"/>
      <c r="AH13" s="172">
        <v>785700</v>
      </c>
      <c r="AK13" s="491"/>
      <c r="AL13" s="492"/>
      <c r="AM13" s="179"/>
      <c r="AN13" s="172">
        <v>785700</v>
      </c>
      <c r="AQ13" s="491"/>
      <c r="AR13" s="492"/>
      <c r="AV13" s="491"/>
      <c r="AW13" s="492"/>
      <c r="AZ13" s="172" t="s">
        <v>950</v>
      </c>
      <c r="BC13" s="491"/>
      <c r="BD13" s="492"/>
      <c r="BG13" s="172" t="s">
        <v>950</v>
      </c>
    </row>
    <row r="14" spans="1:59" ht="15" customHeight="1" x14ac:dyDescent="0.3">
      <c r="A14" s="186" t="s">
        <v>951</v>
      </c>
      <c r="B14" s="189">
        <f>SUM('Incremental Rent Q3'!D22:D68)</f>
        <v>2040126.3189954539</v>
      </c>
      <c r="G14" s="186" t="s">
        <v>951</v>
      </c>
      <c r="H14" s="189">
        <f>SUM('Incremental Rent Q3'!J22:J45)</f>
        <v>934453.65934893233</v>
      </c>
      <c r="M14" s="186" t="s">
        <v>951</v>
      </c>
      <c r="N14" s="189">
        <f>SUM('Incremental Rent Q3'!P22:P81)</f>
        <v>367803.88226941979</v>
      </c>
      <c r="S14" s="186" t="s">
        <v>951</v>
      </c>
      <c r="T14" s="189">
        <f>SUM('Incremental Rent Q3'!V22:V81)</f>
        <v>1268524.7862586849</v>
      </c>
      <c r="Y14" s="186" t="s">
        <v>951</v>
      </c>
      <c r="Z14" s="189">
        <f>SUM('Incremental Rent Q3'!AB22:AB81)</f>
        <v>1741681.6287304598</v>
      </c>
      <c r="AE14" s="186" t="s">
        <v>951</v>
      </c>
      <c r="AF14" s="189">
        <f>SUM('Incremental Rent Q3'!AH22:AH81)</f>
        <v>1407859.3165571219</v>
      </c>
      <c r="AH14" s="172">
        <f>AH13/12</f>
        <v>65475</v>
      </c>
      <c r="AK14" s="186" t="s">
        <v>951</v>
      </c>
      <c r="AL14" s="189">
        <f>SUM('Incremental Rent Q3'!AN22:AN81)</f>
        <v>812784.76007421466</v>
      </c>
      <c r="AN14" s="172">
        <f>AN13/12</f>
        <v>65475</v>
      </c>
      <c r="AQ14" s="186" t="s">
        <v>951</v>
      </c>
      <c r="AR14" s="189">
        <f>SUM('Incremental Rent Q3'!AT22:AT81)</f>
        <v>367803.88226941979</v>
      </c>
      <c r="AV14" s="186" t="s">
        <v>951</v>
      </c>
      <c r="AW14" s="189">
        <f>SUM('Incremental Rent Q3'!AY22:AY44)</f>
        <v>1156386.4034443034</v>
      </c>
      <c r="BC14" s="186" t="s">
        <v>951</v>
      </c>
      <c r="BD14" s="189">
        <f>SUM('Incremental Rent Q3'!BF22:BF45)</f>
        <v>1092572.2645628585</v>
      </c>
    </row>
    <row r="15" spans="1:59" ht="15" customHeight="1" x14ac:dyDescent="0.3">
      <c r="A15" s="186" t="s">
        <v>952</v>
      </c>
      <c r="B15" s="189">
        <f>B14</f>
        <v>2040126.3189954539</v>
      </c>
      <c r="G15" s="186" t="s">
        <v>952</v>
      </c>
      <c r="H15" s="189">
        <f>H14</f>
        <v>934453.65934893233</v>
      </c>
      <c r="M15" s="186" t="s">
        <v>952</v>
      </c>
      <c r="N15" s="189">
        <f>N14</f>
        <v>367803.88226941979</v>
      </c>
      <c r="S15" s="186" t="s">
        <v>952</v>
      </c>
      <c r="T15" s="195">
        <f>T14</f>
        <v>1268524.7862586849</v>
      </c>
      <c r="Y15" s="186" t="s">
        <v>952</v>
      </c>
      <c r="Z15" s="195">
        <f>Z14</f>
        <v>1741681.6287304598</v>
      </c>
      <c r="AE15" s="186" t="s">
        <v>952</v>
      </c>
      <c r="AF15" s="195">
        <f>AF14</f>
        <v>1407859.3165571219</v>
      </c>
      <c r="AH15" s="172">
        <f>AH14/90%</f>
        <v>72750</v>
      </c>
      <c r="AK15" s="186" t="s">
        <v>952</v>
      </c>
      <c r="AL15" s="195">
        <f>AL14</f>
        <v>812784.76007421466</v>
      </c>
      <c r="AN15" s="172">
        <f>AN14/90%</f>
        <v>72750</v>
      </c>
      <c r="AQ15" s="186" t="s">
        <v>952</v>
      </c>
      <c r="AR15" s="189">
        <f>AR14</f>
        <v>367803.88226941979</v>
      </c>
      <c r="AS15" s="172" t="s">
        <v>953</v>
      </c>
      <c r="AV15" s="186" t="s">
        <v>952</v>
      </c>
      <c r="AW15" s="189">
        <f>AW14</f>
        <v>1156386.4034443034</v>
      </c>
      <c r="BC15" s="186" t="s">
        <v>952</v>
      </c>
      <c r="BD15" s="189">
        <f>BD14</f>
        <v>1092572.2645628585</v>
      </c>
    </row>
    <row r="16" spans="1:59" ht="15" customHeight="1" x14ac:dyDescent="0.3">
      <c r="AF16" s="172" t="s">
        <v>939</v>
      </c>
      <c r="AL16" s="172" t="s">
        <v>939</v>
      </c>
    </row>
    <row r="17" spans="1:59" ht="15" customHeight="1" x14ac:dyDescent="0.3">
      <c r="AE17" s="190"/>
      <c r="AK17" s="190"/>
    </row>
    <row r="18" spans="1:59" x14ac:dyDescent="0.3">
      <c r="AE18" s="172" t="s">
        <v>945</v>
      </c>
      <c r="AF18" s="174"/>
      <c r="AK18" s="172" t="s">
        <v>945</v>
      </c>
      <c r="AL18" s="174"/>
    </row>
    <row r="19" spans="1:59" x14ac:dyDescent="0.3">
      <c r="A19" s="174"/>
      <c r="B19" s="196"/>
      <c r="G19" s="174"/>
      <c r="H19" s="196"/>
      <c r="M19" s="174"/>
      <c r="N19" s="196"/>
      <c r="S19" s="174"/>
      <c r="T19" s="196"/>
      <c r="Y19" s="174"/>
      <c r="Z19" s="196"/>
      <c r="AE19" s="174"/>
      <c r="AF19" s="196"/>
      <c r="AK19" s="174"/>
      <c r="AL19" s="196"/>
      <c r="AQ19" s="174"/>
      <c r="AR19" s="196"/>
      <c r="AV19" s="174"/>
      <c r="AW19" s="196"/>
      <c r="BC19" s="174"/>
      <c r="BD19" s="196"/>
    </row>
    <row r="20" spans="1:59" x14ac:dyDescent="0.3">
      <c r="A20" s="173" t="s">
        <v>954</v>
      </c>
      <c r="G20" s="173" t="s">
        <v>954</v>
      </c>
      <c r="M20" s="173" t="s">
        <v>954</v>
      </c>
      <c r="S20" s="173" t="s">
        <v>954</v>
      </c>
      <c r="Y20" s="173" t="s">
        <v>954</v>
      </c>
      <c r="AE20" s="173" t="s">
        <v>954</v>
      </c>
      <c r="AK20" s="173" t="s">
        <v>954</v>
      </c>
      <c r="AQ20" s="173" t="s">
        <v>954</v>
      </c>
      <c r="AV20" s="173" t="s">
        <v>954</v>
      </c>
      <c r="BC20" s="173" t="s">
        <v>954</v>
      </c>
    </row>
    <row r="21" spans="1:59" s="199" customFormat="1" ht="28.8" x14ac:dyDescent="0.3">
      <c r="A21" s="197" t="s">
        <v>955</v>
      </c>
      <c r="B21" s="197" t="s">
        <v>956</v>
      </c>
      <c r="C21" s="197" t="s">
        <v>957</v>
      </c>
      <c r="D21" s="197" t="s">
        <v>958</v>
      </c>
      <c r="E21" s="198" t="s">
        <v>959</v>
      </c>
      <c r="F21" s="172"/>
      <c r="G21" s="197" t="s">
        <v>955</v>
      </c>
      <c r="H21" s="197" t="s">
        <v>956</v>
      </c>
      <c r="I21" s="197" t="s">
        <v>957</v>
      </c>
      <c r="J21" s="197" t="s">
        <v>958</v>
      </c>
      <c r="K21" s="198" t="s">
        <v>959</v>
      </c>
      <c r="L21" s="172"/>
      <c r="M21" s="197" t="s">
        <v>955</v>
      </c>
      <c r="N21" s="197" t="s">
        <v>956</v>
      </c>
      <c r="O21" s="197" t="s">
        <v>957</v>
      </c>
      <c r="P21" s="197" t="s">
        <v>958</v>
      </c>
      <c r="Q21" s="198" t="s">
        <v>959</v>
      </c>
      <c r="R21" s="172"/>
      <c r="S21" s="197" t="s">
        <v>955</v>
      </c>
      <c r="T21" s="197" t="s">
        <v>956</v>
      </c>
      <c r="U21" s="197" t="s">
        <v>957</v>
      </c>
      <c r="V21" s="197" t="s">
        <v>958</v>
      </c>
      <c r="W21" s="198" t="s">
        <v>959</v>
      </c>
      <c r="Y21" s="197" t="s">
        <v>955</v>
      </c>
      <c r="Z21" s="197" t="s">
        <v>956</v>
      </c>
      <c r="AA21" s="197" t="s">
        <v>957</v>
      </c>
      <c r="AB21" s="197" t="s">
        <v>958</v>
      </c>
      <c r="AC21" s="198" t="s">
        <v>959</v>
      </c>
      <c r="AE21" s="197" t="s">
        <v>955</v>
      </c>
      <c r="AF21" s="197" t="s">
        <v>956</v>
      </c>
      <c r="AG21" s="197" t="s">
        <v>957</v>
      </c>
      <c r="AH21" s="197" t="s">
        <v>958</v>
      </c>
      <c r="AI21" s="198" t="s">
        <v>959</v>
      </c>
      <c r="AK21" s="197" t="s">
        <v>955</v>
      </c>
      <c r="AL21" s="197" t="s">
        <v>956</v>
      </c>
      <c r="AM21" s="197" t="s">
        <v>957</v>
      </c>
      <c r="AN21" s="197" t="s">
        <v>958</v>
      </c>
      <c r="AO21" s="198" t="s">
        <v>959</v>
      </c>
      <c r="AQ21" s="197" t="s">
        <v>955</v>
      </c>
      <c r="AR21" s="197" t="s">
        <v>956</v>
      </c>
      <c r="AS21" s="197" t="s">
        <v>957</v>
      </c>
      <c r="AT21" s="177" t="s">
        <v>958</v>
      </c>
      <c r="AU21" s="198" t="s">
        <v>959</v>
      </c>
      <c r="AV21" s="197" t="s">
        <v>955</v>
      </c>
      <c r="AW21" s="197" t="s">
        <v>956</v>
      </c>
      <c r="AX21" s="197" t="s">
        <v>957</v>
      </c>
      <c r="AY21" s="197" t="s">
        <v>958</v>
      </c>
      <c r="AZ21" s="198" t="s">
        <v>959</v>
      </c>
      <c r="BC21" s="197" t="s">
        <v>955</v>
      </c>
      <c r="BD21" s="197" t="s">
        <v>956</v>
      </c>
      <c r="BE21" s="197" t="s">
        <v>957</v>
      </c>
      <c r="BF21" s="197" t="s">
        <v>958</v>
      </c>
      <c r="BG21" s="198" t="s">
        <v>959</v>
      </c>
    </row>
    <row r="22" spans="1:59" s="203" customFormat="1" x14ac:dyDescent="0.3">
      <c r="A22" s="200">
        <v>0</v>
      </c>
      <c r="B22" s="201" t="str">
        <f>'Incremental Rent Q3'!B6</f>
        <v>12/17/2019</v>
      </c>
      <c r="C22" s="202">
        <f>'Incremental Rent Q3'!$B$8</f>
        <v>50000</v>
      </c>
      <c r="D22" s="202">
        <f>C22/((1+('Incremental Rent Q3'!$B$12/12))^A22)</f>
        <v>50000</v>
      </c>
      <c r="E22" s="200"/>
      <c r="F22" s="172"/>
      <c r="G22" s="200">
        <v>0</v>
      </c>
      <c r="H22" s="201" t="str">
        <f>H6</f>
        <v>8/1/2022</v>
      </c>
      <c r="I22" s="202">
        <f>'Incremental Rent Q3'!$H$8</f>
        <v>44444.444444444445</v>
      </c>
      <c r="J22" s="202">
        <f>I22/((1+('Incremental Rent Q3'!$H$12/12))^G22)</f>
        <v>44444.444444444445</v>
      </c>
      <c r="K22" s="200"/>
      <c r="L22" s="172"/>
      <c r="M22" s="200">
        <v>0</v>
      </c>
      <c r="N22" s="201" t="str">
        <f>N6</f>
        <v>7/17/2018</v>
      </c>
      <c r="O22" s="202">
        <f>$N$8</f>
        <v>88888.888888888891</v>
      </c>
      <c r="P22" s="202">
        <f>O22/((1+('Incremental Rent Q3'!$N$12/12))^M22)</f>
        <v>88888.888888888891</v>
      </c>
      <c r="Q22" s="200"/>
      <c r="R22" s="172"/>
      <c r="S22" s="200">
        <v>0</v>
      </c>
      <c r="T22" s="201" t="str">
        <f>T6</f>
        <v>10/18/2021</v>
      </c>
      <c r="U22" s="202">
        <f t="shared" ref="U22:U42" si="0">$T$8</f>
        <v>65550</v>
      </c>
      <c r="V22" s="202">
        <f>U22/((1+('Incremental Rent Q3'!$H$12/12))^S22)</f>
        <v>65550</v>
      </c>
      <c r="W22" s="200"/>
      <c r="Y22" s="200">
        <v>0</v>
      </c>
      <c r="Z22" s="201" t="str">
        <f>Z6</f>
        <v>10/18/2021</v>
      </c>
      <c r="AA22" s="202">
        <f>$Z$8</f>
        <v>90000</v>
      </c>
      <c r="AB22" s="202">
        <f>AA22/((1+('Incremental Rent Q3'!$H$12/12))^Y22)</f>
        <v>90000</v>
      </c>
      <c r="AC22" s="200"/>
      <c r="AE22" s="200">
        <v>0</v>
      </c>
      <c r="AF22" s="201" t="str">
        <f>AF6</f>
        <v>10/18/2021</v>
      </c>
      <c r="AG22" s="202">
        <f>$AF$8</f>
        <v>72750</v>
      </c>
      <c r="AH22" s="202">
        <f>AG22/((1+('Incremental Rent Q3'!$H$12/12))^AE22)</f>
        <v>72750</v>
      </c>
      <c r="AI22" s="200"/>
      <c r="AK22" s="200">
        <v>0</v>
      </c>
      <c r="AL22" s="201" t="str">
        <f>AL6</f>
        <v>10/18/2021</v>
      </c>
      <c r="AM22" s="202">
        <f>$AL$8</f>
        <v>42000</v>
      </c>
      <c r="AN22" s="202">
        <f>AM22/((1+('Incremental Rent Q3'!$H$12/12))^AK22)</f>
        <v>42000</v>
      </c>
      <c r="AO22" s="200"/>
      <c r="AQ22" s="200">
        <v>0</v>
      </c>
      <c r="AR22" s="201" t="str">
        <f>AR6</f>
        <v>11/26/2022</v>
      </c>
      <c r="AS22" s="202">
        <f>$N$8</f>
        <v>88888.888888888891</v>
      </c>
      <c r="AT22" s="202">
        <f>AS22/((1+('Incremental Rent Q3'!$N$12/12))^AQ22)</f>
        <v>88888.888888888891</v>
      </c>
      <c r="AU22" s="200"/>
      <c r="AV22" s="200">
        <v>0</v>
      </c>
      <c r="AW22" s="201" t="str">
        <f>'Incremental Rent Q3'!AW6</f>
        <v>12/17/2023</v>
      </c>
      <c r="AX22" s="202">
        <f>'Incremental Rent Q3'!$AW$8</f>
        <v>55000</v>
      </c>
      <c r="AY22" s="202">
        <f>AX22/((1+('Incremental Rent Q3'!$AW$12/12))^AV22)</f>
        <v>55000</v>
      </c>
      <c r="AZ22" s="200" t="s">
        <v>960</v>
      </c>
      <c r="BC22" s="200">
        <f>DATEDIF(BD6,BD22,"m")</f>
        <v>0</v>
      </c>
      <c r="BD22" s="201" t="str">
        <f>'Incremental Rent Q3'!BD6</f>
        <v>7/31/2024</v>
      </c>
      <c r="BE22" s="202">
        <f>$BD$8</f>
        <v>50000</v>
      </c>
      <c r="BF22" s="202">
        <f>BE22</f>
        <v>50000</v>
      </c>
      <c r="BG22" s="178" t="s">
        <v>877</v>
      </c>
    </row>
    <row r="23" spans="1:59" s="203" customFormat="1" x14ac:dyDescent="0.3">
      <c r="A23" s="200">
        <f t="shared" ref="A23:A68" si="1">DATEDIF($B$22,B23,"m")</f>
        <v>1</v>
      </c>
      <c r="B23" s="201">
        <f>EOMONTH(B22,0)+17</f>
        <v>43847</v>
      </c>
      <c r="C23" s="202">
        <f>'Incremental Rent Q3'!$B$8</f>
        <v>50000</v>
      </c>
      <c r="D23" s="202">
        <f>C23/((1+('Incremental Rent Q3'!$B$12/12))^A23)</f>
        <v>49586.776859504134</v>
      </c>
      <c r="E23" s="200"/>
      <c r="F23" s="172"/>
      <c r="G23" s="200">
        <f>DATEDIF($H$22,H23,"m")</f>
        <v>1</v>
      </c>
      <c r="H23" s="201">
        <f>EOMONTH(H22,0)+1</f>
        <v>44805</v>
      </c>
      <c r="I23" s="202">
        <f>'Incremental Rent Q3'!$H$8</f>
        <v>44444.444444444445</v>
      </c>
      <c r="J23" s="202">
        <f>I23/((1+('Incremental Rent Q3'!$B$12/12))^G23)</f>
        <v>44077.134986225894</v>
      </c>
      <c r="K23" s="200"/>
      <c r="L23" s="172"/>
      <c r="M23" s="200">
        <v>1</v>
      </c>
      <c r="N23" s="201">
        <f>EOMONTH(N22,0)+17</f>
        <v>43329</v>
      </c>
      <c r="O23" s="202"/>
      <c r="P23" s="202">
        <f>O23/((1+('Incremental Rent Q3'!$N$12/12))^M23)</f>
        <v>0</v>
      </c>
      <c r="Q23" s="200"/>
      <c r="R23" s="172"/>
      <c r="S23" s="200">
        <v>1</v>
      </c>
      <c r="T23" s="201">
        <f>EOMONTH(T22,0)+17</f>
        <v>44517</v>
      </c>
      <c r="U23" s="202">
        <f t="shared" si="0"/>
        <v>65550</v>
      </c>
      <c r="V23" s="202">
        <f>U23/((1+('Incremental Rent Q3'!$H$12/12))^S23)</f>
        <v>65008.264462809922</v>
      </c>
      <c r="W23" s="200"/>
      <c r="Y23" s="200">
        <v>1</v>
      </c>
      <c r="Z23" s="201">
        <f>EOMONTH(Z22,0)+17</f>
        <v>44517</v>
      </c>
      <c r="AA23" s="202">
        <f t="shared" ref="AA23:AA42" si="2">$Z$8</f>
        <v>90000</v>
      </c>
      <c r="AB23" s="202">
        <f>AA23/((1+('Incremental Rent Q3'!$H$12/12))^Y23)</f>
        <v>89256.198347107435</v>
      </c>
      <c r="AC23" s="200"/>
      <c r="AE23" s="200">
        <v>1</v>
      </c>
      <c r="AF23" s="201">
        <f>EOMONTH(AF22,0)+17</f>
        <v>44517</v>
      </c>
      <c r="AG23" s="202">
        <f t="shared" ref="AG23:AG42" si="3">$AF$8</f>
        <v>72750</v>
      </c>
      <c r="AH23" s="202">
        <f>AG23/((1+('Incremental Rent Q3'!$H$12/12))^AE23)</f>
        <v>72148.760330578516</v>
      </c>
      <c r="AI23" s="200"/>
      <c r="AK23" s="200">
        <v>1</v>
      </c>
      <c r="AL23" s="201">
        <f>EOMONTH(AL22,0)+17</f>
        <v>44517</v>
      </c>
      <c r="AM23" s="202">
        <f t="shared" ref="AM23:AM42" si="4">$AL$8</f>
        <v>42000</v>
      </c>
      <c r="AN23" s="202">
        <f>AM23/((1+('Incremental Rent Q3'!$H$12/12))^AK23)</f>
        <v>41652.89256198347</v>
      </c>
      <c r="AO23" s="200"/>
      <c r="AQ23" s="200">
        <v>1</v>
      </c>
      <c r="AR23" s="201">
        <f>EOMONTH(AR22,0)+17</f>
        <v>44912</v>
      </c>
      <c r="AS23" s="202"/>
      <c r="AT23" s="202">
        <f>AS23/((1+('Incremental Rent Q3'!$N$12/12))^AQ23)</f>
        <v>0</v>
      </c>
      <c r="AU23" s="200"/>
      <c r="AV23" s="200">
        <f>DATEDIF($AW$22,AW23,"m")</f>
        <v>1</v>
      </c>
      <c r="AW23" s="201">
        <f>EOMONTH(AW22,0)+17</f>
        <v>45308</v>
      </c>
      <c r="AX23" s="202">
        <f>'Incremental Rent Q3'!$AW$8</f>
        <v>55000</v>
      </c>
      <c r="AY23" s="202">
        <f>AX23/((1+('Incremental Rent Q3'!$AW$12/12))^AV23)</f>
        <v>54545.454545454544</v>
      </c>
      <c r="AZ23" s="200"/>
      <c r="BC23" s="200">
        <f>+BC22+1</f>
        <v>1</v>
      </c>
      <c r="BD23" s="201">
        <f>EOMONTH(BD22,0)+30</f>
        <v>45534</v>
      </c>
      <c r="BE23" s="202">
        <f t="shared" ref="BE23:BE45" si="5">$BD$8</f>
        <v>50000</v>
      </c>
      <c r="BF23" s="202">
        <f>BE23/((1+('Incremental Rent Q3'!$AW$12/12))^BC23)</f>
        <v>49586.776859504134</v>
      </c>
      <c r="BG23" s="178" t="s">
        <v>877</v>
      </c>
    </row>
    <row r="24" spans="1:59" s="203" customFormat="1" x14ac:dyDescent="0.3">
      <c r="A24" s="200">
        <f t="shared" si="1"/>
        <v>2</v>
      </c>
      <c r="B24" s="201">
        <f>EOMONTH(B23,0)+17</f>
        <v>43878</v>
      </c>
      <c r="C24" s="202">
        <f>'Incremental Rent Q3'!$B$8</f>
        <v>50000</v>
      </c>
      <c r="D24" s="202">
        <f>C24/((1+('Incremental Rent Q3'!$B$12/12))^A24)</f>
        <v>49176.968786285091</v>
      </c>
      <c r="E24" s="200"/>
      <c r="F24" s="172"/>
      <c r="G24" s="200">
        <f t="shared" ref="G24:G43" si="6">DATEDIF($H$22,H24,"m")</f>
        <v>2</v>
      </c>
      <c r="H24" s="201">
        <f t="shared" ref="H24:H44" si="7">EOMONTH(H23,0)+1</f>
        <v>44835</v>
      </c>
      <c r="I24" s="202">
        <f>'Incremental Rent Q3'!$H$8</f>
        <v>44444.444444444445</v>
      </c>
      <c r="J24" s="202">
        <f>I24/((1+('Incremental Rent Q3'!$B$12/12))^G24)</f>
        <v>43712.861143364527</v>
      </c>
      <c r="K24" s="200"/>
      <c r="L24" s="172"/>
      <c r="M24" s="200">
        <v>2</v>
      </c>
      <c r="N24" s="201">
        <f t="shared" ref="N24:N81" si="8">EOMONTH(N23,0)+17</f>
        <v>43360</v>
      </c>
      <c r="O24" s="202"/>
      <c r="P24" s="202">
        <f>O24/((1+('Incremental Rent Q3'!$N$12/12))^M24)</f>
        <v>0</v>
      </c>
      <c r="Q24" s="200"/>
      <c r="R24" s="172"/>
      <c r="S24" s="200">
        <v>2</v>
      </c>
      <c r="T24" s="201">
        <f t="shared" ref="T24:T42" si="9">EOMONTH(T23,0)+17</f>
        <v>44547</v>
      </c>
      <c r="U24" s="202">
        <f t="shared" si="0"/>
        <v>65550</v>
      </c>
      <c r="V24" s="202">
        <f>U24/((1+('Incremental Rent Q3'!$H$12/12))^S24)</f>
        <v>64471.006078819759</v>
      </c>
      <c r="W24" s="200"/>
      <c r="Y24" s="200">
        <v>2</v>
      </c>
      <c r="Z24" s="201">
        <f t="shared" ref="Z24:Z40" si="10">EOMONTH(Z23,0)+17</f>
        <v>44547</v>
      </c>
      <c r="AA24" s="202">
        <f t="shared" si="2"/>
        <v>90000</v>
      </c>
      <c r="AB24" s="202">
        <f>AA24/((1+('Incremental Rent Q3'!$H$12/12))^Y24)</f>
        <v>88518.543815313169</v>
      </c>
      <c r="AC24" s="200"/>
      <c r="AE24" s="200">
        <v>2</v>
      </c>
      <c r="AF24" s="201">
        <f t="shared" ref="AF24:AF42" si="11">EOMONTH(AF23,0)+17</f>
        <v>44547</v>
      </c>
      <c r="AG24" s="202">
        <f t="shared" si="3"/>
        <v>72750</v>
      </c>
      <c r="AH24" s="202">
        <f>AG24/((1+('Incremental Rent Q3'!$H$12/12))^AE24)</f>
        <v>71552.489584044815</v>
      </c>
      <c r="AI24" s="200"/>
      <c r="AK24" s="200">
        <v>2</v>
      </c>
      <c r="AL24" s="201">
        <f t="shared" ref="AL24:AL42" si="12">EOMONTH(AL23,0)+17</f>
        <v>44547</v>
      </c>
      <c r="AM24" s="202">
        <f t="shared" si="4"/>
        <v>42000</v>
      </c>
      <c r="AN24" s="202">
        <f>AM24/((1+('Incremental Rent Q3'!$H$12/12))^AK24)</f>
        <v>41308.653780479479</v>
      </c>
      <c r="AO24" s="200"/>
      <c r="AQ24" s="200">
        <v>2</v>
      </c>
      <c r="AR24" s="201">
        <f t="shared" ref="AR24:AR81" si="13">EOMONTH(AR23,0)+17</f>
        <v>44943</v>
      </c>
      <c r="AS24" s="202"/>
      <c r="AT24" s="202">
        <f>AS24/((1+('Incremental Rent Q3'!$N$12/12))^AQ24)</f>
        <v>0</v>
      </c>
      <c r="AU24" s="200"/>
      <c r="AV24" s="200">
        <f t="shared" ref="AV24:AV44" si="14">DATEDIF($AW$22,AW24,"m")</f>
        <v>2</v>
      </c>
      <c r="AW24" s="201">
        <f>EOMONTH(AW23,0)+17</f>
        <v>45339</v>
      </c>
      <c r="AX24" s="202">
        <f>'Incremental Rent Q3'!$AW$8</f>
        <v>55000</v>
      </c>
      <c r="AY24" s="202">
        <f>AX24/((1+('Incremental Rent Q3'!$AW$12/12))^AV24)</f>
        <v>54094.665664913598</v>
      </c>
      <c r="AZ24" s="200"/>
      <c r="BC24" s="200">
        <f t="shared" ref="BC24:BC45" si="15">+BC23+1</f>
        <v>2</v>
      </c>
      <c r="BD24" s="201">
        <f t="shared" ref="BD24:BD44" si="16">EOMONTH(BD23,0)+30</f>
        <v>45565</v>
      </c>
      <c r="BE24" s="202">
        <f t="shared" si="5"/>
        <v>50000</v>
      </c>
      <c r="BF24" s="202">
        <f>BE24/((1+('Incremental Rent Q3'!$AW$12/12))^BC24)</f>
        <v>49176.968786285091</v>
      </c>
      <c r="BG24" s="178" t="s">
        <v>877</v>
      </c>
    </row>
    <row r="25" spans="1:59" s="203" customFormat="1" x14ac:dyDescent="0.3">
      <c r="A25" s="200">
        <f t="shared" si="1"/>
        <v>3</v>
      </c>
      <c r="B25" s="201">
        <f t="shared" ref="B25:B68" si="17">EOMONTH(B24,0)+17</f>
        <v>43907</v>
      </c>
      <c r="C25" s="202">
        <f>'Incremental Rent Q3'!$B$8</f>
        <v>50000</v>
      </c>
      <c r="D25" s="202">
        <f>C25/((1+('Incremental Rent Q3'!$B$12/12))^A25)</f>
        <v>48770.547556646379</v>
      </c>
      <c r="E25" s="200"/>
      <c r="F25" s="172"/>
      <c r="G25" s="200">
        <f t="shared" si="6"/>
        <v>3</v>
      </c>
      <c r="H25" s="201">
        <f t="shared" si="7"/>
        <v>44866</v>
      </c>
      <c r="I25" s="202">
        <f>'Incremental Rent Q3'!$H$8</f>
        <v>44444.444444444445</v>
      </c>
      <c r="J25" s="202">
        <f>I25/((1+('Incremental Rent Q3'!$B$12/12))^G25)</f>
        <v>43351.597828130114</v>
      </c>
      <c r="K25" s="200"/>
      <c r="L25" s="172"/>
      <c r="M25" s="200">
        <v>3</v>
      </c>
      <c r="N25" s="201">
        <f t="shared" si="8"/>
        <v>43390</v>
      </c>
      <c r="O25" s="202"/>
      <c r="P25" s="202">
        <f>O25/((1+('Incremental Rent Q3'!$N$12/12))^M25)</f>
        <v>0</v>
      </c>
      <c r="Q25" s="200"/>
      <c r="R25" s="172"/>
      <c r="S25" s="200">
        <v>3</v>
      </c>
      <c r="T25" s="201">
        <f t="shared" si="9"/>
        <v>44578</v>
      </c>
      <c r="U25" s="202">
        <f t="shared" si="0"/>
        <v>65550</v>
      </c>
      <c r="V25" s="202">
        <f>U25/((1+('Incremental Rent Q3'!$H$12/12))^S25)</f>
        <v>63938.187846763401</v>
      </c>
      <c r="W25" s="200"/>
      <c r="Y25" s="200">
        <v>3</v>
      </c>
      <c r="Z25" s="201">
        <f t="shared" si="10"/>
        <v>44578</v>
      </c>
      <c r="AA25" s="202">
        <f t="shared" si="2"/>
        <v>90000</v>
      </c>
      <c r="AB25" s="202">
        <f>AA25/((1+('Incremental Rent Q3'!$H$12/12))^Y25)</f>
        <v>87786.985601963475</v>
      </c>
      <c r="AC25" s="200"/>
      <c r="AE25" s="200">
        <v>3</v>
      </c>
      <c r="AF25" s="201">
        <f t="shared" si="11"/>
        <v>44578</v>
      </c>
      <c r="AG25" s="202">
        <f t="shared" si="3"/>
        <v>72750</v>
      </c>
      <c r="AH25" s="202">
        <f>AG25/((1+('Incremental Rent Q3'!$H$12/12))^AE25)</f>
        <v>70961.146694920477</v>
      </c>
      <c r="AI25" s="200"/>
      <c r="AK25" s="200">
        <v>3</v>
      </c>
      <c r="AL25" s="201">
        <f t="shared" si="12"/>
        <v>44578</v>
      </c>
      <c r="AM25" s="202">
        <f t="shared" si="4"/>
        <v>42000</v>
      </c>
      <c r="AN25" s="202">
        <f>AM25/((1+('Incremental Rent Q3'!$H$12/12))^AK25)</f>
        <v>40967.259947582956</v>
      </c>
      <c r="AO25" s="200"/>
      <c r="AQ25" s="200">
        <v>3</v>
      </c>
      <c r="AR25" s="201">
        <f t="shared" si="13"/>
        <v>44974</v>
      </c>
      <c r="AS25" s="202"/>
      <c r="AT25" s="202">
        <f>AS25/((1+('Incremental Rent Q3'!$N$12/12))^AQ25)</f>
        <v>0</v>
      </c>
      <c r="AU25" s="200"/>
      <c r="AV25" s="200">
        <f t="shared" si="14"/>
        <v>3</v>
      </c>
      <c r="AW25" s="201">
        <f t="shared" ref="AW25:AW44" si="18">EOMONTH(AW24,0)+17</f>
        <v>45368</v>
      </c>
      <c r="AX25" s="202">
        <f>'Incremental Rent Q3'!$AW$8</f>
        <v>55000</v>
      </c>
      <c r="AY25" s="202">
        <f>AX25/((1+('Incremental Rent Q3'!$AW$12/12))^AV25)</f>
        <v>53647.602312311014</v>
      </c>
      <c r="AZ25" s="200"/>
      <c r="BC25" s="200">
        <f t="shared" si="15"/>
        <v>3</v>
      </c>
      <c r="BD25" s="201">
        <f t="shared" si="16"/>
        <v>45595</v>
      </c>
      <c r="BE25" s="202">
        <f t="shared" si="5"/>
        <v>50000</v>
      </c>
      <c r="BF25" s="202">
        <f>BE25/((1+('Incremental Rent Q3'!$AW$12/12))^BC25)</f>
        <v>48770.547556646379</v>
      </c>
      <c r="BG25" s="178" t="s">
        <v>877</v>
      </c>
    </row>
    <row r="26" spans="1:59" s="203" customFormat="1" x14ac:dyDescent="0.3">
      <c r="A26" s="200">
        <f t="shared" si="1"/>
        <v>4</v>
      </c>
      <c r="B26" s="201">
        <f t="shared" si="17"/>
        <v>43938</v>
      </c>
      <c r="C26" s="202">
        <f>'Incremental Rent Q3'!$B$8</f>
        <v>50000</v>
      </c>
      <c r="D26" s="202">
        <f>C26/((1+('Incremental Rent Q3'!$B$12/12))^A26)</f>
        <v>48367.485180145166</v>
      </c>
      <c r="E26" s="200"/>
      <c r="F26" s="172"/>
      <c r="G26" s="200">
        <f t="shared" si="6"/>
        <v>4</v>
      </c>
      <c r="H26" s="201">
        <f t="shared" si="7"/>
        <v>44896</v>
      </c>
      <c r="I26" s="202">
        <f>'Incremental Rent Q3'!$H$8</f>
        <v>44444.444444444445</v>
      </c>
      <c r="J26" s="202">
        <f>I26/((1+('Incremental Rent Q3'!$B$12/12))^G26)</f>
        <v>42993.320160129042</v>
      </c>
      <c r="K26" s="200"/>
      <c r="L26" s="172"/>
      <c r="M26" s="200">
        <v>4</v>
      </c>
      <c r="N26" s="201">
        <f t="shared" si="8"/>
        <v>43421</v>
      </c>
      <c r="O26" s="202"/>
      <c r="P26" s="202">
        <f>O26/((1+('Incremental Rent Q3'!$N$12/12))^M26)</f>
        <v>0</v>
      </c>
      <c r="Q26" s="200"/>
      <c r="R26" s="172"/>
      <c r="S26" s="200">
        <v>4</v>
      </c>
      <c r="T26" s="201">
        <f t="shared" si="9"/>
        <v>44609</v>
      </c>
      <c r="U26" s="202">
        <f t="shared" si="0"/>
        <v>65550</v>
      </c>
      <c r="V26" s="202">
        <f>U26/((1+('Incremental Rent Q3'!$H$12/12))^S26)</f>
        <v>63409.773071170319</v>
      </c>
      <c r="W26" s="200"/>
      <c r="Y26" s="200">
        <v>4</v>
      </c>
      <c r="Z26" s="201">
        <f t="shared" si="10"/>
        <v>44609</v>
      </c>
      <c r="AA26" s="202">
        <f t="shared" si="2"/>
        <v>90000</v>
      </c>
      <c r="AB26" s="202">
        <f>AA26/((1+('Incremental Rent Q3'!$H$12/12))^Y26)</f>
        <v>87061.4733242613</v>
      </c>
      <c r="AC26" s="200"/>
      <c r="AE26" s="200">
        <v>4</v>
      </c>
      <c r="AF26" s="201">
        <f t="shared" si="11"/>
        <v>44609</v>
      </c>
      <c r="AG26" s="202">
        <f t="shared" si="3"/>
        <v>72750</v>
      </c>
      <c r="AH26" s="202">
        <f>AG26/((1+('Incremental Rent Q3'!$H$12/12))^AE26)</f>
        <v>70374.690937111227</v>
      </c>
      <c r="AI26" s="200"/>
      <c r="AK26" s="200">
        <v>4</v>
      </c>
      <c r="AL26" s="201">
        <f t="shared" si="12"/>
        <v>44609</v>
      </c>
      <c r="AM26" s="202">
        <f t="shared" si="4"/>
        <v>42000</v>
      </c>
      <c r="AN26" s="202">
        <f>AM26/((1+('Incremental Rent Q3'!$H$12/12))^AK26)</f>
        <v>40628.687551321942</v>
      </c>
      <c r="AO26" s="200"/>
      <c r="AQ26" s="200">
        <v>4</v>
      </c>
      <c r="AR26" s="201">
        <f t="shared" si="13"/>
        <v>45002</v>
      </c>
      <c r="AS26" s="202"/>
      <c r="AT26" s="202">
        <f>AS26/((1+('Incremental Rent Q3'!$N$12/12))^AQ26)</f>
        <v>0</v>
      </c>
      <c r="AU26" s="200"/>
      <c r="AV26" s="200">
        <f t="shared" si="14"/>
        <v>4</v>
      </c>
      <c r="AW26" s="201">
        <f t="shared" si="18"/>
        <v>45399</v>
      </c>
      <c r="AX26" s="202">
        <f>'Incremental Rent Q3'!$AW$8</f>
        <v>55000</v>
      </c>
      <c r="AY26" s="202">
        <f>AX26/((1+('Incremental Rent Q3'!$AW$12/12))^AV26)</f>
        <v>53204.233698159689</v>
      </c>
      <c r="AZ26" s="200"/>
      <c r="BC26" s="200">
        <f t="shared" si="15"/>
        <v>4</v>
      </c>
      <c r="BD26" s="201">
        <f t="shared" si="16"/>
        <v>45626</v>
      </c>
      <c r="BE26" s="202">
        <f t="shared" si="5"/>
        <v>50000</v>
      </c>
      <c r="BF26" s="202">
        <f>BE26/((1+('Incremental Rent Q3'!$AW$12/12))^BC26)</f>
        <v>48367.485180145166</v>
      </c>
      <c r="BG26" s="178" t="s">
        <v>877</v>
      </c>
    </row>
    <row r="27" spans="1:59" s="203" customFormat="1" x14ac:dyDescent="0.3">
      <c r="A27" s="200">
        <f t="shared" si="1"/>
        <v>5</v>
      </c>
      <c r="B27" s="201">
        <f t="shared" si="17"/>
        <v>43968</v>
      </c>
      <c r="C27" s="202">
        <f>'Incremental Rent Q3'!$B$8</f>
        <v>50000</v>
      </c>
      <c r="D27" s="202">
        <f>C27/((1+('Incremental Rent Q3'!$B$12/12))^A27)</f>
        <v>47967.753897664632</v>
      </c>
      <c r="E27" s="200"/>
      <c r="F27" s="172"/>
      <c r="G27" s="200">
        <f t="shared" si="6"/>
        <v>5</v>
      </c>
      <c r="H27" s="201">
        <f t="shared" si="7"/>
        <v>44927</v>
      </c>
      <c r="I27" s="202">
        <f>'Incremental Rent Q3'!$H$8</f>
        <v>44444.444444444445</v>
      </c>
      <c r="J27" s="202">
        <f>I27/((1+('Incremental Rent Q3'!$B$12/12))^G27)</f>
        <v>42638.003464590787</v>
      </c>
      <c r="K27" s="200"/>
      <c r="L27" s="172"/>
      <c r="M27" s="200">
        <v>5</v>
      </c>
      <c r="N27" s="201">
        <f t="shared" si="8"/>
        <v>43451</v>
      </c>
      <c r="O27" s="202"/>
      <c r="P27" s="202">
        <f>O27/((1+('Incremental Rent Q3'!$N$12/12))^M27)</f>
        <v>0</v>
      </c>
      <c r="Q27" s="200"/>
      <c r="R27" s="172"/>
      <c r="S27" s="200">
        <v>5</v>
      </c>
      <c r="T27" s="201">
        <f t="shared" si="9"/>
        <v>44637</v>
      </c>
      <c r="U27" s="202">
        <f t="shared" si="0"/>
        <v>65550</v>
      </c>
      <c r="V27" s="202">
        <f>U27/((1+('Incremental Rent Q3'!$H$12/12))^S27)</f>
        <v>62885.72535983834</v>
      </c>
      <c r="W27" s="200"/>
      <c r="Y27" s="200">
        <v>5</v>
      </c>
      <c r="Z27" s="201">
        <f t="shared" si="10"/>
        <v>44637</v>
      </c>
      <c r="AA27" s="202">
        <f t="shared" si="2"/>
        <v>90000</v>
      </c>
      <c r="AB27" s="202">
        <f>AA27/((1+('Incremental Rent Q3'!$H$12/12))^Y27)</f>
        <v>86341.957015796346</v>
      </c>
      <c r="AC27" s="200"/>
      <c r="AE27" s="200">
        <v>5</v>
      </c>
      <c r="AF27" s="201">
        <f t="shared" si="11"/>
        <v>44637</v>
      </c>
      <c r="AG27" s="202">
        <f t="shared" si="3"/>
        <v>72750</v>
      </c>
      <c r="AH27" s="202">
        <f>AG27/((1+('Incremental Rent Q3'!$H$12/12))^AE27)</f>
        <v>69793.081921102043</v>
      </c>
      <c r="AI27" s="200"/>
      <c r="AK27" s="200">
        <v>5</v>
      </c>
      <c r="AL27" s="201">
        <f t="shared" si="12"/>
        <v>44637</v>
      </c>
      <c r="AM27" s="202">
        <f t="shared" si="4"/>
        <v>42000</v>
      </c>
      <c r="AN27" s="202">
        <f>AM27/((1+('Incremental Rent Q3'!$H$12/12))^AK27)</f>
        <v>40292.913274038292</v>
      </c>
      <c r="AO27" s="200"/>
      <c r="AQ27" s="200">
        <v>5</v>
      </c>
      <c r="AR27" s="201">
        <f t="shared" si="13"/>
        <v>45033</v>
      </c>
      <c r="AS27" s="202"/>
      <c r="AT27" s="202">
        <f>AS27/((1+('Incremental Rent Q3'!$N$12/12))^AQ27)</f>
        <v>0</v>
      </c>
      <c r="AU27" s="200"/>
      <c r="AV27" s="200">
        <f t="shared" si="14"/>
        <v>5</v>
      </c>
      <c r="AW27" s="201">
        <f t="shared" si="18"/>
        <v>45429</v>
      </c>
      <c r="AX27" s="202">
        <f>'Incremental Rent Q3'!$AW$8</f>
        <v>55000</v>
      </c>
      <c r="AY27" s="202">
        <f>AX27/((1+('Incremental Rent Q3'!$AW$12/12))^AV27)</f>
        <v>52764.529287431098</v>
      </c>
      <c r="AZ27" s="200"/>
      <c r="BC27" s="200">
        <f t="shared" si="15"/>
        <v>5</v>
      </c>
      <c r="BD27" s="201">
        <f t="shared" si="16"/>
        <v>45656</v>
      </c>
      <c r="BE27" s="202">
        <f t="shared" si="5"/>
        <v>50000</v>
      </c>
      <c r="BF27" s="202">
        <f>BE27/((1+('Incremental Rent Q3'!$AW$12/12))^BC27)</f>
        <v>47967.753897664632</v>
      </c>
      <c r="BG27" s="178" t="s">
        <v>877</v>
      </c>
    </row>
    <row r="28" spans="1:59" s="203" customFormat="1" x14ac:dyDescent="0.3">
      <c r="A28" s="200">
        <f t="shared" si="1"/>
        <v>6</v>
      </c>
      <c r="B28" s="201">
        <f t="shared" si="17"/>
        <v>43999</v>
      </c>
      <c r="C28" s="202">
        <f>'Incremental Rent Q3'!$B$8</f>
        <v>50000</v>
      </c>
      <c r="D28" s="202">
        <f>C28/((1+('Incremental Rent Q3'!$B$12/12))^A28)</f>
        <v>47571.326179502117</v>
      </c>
      <c r="E28" s="200" t="s">
        <v>872</v>
      </c>
      <c r="F28" s="172"/>
      <c r="G28" s="200">
        <f t="shared" si="6"/>
        <v>6</v>
      </c>
      <c r="H28" s="201">
        <f t="shared" si="7"/>
        <v>44958</v>
      </c>
      <c r="I28" s="202">
        <f>'Incremental Rent Q3'!$H$8</f>
        <v>44444.444444444445</v>
      </c>
      <c r="J28" s="202">
        <f>I28/((1+('Incremental Rent Q3'!$B$12/12))^G28)</f>
        <v>42285.623270668548</v>
      </c>
      <c r="L28" s="172"/>
      <c r="M28" s="200">
        <v>6</v>
      </c>
      <c r="N28" s="201">
        <f t="shared" si="8"/>
        <v>43482</v>
      </c>
      <c r="O28" s="202"/>
      <c r="P28" s="202">
        <f>O28/((1+('Incremental Rent Q3'!$N$12/12))^M28)</f>
        <v>0</v>
      </c>
      <c r="Q28" s="200"/>
      <c r="R28" s="172"/>
      <c r="S28" s="200">
        <v>6</v>
      </c>
      <c r="T28" s="201">
        <f t="shared" si="9"/>
        <v>44668</v>
      </c>
      <c r="U28" s="202">
        <f t="shared" si="0"/>
        <v>65550</v>
      </c>
      <c r="V28" s="202">
        <f>U28/((1+('Incremental Rent Q3'!$H$12/12))^S28)</f>
        <v>62366.008621327273</v>
      </c>
      <c r="W28" s="200"/>
      <c r="Y28" s="200">
        <v>6</v>
      </c>
      <c r="Z28" s="201">
        <f t="shared" si="10"/>
        <v>44668</v>
      </c>
      <c r="AA28" s="202">
        <f t="shared" si="2"/>
        <v>90000</v>
      </c>
      <c r="AB28" s="202">
        <f>AA28/((1+('Incremental Rent Q3'!$H$12/12))^Y28)</f>
        <v>85628.387123103807</v>
      </c>
      <c r="AC28" s="200"/>
      <c r="AE28" s="200">
        <v>6</v>
      </c>
      <c r="AF28" s="201">
        <f t="shared" si="11"/>
        <v>44668</v>
      </c>
      <c r="AG28" s="202">
        <f t="shared" si="3"/>
        <v>72750</v>
      </c>
      <c r="AH28" s="202">
        <f>AG28/((1+('Incremental Rent Q3'!$H$12/12))^AE28)</f>
        <v>69216.279591175582</v>
      </c>
      <c r="AI28" s="200"/>
      <c r="AK28" s="200">
        <v>6</v>
      </c>
      <c r="AL28" s="201">
        <f t="shared" si="12"/>
        <v>44668</v>
      </c>
      <c r="AM28" s="202">
        <f t="shared" si="4"/>
        <v>42000</v>
      </c>
      <c r="AN28" s="202">
        <f>AM28/((1+('Incremental Rent Q3'!$H$12/12))^AK28)</f>
        <v>39959.913990781773</v>
      </c>
      <c r="AO28" s="200"/>
      <c r="AQ28" s="200">
        <v>6</v>
      </c>
      <c r="AR28" s="201">
        <f t="shared" si="13"/>
        <v>45063</v>
      </c>
      <c r="AS28" s="202"/>
      <c r="AT28" s="202">
        <f>AS28/((1+('Incremental Rent Q3'!$N$12/12))^AQ28)</f>
        <v>0</v>
      </c>
      <c r="AU28" s="200"/>
      <c r="AV28" s="200">
        <f t="shared" si="14"/>
        <v>6</v>
      </c>
      <c r="AW28" s="201">
        <f t="shared" si="18"/>
        <v>45460</v>
      </c>
      <c r="AX28" s="202">
        <f>'Incremental Rent Q3'!$AW$8</f>
        <v>55000</v>
      </c>
      <c r="AY28" s="202">
        <f>AX28/((1+('Incremental Rent Q3'!$AW$12/12))^AV28)</f>
        <v>52328.458797452324</v>
      </c>
      <c r="AZ28" s="200"/>
      <c r="BC28" s="200">
        <f t="shared" si="15"/>
        <v>6</v>
      </c>
      <c r="BD28" s="201">
        <f t="shared" si="16"/>
        <v>45687</v>
      </c>
      <c r="BE28" s="202">
        <f t="shared" si="5"/>
        <v>50000</v>
      </c>
      <c r="BF28" s="202">
        <f>BE28/((1+('Incremental Rent Q3'!$AW$12/12))^BC28)</f>
        <v>47571.326179502117</v>
      </c>
      <c r="BG28" s="178" t="s">
        <v>877</v>
      </c>
    </row>
    <row r="29" spans="1:59" s="207" customFormat="1" x14ac:dyDescent="0.3">
      <c r="A29" s="204">
        <f t="shared" si="1"/>
        <v>7</v>
      </c>
      <c r="B29" s="205">
        <f t="shared" si="17"/>
        <v>44029</v>
      </c>
      <c r="C29" s="206">
        <f>'Incremental Rent Q3'!$B$8</f>
        <v>50000</v>
      </c>
      <c r="D29" s="206">
        <f>C29/((1+('Incremental Rent Q3'!$B$12/12))^A29)</f>
        <v>47178.174723473181</v>
      </c>
      <c r="E29" s="204"/>
      <c r="F29" s="172"/>
      <c r="G29" s="200">
        <f t="shared" si="6"/>
        <v>7</v>
      </c>
      <c r="H29" s="201">
        <f t="shared" si="7"/>
        <v>44986</v>
      </c>
      <c r="I29" s="202">
        <f>'Incremental Rent Q3'!$H$8</f>
        <v>44444.444444444445</v>
      </c>
      <c r="J29" s="202">
        <f>I29/((1+('Incremental Rent Q3'!$B$12/12))^G29)</f>
        <v>41936.155309753936</v>
      </c>
      <c r="K29" s="200"/>
      <c r="L29" s="172"/>
      <c r="M29" s="200">
        <v>7</v>
      </c>
      <c r="N29" s="201">
        <f t="shared" si="8"/>
        <v>43513</v>
      </c>
      <c r="O29" s="202"/>
      <c r="P29" s="202">
        <f>O29/((1+('Incremental Rent Q3'!$N$12/12))^M29)</f>
        <v>0</v>
      </c>
      <c r="Q29" s="200"/>
      <c r="R29" s="172"/>
      <c r="S29" s="200">
        <v>7</v>
      </c>
      <c r="T29" s="201">
        <f t="shared" si="9"/>
        <v>44698</v>
      </c>
      <c r="U29" s="202">
        <f t="shared" si="0"/>
        <v>65550</v>
      </c>
      <c r="V29" s="202">
        <f>U29/((1+('Incremental Rent Q3'!$H$12/12))^S29)</f>
        <v>61850.587062473336</v>
      </c>
      <c r="W29" s="200"/>
      <c r="Y29" s="200">
        <v>7</v>
      </c>
      <c r="Z29" s="201">
        <f t="shared" si="10"/>
        <v>44698</v>
      </c>
      <c r="AA29" s="202">
        <f t="shared" si="2"/>
        <v>90000</v>
      </c>
      <c r="AB29" s="202">
        <f>AA29/((1+('Incremental Rent Q3'!$H$12/12))^Y29)</f>
        <v>84920.714502251722</v>
      </c>
      <c r="AC29" s="200"/>
      <c r="AE29" s="200">
        <v>7</v>
      </c>
      <c r="AF29" s="201">
        <f t="shared" si="11"/>
        <v>44698</v>
      </c>
      <c r="AG29" s="202">
        <f t="shared" si="3"/>
        <v>72750</v>
      </c>
      <c r="AH29" s="202">
        <f>AG29/((1+('Incremental Rent Q3'!$H$12/12))^AE29)</f>
        <v>68644.244222653477</v>
      </c>
      <c r="AI29" s="200"/>
      <c r="AK29" s="200">
        <v>7</v>
      </c>
      <c r="AL29" s="201">
        <f t="shared" si="12"/>
        <v>44698</v>
      </c>
      <c r="AM29" s="202">
        <f t="shared" si="4"/>
        <v>42000</v>
      </c>
      <c r="AN29" s="202">
        <f>AM29/((1+('Incremental Rent Q3'!$H$12/12))^AK29)</f>
        <v>39629.66676771747</v>
      </c>
      <c r="AO29" s="200"/>
      <c r="AQ29" s="200">
        <v>7</v>
      </c>
      <c r="AR29" s="201">
        <f t="shared" si="13"/>
        <v>45094</v>
      </c>
      <c r="AS29" s="202"/>
      <c r="AT29" s="202">
        <f>AS29/((1+('Incremental Rent Q3'!$N$12/12))^AQ29)</f>
        <v>0</v>
      </c>
      <c r="AU29" s="200"/>
      <c r="AV29" s="200">
        <f t="shared" si="14"/>
        <v>7</v>
      </c>
      <c r="AW29" s="205">
        <f t="shared" si="18"/>
        <v>45490</v>
      </c>
      <c r="AX29" s="202">
        <f>'Incremental Rent Q3'!$AW$8</f>
        <v>55000</v>
      </c>
      <c r="AY29" s="202">
        <f>AX29/((1+('Incremental Rent Q3'!$AW$12/12))^AV29)</f>
        <v>51895.992195820494</v>
      </c>
      <c r="AZ29" s="204"/>
      <c r="BC29" s="200">
        <f t="shared" si="15"/>
        <v>7</v>
      </c>
      <c r="BD29" s="201">
        <f t="shared" si="16"/>
        <v>45718</v>
      </c>
      <c r="BE29" s="202">
        <f t="shared" si="5"/>
        <v>50000</v>
      </c>
      <c r="BF29" s="202">
        <f>BE29/((1+('Incremental Rent Q3'!$AW$12/12))^BC29)</f>
        <v>47178.174723473181</v>
      </c>
      <c r="BG29" s="178" t="s">
        <v>877</v>
      </c>
    </row>
    <row r="30" spans="1:59" s="207" customFormat="1" x14ac:dyDescent="0.3">
      <c r="A30" s="204">
        <f t="shared" si="1"/>
        <v>8</v>
      </c>
      <c r="B30" s="205">
        <f t="shared" si="17"/>
        <v>44060</v>
      </c>
      <c r="C30" s="206">
        <f>'Incremental Rent Q3'!$B$8</f>
        <v>50000</v>
      </c>
      <c r="D30" s="206">
        <f>C30/((1+('Incremental Rent Q3'!$B$12/12))^A30)</f>
        <v>46788.272453031248</v>
      </c>
      <c r="E30" s="204"/>
      <c r="F30" s="172"/>
      <c r="G30" s="200">
        <f t="shared" si="6"/>
        <v>8</v>
      </c>
      <c r="H30" s="201">
        <f t="shared" si="7"/>
        <v>45017</v>
      </c>
      <c r="I30" s="202">
        <f>'Incremental Rent Q3'!$H$8</f>
        <v>44444.444444444445</v>
      </c>
      <c r="J30" s="202">
        <f>I30/((1+('Incremental Rent Q3'!$B$12/12))^G30)</f>
        <v>41589.575513805554</v>
      </c>
      <c r="K30" s="200"/>
      <c r="L30" s="172"/>
      <c r="M30" s="200">
        <v>8</v>
      </c>
      <c r="N30" s="201">
        <f t="shared" si="8"/>
        <v>43541</v>
      </c>
      <c r="O30" s="202"/>
      <c r="P30" s="202">
        <f>O30/((1+('Incremental Rent Q3'!$N$12/12))^M30)</f>
        <v>0</v>
      </c>
      <c r="Q30" s="200"/>
      <c r="R30" s="172"/>
      <c r="S30" s="200">
        <v>8</v>
      </c>
      <c r="T30" s="201">
        <f t="shared" si="9"/>
        <v>44729</v>
      </c>
      <c r="U30" s="202">
        <f t="shared" si="0"/>
        <v>65550</v>
      </c>
      <c r="V30" s="202">
        <f>U30/((1+('Incremental Rent Q3'!$H$12/12))^S30)</f>
        <v>61339.425185923967</v>
      </c>
      <c r="W30" s="200" t="s">
        <v>874</v>
      </c>
      <c r="Y30" s="200">
        <v>8</v>
      </c>
      <c r="Z30" s="201">
        <f t="shared" si="10"/>
        <v>44729</v>
      </c>
      <c r="AA30" s="202">
        <f t="shared" si="2"/>
        <v>90000</v>
      </c>
      <c r="AB30" s="202">
        <f>AA30/((1+('Incremental Rent Q3'!$H$12/12))^Y30)</f>
        <v>84218.890415456248</v>
      </c>
      <c r="AC30" s="200" t="s">
        <v>874</v>
      </c>
      <c r="AE30" s="200">
        <v>8</v>
      </c>
      <c r="AF30" s="201">
        <f t="shared" si="11"/>
        <v>44729</v>
      </c>
      <c r="AG30" s="202">
        <f t="shared" si="3"/>
        <v>72750</v>
      </c>
      <c r="AH30" s="202">
        <f>AG30/((1+('Incremental Rent Q3'!$H$12/12))^AE30)</f>
        <v>68076.936419160469</v>
      </c>
      <c r="AI30" s="200" t="s">
        <v>874</v>
      </c>
      <c r="AK30" s="200">
        <v>8</v>
      </c>
      <c r="AL30" s="201">
        <f t="shared" si="12"/>
        <v>44729</v>
      </c>
      <c r="AM30" s="202">
        <f t="shared" si="4"/>
        <v>42000</v>
      </c>
      <c r="AN30" s="202">
        <f>AM30/((1+('Incremental Rent Q3'!$H$12/12))^AK30)</f>
        <v>39302.148860546251</v>
      </c>
      <c r="AO30" s="200" t="s">
        <v>874</v>
      </c>
      <c r="AQ30" s="200">
        <v>8</v>
      </c>
      <c r="AR30" s="201">
        <f t="shared" si="13"/>
        <v>45124</v>
      </c>
      <c r="AS30" s="202"/>
      <c r="AT30" s="202">
        <f>AS30/((1+('Incremental Rent Q3'!$N$12/12))^AQ30)</f>
        <v>0</v>
      </c>
      <c r="AU30" s="200"/>
      <c r="AV30" s="200">
        <f t="shared" si="14"/>
        <v>8</v>
      </c>
      <c r="AW30" s="205">
        <f t="shared" si="18"/>
        <v>45521</v>
      </c>
      <c r="AX30" s="202">
        <f>'Incremental Rent Q3'!$AW$8</f>
        <v>55000</v>
      </c>
      <c r="AY30" s="202">
        <f>AX30/((1+('Incremental Rent Q3'!$AW$12/12))^AV30)</f>
        <v>51467.099698334372</v>
      </c>
      <c r="AZ30" s="204" t="s">
        <v>961</v>
      </c>
      <c r="BC30" s="200">
        <f t="shared" si="15"/>
        <v>8</v>
      </c>
      <c r="BD30" s="201">
        <f t="shared" si="16"/>
        <v>45777</v>
      </c>
      <c r="BE30" s="202">
        <f t="shared" si="5"/>
        <v>50000</v>
      </c>
      <c r="BF30" s="202">
        <f>BE30/((1+('Incremental Rent Q3'!$AW$12/12))^BC30)</f>
        <v>46788.272453031248</v>
      </c>
      <c r="BG30" s="178" t="s">
        <v>877</v>
      </c>
    </row>
    <row r="31" spans="1:59" s="207" customFormat="1" x14ac:dyDescent="0.3">
      <c r="A31" s="204">
        <f t="shared" si="1"/>
        <v>9</v>
      </c>
      <c r="B31" s="205">
        <f t="shared" si="17"/>
        <v>44091</v>
      </c>
      <c r="C31" s="206">
        <f>'Incremental Rent Q3'!$B$8</f>
        <v>50000</v>
      </c>
      <c r="D31" s="206">
        <f>C31/((1+('Incremental Rent Q3'!$B$12/12))^A31)</f>
        <v>46401.592515402896</v>
      </c>
      <c r="E31" s="204"/>
      <c r="F31" s="172"/>
      <c r="G31" s="200">
        <f t="shared" si="6"/>
        <v>9</v>
      </c>
      <c r="H31" s="201">
        <f t="shared" si="7"/>
        <v>45047</v>
      </c>
      <c r="I31" s="202">
        <f>'Incremental Rent Q3'!$H$8</f>
        <v>44444.444444444445</v>
      </c>
      <c r="J31" s="202">
        <f>I31/((1+('Incremental Rent Q3'!$B$12/12))^G31)</f>
        <v>41245.860013691461</v>
      </c>
      <c r="K31" s="200"/>
      <c r="L31" s="172"/>
      <c r="M31" s="200">
        <v>9</v>
      </c>
      <c r="N31" s="201">
        <f t="shared" si="8"/>
        <v>43572</v>
      </c>
      <c r="O31" s="202"/>
      <c r="P31" s="202">
        <f>O31/((1+('Incremental Rent Q3'!$N$12/12))^M31)</f>
        <v>0</v>
      </c>
      <c r="Q31" s="200"/>
      <c r="R31" s="172"/>
      <c r="S31" s="204">
        <v>9</v>
      </c>
      <c r="T31" s="205">
        <f t="shared" si="9"/>
        <v>44759</v>
      </c>
      <c r="U31" s="206">
        <f t="shared" si="0"/>
        <v>65550</v>
      </c>
      <c r="V31" s="206">
        <f>U31/((1+('Incremental Rent Q3'!$H$12/12))^S31)</f>
        <v>60832.487787693193</v>
      </c>
      <c r="W31" s="204"/>
      <c r="Y31" s="204">
        <v>9</v>
      </c>
      <c r="Z31" s="205">
        <f t="shared" si="10"/>
        <v>44759</v>
      </c>
      <c r="AA31" s="206">
        <f t="shared" si="2"/>
        <v>90000</v>
      </c>
      <c r="AB31" s="206">
        <f>AA31/((1+('Incremental Rent Q3'!$H$12/12))^Y31)</f>
        <v>83522.866527725215</v>
      </c>
      <c r="AC31" s="204"/>
      <c r="AE31" s="204">
        <v>9</v>
      </c>
      <c r="AF31" s="205">
        <f t="shared" si="11"/>
        <v>44759</v>
      </c>
      <c r="AG31" s="206">
        <f t="shared" si="3"/>
        <v>72750</v>
      </c>
      <c r="AH31" s="206">
        <f>AG31/((1+('Incremental Rent Q3'!$H$12/12))^AE31)</f>
        <v>67514.317109911208</v>
      </c>
      <c r="AI31" s="204"/>
      <c r="AK31" s="204">
        <v>9</v>
      </c>
      <c r="AL31" s="205">
        <f t="shared" si="12"/>
        <v>44759</v>
      </c>
      <c r="AM31" s="206">
        <f t="shared" si="4"/>
        <v>42000</v>
      </c>
      <c r="AN31" s="206">
        <f>AM31/((1+('Incremental Rent Q3'!$H$12/12))^AK31)</f>
        <v>38977.337712938432</v>
      </c>
      <c r="AO31" s="204"/>
      <c r="AQ31" s="200">
        <v>9</v>
      </c>
      <c r="AR31" s="201">
        <f t="shared" si="13"/>
        <v>45155</v>
      </c>
      <c r="AS31" s="202"/>
      <c r="AT31" s="202">
        <f>AS31/((1+('Incremental Rent Q3'!$N$12/12))^AQ31)</f>
        <v>0</v>
      </c>
      <c r="AU31" s="200"/>
      <c r="AV31" s="200">
        <f t="shared" si="14"/>
        <v>9</v>
      </c>
      <c r="AW31" s="205">
        <f t="shared" si="18"/>
        <v>45552</v>
      </c>
      <c r="AX31" s="202">
        <f>'Incremental Rent Q3'!$AW$8</f>
        <v>55000</v>
      </c>
      <c r="AY31" s="202">
        <f>AX31/((1+('Incremental Rent Q3'!$AW$12/12))^AV31)</f>
        <v>51041.751766943184</v>
      </c>
      <c r="AZ31" s="204"/>
      <c r="BC31" s="200">
        <f t="shared" si="15"/>
        <v>9</v>
      </c>
      <c r="BD31" s="201">
        <f t="shared" si="16"/>
        <v>45807</v>
      </c>
      <c r="BE31" s="202">
        <f t="shared" si="5"/>
        <v>50000</v>
      </c>
      <c r="BF31" s="202">
        <f>BE31/((1+('Incremental Rent Q3'!$AW$12/12))^BC31)</f>
        <v>46401.592515402896</v>
      </c>
      <c r="BG31" s="178" t="s">
        <v>877</v>
      </c>
    </row>
    <row r="32" spans="1:59" s="207" customFormat="1" x14ac:dyDescent="0.3">
      <c r="A32" s="204">
        <f t="shared" si="1"/>
        <v>10</v>
      </c>
      <c r="B32" s="205">
        <f t="shared" si="17"/>
        <v>44121</v>
      </c>
      <c r="C32" s="206">
        <f>'Incremental Rent Q3'!$B$8</f>
        <v>50000</v>
      </c>
      <c r="D32" s="206">
        <f>C32/((1+('Incremental Rent Q3'!$B$12/12))^A32)</f>
        <v>46018.108279738408</v>
      </c>
      <c r="E32" s="204"/>
      <c r="F32" s="172"/>
      <c r="G32" s="200">
        <f t="shared" si="6"/>
        <v>10</v>
      </c>
      <c r="H32" s="201">
        <f t="shared" si="7"/>
        <v>45078</v>
      </c>
      <c r="I32" s="202">
        <f>'Incremental Rent Q3'!$H$8</f>
        <v>44444.444444444445</v>
      </c>
      <c r="J32" s="202">
        <f>I32/((1+('Incremental Rent Q3'!$B$12/12))^G32)</f>
        <v>40904.985137545249</v>
      </c>
      <c r="K32" s="200"/>
      <c r="L32" s="172"/>
      <c r="M32" s="200">
        <v>10</v>
      </c>
      <c r="N32" s="201">
        <f t="shared" si="8"/>
        <v>43602</v>
      </c>
      <c r="O32" s="202"/>
      <c r="P32" s="202">
        <f>O32/((1+('Incremental Rent Q3'!$N$12/12))^M32)</f>
        <v>0</v>
      </c>
      <c r="Q32" s="200"/>
      <c r="R32" s="172"/>
      <c r="S32" s="204">
        <v>10</v>
      </c>
      <c r="T32" s="205">
        <f t="shared" si="9"/>
        <v>44790</v>
      </c>
      <c r="U32" s="206">
        <f t="shared" si="0"/>
        <v>65550</v>
      </c>
      <c r="V32" s="206">
        <f>U32/((1+('Incremental Rent Q3'!$H$12/12))^S32)</f>
        <v>60329.739954737051</v>
      </c>
      <c r="W32" s="204"/>
      <c r="Y32" s="204">
        <v>10</v>
      </c>
      <c r="Z32" s="205">
        <f t="shared" si="10"/>
        <v>44790</v>
      </c>
      <c r="AA32" s="206">
        <f t="shared" si="2"/>
        <v>90000</v>
      </c>
      <c r="AB32" s="206">
        <f>AA32/((1+('Incremental Rent Q3'!$H$12/12))^Y32)</f>
        <v>82832.594903529127</v>
      </c>
      <c r="AC32" s="204"/>
      <c r="AE32" s="204">
        <v>10</v>
      </c>
      <c r="AF32" s="205">
        <f t="shared" si="11"/>
        <v>44790</v>
      </c>
      <c r="AG32" s="206">
        <f t="shared" si="3"/>
        <v>72750</v>
      </c>
      <c r="AH32" s="206">
        <f>AG32/((1+('Incremental Rent Q3'!$H$12/12))^AE32)</f>
        <v>66956.347547019381</v>
      </c>
      <c r="AI32" s="204"/>
      <c r="AK32" s="204">
        <v>10</v>
      </c>
      <c r="AL32" s="205">
        <f t="shared" si="12"/>
        <v>44790</v>
      </c>
      <c r="AM32" s="206">
        <f t="shared" si="4"/>
        <v>42000</v>
      </c>
      <c r="AN32" s="206">
        <f>AM32/((1+('Incremental Rent Q3'!$H$12/12))^AK32)</f>
        <v>38655.210954980263</v>
      </c>
      <c r="AO32" s="204"/>
      <c r="AQ32" s="200">
        <v>10</v>
      </c>
      <c r="AR32" s="201">
        <f t="shared" si="13"/>
        <v>45186</v>
      </c>
      <c r="AS32" s="202"/>
      <c r="AT32" s="202">
        <f>AS32/((1+('Incremental Rent Q3'!$N$12/12))^AQ32)</f>
        <v>0</v>
      </c>
      <c r="AU32" s="200"/>
      <c r="AV32" s="200">
        <f t="shared" si="14"/>
        <v>10</v>
      </c>
      <c r="AW32" s="205">
        <f t="shared" si="18"/>
        <v>45582</v>
      </c>
      <c r="AX32" s="202">
        <f>'Incremental Rent Q3'!$AW$8</f>
        <v>55000</v>
      </c>
      <c r="AY32" s="202">
        <f>AX32/((1+('Incremental Rent Q3'!$AW$12/12))^AV32)</f>
        <v>50619.919107712245</v>
      </c>
      <c r="AZ32" s="204"/>
      <c r="BC32" s="200">
        <f t="shared" si="15"/>
        <v>10</v>
      </c>
      <c r="BD32" s="201">
        <f t="shared" si="16"/>
        <v>45838</v>
      </c>
      <c r="BE32" s="202">
        <f t="shared" si="5"/>
        <v>50000</v>
      </c>
      <c r="BF32" s="202">
        <f>BE32/((1+('Incremental Rent Q3'!$AW$12/12))^BC32)</f>
        <v>46018.108279738408</v>
      </c>
      <c r="BG32" s="178" t="s">
        <v>877</v>
      </c>
    </row>
    <row r="33" spans="1:59" s="207" customFormat="1" x14ac:dyDescent="0.3">
      <c r="A33" s="204">
        <f t="shared" si="1"/>
        <v>11</v>
      </c>
      <c r="B33" s="205">
        <f t="shared" si="17"/>
        <v>44152</v>
      </c>
      <c r="C33" s="206">
        <f>'Incremental Rent Q3'!$B$8</f>
        <v>50000</v>
      </c>
      <c r="D33" s="206">
        <f>C33/((1+('Incremental Rent Q3'!$B$12/12))^A33)</f>
        <v>45637.793335277762</v>
      </c>
      <c r="E33" s="204"/>
      <c r="F33" s="172"/>
      <c r="G33" s="200">
        <f t="shared" si="6"/>
        <v>11</v>
      </c>
      <c r="H33" s="201">
        <f t="shared" si="7"/>
        <v>45108</v>
      </c>
      <c r="I33" s="202">
        <f>'Incremental Rent Q3'!$H$8</f>
        <v>44444.444444444445</v>
      </c>
      <c r="J33" s="202">
        <f>I33/((1+('Incremental Rent Q3'!$B$12/12))^G33)</f>
        <v>40566.927409135787</v>
      </c>
      <c r="K33" s="200" t="s">
        <v>875</v>
      </c>
      <c r="L33" s="172"/>
      <c r="M33" s="200">
        <v>11</v>
      </c>
      <c r="N33" s="201">
        <f t="shared" si="8"/>
        <v>43633</v>
      </c>
      <c r="O33" s="202"/>
      <c r="P33" s="202">
        <f>O33/((1+('Incremental Rent Q3'!$N$12/12))^M33)</f>
        <v>0</v>
      </c>
      <c r="Q33" s="200" t="s">
        <v>894</v>
      </c>
      <c r="R33" s="172"/>
      <c r="S33" s="204">
        <v>11</v>
      </c>
      <c r="T33" s="205">
        <f t="shared" si="9"/>
        <v>44821</v>
      </c>
      <c r="U33" s="206">
        <f t="shared" si="0"/>
        <v>65550</v>
      </c>
      <c r="V33" s="206">
        <f>U33/((1+('Incremental Rent Q3'!$H$12/12))^S33)</f>
        <v>59831.147062549149</v>
      </c>
      <c r="W33" s="204"/>
      <c r="Y33" s="204">
        <v>11</v>
      </c>
      <c r="Z33" s="205">
        <f t="shared" si="10"/>
        <v>44821</v>
      </c>
      <c r="AA33" s="206">
        <f t="shared" si="2"/>
        <v>90000</v>
      </c>
      <c r="AB33" s="206">
        <f>AA33/((1+('Incremental Rent Q3'!$H$12/12))^Y33)</f>
        <v>82148.028003499974</v>
      </c>
      <c r="AC33" s="204"/>
      <c r="AE33" s="204">
        <v>11</v>
      </c>
      <c r="AF33" s="205">
        <f t="shared" si="11"/>
        <v>44821</v>
      </c>
      <c r="AG33" s="206">
        <f t="shared" si="3"/>
        <v>72750</v>
      </c>
      <c r="AH33" s="206">
        <f>AG33/((1+('Incremental Rent Q3'!$H$12/12))^AE33)</f>
        <v>66402.989302829141</v>
      </c>
      <c r="AI33" s="204"/>
      <c r="AK33" s="204">
        <v>11</v>
      </c>
      <c r="AL33" s="205">
        <f t="shared" si="12"/>
        <v>44821</v>
      </c>
      <c r="AM33" s="206">
        <f t="shared" si="4"/>
        <v>42000</v>
      </c>
      <c r="AN33" s="206">
        <f>AM33/((1+('Incremental Rent Q3'!$H$12/12))^AK33)</f>
        <v>38335.746401633318</v>
      </c>
      <c r="AO33" s="204"/>
      <c r="AQ33" s="200">
        <v>11</v>
      </c>
      <c r="AR33" s="201">
        <f t="shared" si="13"/>
        <v>45216</v>
      </c>
      <c r="AS33" s="202"/>
      <c r="AT33" s="202">
        <f>AS33/((1+('Incremental Rent Q3'!$N$12/12))^AQ33)</f>
        <v>0</v>
      </c>
      <c r="AU33" s="200" t="s">
        <v>894</v>
      </c>
      <c r="AV33" s="200">
        <f t="shared" si="14"/>
        <v>11</v>
      </c>
      <c r="AW33" s="205">
        <f t="shared" si="18"/>
        <v>45613</v>
      </c>
      <c r="AX33" s="202">
        <f>'Incremental Rent Q3'!$AW$8</f>
        <v>55000</v>
      </c>
      <c r="AY33" s="202">
        <f>AX33/((1+('Incremental Rent Q3'!$AW$12/12))^AV33)</f>
        <v>50201.572668805537</v>
      </c>
      <c r="AZ33" s="204"/>
      <c r="BC33" s="200">
        <f t="shared" si="15"/>
        <v>11</v>
      </c>
      <c r="BD33" s="201">
        <f t="shared" si="16"/>
        <v>45868</v>
      </c>
      <c r="BE33" s="202">
        <f t="shared" si="5"/>
        <v>50000</v>
      </c>
      <c r="BF33" s="202">
        <f>BE33/((1+('Incremental Rent Q3'!$AW$12/12))^BC33)</f>
        <v>45637.793335277762</v>
      </c>
      <c r="BG33" s="178" t="s">
        <v>877</v>
      </c>
    </row>
    <row r="34" spans="1:59" s="207" customFormat="1" x14ac:dyDescent="0.3">
      <c r="A34" s="204">
        <f t="shared" si="1"/>
        <v>12</v>
      </c>
      <c r="B34" s="205">
        <f t="shared" si="17"/>
        <v>44182</v>
      </c>
      <c r="C34" s="206">
        <f>'Incremental Rent Q3'!$B$8</f>
        <v>50000</v>
      </c>
      <c r="D34" s="206">
        <f>C34/((1+('Incremental Rent Q3'!$B$12/12))^A34)</f>
        <v>45260.621489531666</v>
      </c>
      <c r="E34" s="204"/>
      <c r="F34" s="172"/>
      <c r="G34" s="204">
        <f t="shared" si="6"/>
        <v>12</v>
      </c>
      <c r="H34" s="205">
        <f t="shared" si="7"/>
        <v>45139</v>
      </c>
      <c r="I34" s="206">
        <f>'Incremental Rent Q3'!$H$8</f>
        <v>44444.444444444445</v>
      </c>
      <c r="J34" s="206">
        <f>I34/((1+('Incremental Rent Q3'!$B$12/12))^G34)</f>
        <v>40231.663546250369</v>
      </c>
      <c r="K34" s="204"/>
      <c r="L34" s="172"/>
      <c r="M34" s="204">
        <v>12</v>
      </c>
      <c r="N34" s="205">
        <f t="shared" si="8"/>
        <v>43663</v>
      </c>
      <c r="O34" s="206">
        <f>N8</f>
        <v>88888.888888888891</v>
      </c>
      <c r="P34" s="206">
        <f>O34/((1+('Incremental Rent Q3'!$N$12/12))^M34)</f>
        <v>80463.327092500738</v>
      </c>
      <c r="Q34" s="204"/>
      <c r="R34" s="172"/>
      <c r="S34" s="204">
        <v>12</v>
      </c>
      <c r="T34" s="205">
        <f t="shared" si="9"/>
        <v>44851</v>
      </c>
      <c r="U34" s="206">
        <f t="shared" si="0"/>
        <v>65550</v>
      </c>
      <c r="V34" s="206">
        <f>U34/((1+('Incremental Rent Q3'!$H$12/12))^S34)</f>
        <v>59336.674772776008</v>
      </c>
      <c r="W34" s="204"/>
      <c r="Y34" s="204">
        <v>12</v>
      </c>
      <c r="Z34" s="205">
        <f t="shared" si="10"/>
        <v>44851</v>
      </c>
      <c r="AA34" s="206">
        <f t="shared" si="2"/>
        <v>90000</v>
      </c>
      <c r="AB34" s="206">
        <f>AA34/((1+('Incremental Rent Q3'!$H$12/12))^Y34)</f>
        <v>81469.118681156993</v>
      </c>
      <c r="AC34" s="204"/>
      <c r="AE34" s="204">
        <v>12</v>
      </c>
      <c r="AF34" s="205">
        <f t="shared" si="11"/>
        <v>44851</v>
      </c>
      <c r="AG34" s="206">
        <f t="shared" si="3"/>
        <v>72750</v>
      </c>
      <c r="AH34" s="206">
        <f>AG34/((1+('Incremental Rent Q3'!$H$12/12))^AE34)</f>
        <v>65854.204267268564</v>
      </c>
      <c r="AI34" s="204"/>
      <c r="AK34" s="204">
        <v>12</v>
      </c>
      <c r="AL34" s="205">
        <f t="shared" si="12"/>
        <v>44851</v>
      </c>
      <c r="AM34" s="206">
        <f t="shared" si="4"/>
        <v>42000</v>
      </c>
      <c r="AN34" s="206">
        <f>AM34/((1+('Incremental Rent Q3'!$H$12/12))^AK34)</f>
        <v>38018.922051206595</v>
      </c>
      <c r="AO34" s="204"/>
      <c r="AQ34" s="204">
        <v>12</v>
      </c>
      <c r="AR34" s="205">
        <f t="shared" si="13"/>
        <v>45247</v>
      </c>
      <c r="AS34" s="206">
        <f>AR8</f>
        <v>88888.888888888891</v>
      </c>
      <c r="AT34" s="206">
        <f>AS34/((1+('Incremental Rent Q3'!$N$12/12))^AQ34)</f>
        <v>80463.327092500738</v>
      </c>
      <c r="AU34" s="204"/>
      <c r="AV34" s="200">
        <f t="shared" si="14"/>
        <v>12</v>
      </c>
      <c r="AW34" s="205">
        <f t="shared" si="18"/>
        <v>45643</v>
      </c>
      <c r="AX34" s="202">
        <f>'Incremental Rent Q3'!$AW$8</f>
        <v>55000</v>
      </c>
      <c r="AY34" s="202">
        <f>AX34/((1+('Incremental Rent Q3'!$AW$12/12))^AV34)</f>
        <v>49786.683638484828</v>
      </c>
      <c r="AZ34" s="204"/>
      <c r="BC34" s="200">
        <f t="shared" si="15"/>
        <v>12</v>
      </c>
      <c r="BD34" s="201">
        <f t="shared" si="16"/>
        <v>45899</v>
      </c>
      <c r="BE34" s="202">
        <f t="shared" si="5"/>
        <v>50000</v>
      </c>
      <c r="BF34" s="202">
        <f>BE34/((1+('Incremental Rent Q3'!$AW$12/12))^BC34)</f>
        <v>45260.621489531666</v>
      </c>
      <c r="BG34" s="458" t="s">
        <v>878</v>
      </c>
    </row>
    <row r="35" spans="1:59" s="207" customFormat="1" x14ac:dyDescent="0.3">
      <c r="A35" s="204">
        <f t="shared" si="1"/>
        <v>13</v>
      </c>
      <c r="B35" s="205">
        <f t="shared" si="17"/>
        <v>44213</v>
      </c>
      <c r="C35" s="206">
        <f>'Incremental Rent Q3'!$B$8</f>
        <v>50000</v>
      </c>
      <c r="D35" s="206">
        <f>C35/((1+('Incremental Rent Q3'!$B$12/12))^A35)</f>
        <v>44886.566766477692</v>
      </c>
      <c r="E35" s="204"/>
      <c r="F35" s="172"/>
      <c r="G35" s="204">
        <f t="shared" si="6"/>
        <v>13</v>
      </c>
      <c r="H35" s="205">
        <f t="shared" si="7"/>
        <v>45170</v>
      </c>
      <c r="I35" s="206">
        <f>'Incremental Rent Q3'!$H$8</f>
        <v>44444.444444444445</v>
      </c>
      <c r="J35" s="206">
        <f>I35/((1+('Incremental Rent Q3'!$B$12/12))^G35)</f>
        <v>39899.170459091285</v>
      </c>
      <c r="K35" s="204"/>
      <c r="L35" s="172"/>
      <c r="M35" s="204">
        <v>13</v>
      </c>
      <c r="N35" s="205">
        <f t="shared" si="8"/>
        <v>43694</v>
      </c>
      <c r="O35" s="206"/>
      <c r="P35" s="206">
        <f>O35/((1+('Incremental Rent Q3'!$N$12/12))^M35)</f>
        <v>0</v>
      </c>
      <c r="Q35" s="204"/>
      <c r="R35" s="172"/>
      <c r="S35" s="204">
        <v>13</v>
      </c>
      <c r="T35" s="205">
        <f t="shared" si="9"/>
        <v>44882</v>
      </c>
      <c r="U35" s="206">
        <f t="shared" si="0"/>
        <v>65550</v>
      </c>
      <c r="V35" s="206">
        <f>U35/((1+('Incremental Rent Q3'!$H$12/12))^S35)</f>
        <v>58846.289030852255</v>
      </c>
      <c r="W35" s="204"/>
      <c r="Y35" s="204">
        <v>13</v>
      </c>
      <c r="Z35" s="205">
        <f t="shared" si="10"/>
        <v>44882</v>
      </c>
      <c r="AA35" s="206">
        <f t="shared" si="2"/>
        <v>90000</v>
      </c>
      <c r="AB35" s="206">
        <f>AA35/((1+('Incremental Rent Q3'!$H$12/12))^Y35)</f>
        <v>80795.820179659844</v>
      </c>
      <c r="AC35" s="204"/>
      <c r="AE35" s="204">
        <v>13</v>
      </c>
      <c r="AF35" s="205">
        <f t="shared" si="11"/>
        <v>44882</v>
      </c>
      <c r="AG35" s="206">
        <f t="shared" si="3"/>
        <v>72750</v>
      </c>
      <c r="AH35" s="206">
        <f>AG35/((1+('Incremental Rent Q3'!$H$12/12))^AE35)</f>
        <v>65309.954645225043</v>
      </c>
      <c r="AI35" s="204"/>
      <c r="AK35" s="204">
        <v>13</v>
      </c>
      <c r="AL35" s="205">
        <f t="shared" si="12"/>
        <v>44882</v>
      </c>
      <c r="AM35" s="206">
        <f t="shared" si="4"/>
        <v>42000</v>
      </c>
      <c r="AN35" s="206">
        <f>AM35/((1+('Incremental Rent Q3'!$H$12/12))^AK35)</f>
        <v>37704.71608384126</v>
      </c>
      <c r="AO35" s="204"/>
      <c r="AQ35" s="204">
        <v>13</v>
      </c>
      <c r="AR35" s="205">
        <f t="shared" si="13"/>
        <v>45277</v>
      </c>
      <c r="AS35" s="206"/>
      <c r="AT35" s="206">
        <f>AS35/((1+('Incremental Rent Q3'!$N$12/12))^AQ35)</f>
        <v>0</v>
      </c>
      <c r="AU35" s="204"/>
      <c r="AV35" s="200">
        <f t="shared" si="14"/>
        <v>13</v>
      </c>
      <c r="AW35" s="205">
        <f t="shared" si="18"/>
        <v>45674</v>
      </c>
      <c r="AX35" s="202">
        <f>'Incremental Rent Q3'!$AW$8</f>
        <v>55000</v>
      </c>
      <c r="AY35" s="202">
        <f>AX35/((1+('Incremental Rent Q3'!$AW$12/12))^AV35)</f>
        <v>49375.223443125462</v>
      </c>
      <c r="AZ35" s="204"/>
      <c r="BC35" s="200">
        <f t="shared" si="15"/>
        <v>13</v>
      </c>
      <c r="BD35" s="201">
        <f t="shared" si="16"/>
        <v>45930</v>
      </c>
      <c r="BE35" s="202">
        <f t="shared" si="5"/>
        <v>50000</v>
      </c>
      <c r="BF35" s="202">
        <f>BE35/((1+('Incremental Rent Q3'!$AW$12/12))^BC35)</f>
        <v>44886.566766477692</v>
      </c>
      <c r="BG35" s="458" t="s">
        <v>878</v>
      </c>
    </row>
    <row r="36" spans="1:59" s="207" customFormat="1" x14ac:dyDescent="0.3">
      <c r="A36" s="204">
        <f t="shared" si="1"/>
        <v>14</v>
      </c>
      <c r="B36" s="205">
        <f t="shared" si="17"/>
        <v>44244</v>
      </c>
      <c r="C36" s="206">
        <f>'Incremental Rent Q3'!$B$8</f>
        <v>50000</v>
      </c>
      <c r="D36" s="206">
        <f>C36/((1+('Incremental Rent Q3'!$B$12/12))^A36)</f>
        <v>44515.60340477126</v>
      </c>
      <c r="E36" s="204"/>
      <c r="F36" s="172"/>
      <c r="G36" s="204">
        <f t="shared" si="6"/>
        <v>14</v>
      </c>
      <c r="H36" s="205">
        <f t="shared" si="7"/>
        <v>45200</v>
      </c>
      <c r="I36" s="206">
        <f>'Incremental Rent Q3'!$H$8</f>
        <v>44444.444444444445</v>
      </c>
      <c r="J36" s="206">
        <f>I36/((1+('Incremental Rent Q3'!$B$12/12))^G36)</f>
        <v>39569.425248685569</v>
      </c>
      <c r="K36" s="204"/>
      <c r="L36" s="172"/>
      <c r="M36" s="204">
        <v>14</v>
      </c>
      <c r="N36" s="205">
        <f t="shared" si="8"/>
        <v>43725</v>
      </c>
      <c r="O36" s="206"/>
      <c r="P36" s="206">
        <f>O36/((1+('Incremental Rent Q3'!$N$12/12))^M36)</f>
        <v>0</v>
      </c>
      <c r="Q36" s="204"/>
      <c r="R36" s="172"/>
      <c r="S36" s="204">
        <v>14</v>
      </c>
      <c r="T36" s="205">
        <f t="shared" si="9"/>
        <v>44912</v>
      </c>
      <c r="U36" s="206">
        <f t="shared" si="0"/>
        <v>65550</v>
      </c>
      <c r="V36" s="206">
        <f>U36/((1+('Incremental Rent Q3'!$H$12/12))^S36)</f>
        <v>58359.956063655125</v>
      </c>
      <c r="W36" s="204"/>
      <c r="Y36" s="204">
        <v>14</v>
      </c>
      <c r="Z36" s="205">
        <f t="shared" si="10"/>
        <v>44912</v>
      </c>
      <c r="AA36" s="206">
        <f t="shared" si="2"/>
        <v>90000</v>
      </c>
      <c r="AB36" s="206">
        <f>AA36/((1+('Incremental Rent Q3'!$H$12/12))^Y36)</f>
        <v>80128.086128588271</v>
      </c>
      <c r="AC36" s="204"/>
      <c r="AE36" s="204">
        <v>14</v>
      </c>
      <c r="AF36" s="205">
        <f t="shared" si="11"/>
        <v>44912</v>
      </c>
      <c r="AG36" s="206">
        <f t="shared" si="3"/>
        <v>72750</v>
      </c>
      <c r="AH36" s="206">
        <f>AG36/((1+('Incremental Rent Q3'!$H$12/12))^AE36)</f>
        <v>64770.202953942186</v>
      </c>
      <c r="AI36" s="204"/>
      <c r="AK36" s="204">
        <v>14</v>
      </c>
      <c r="AL36" s="205">
        <f t="shared" si="12"/>
        <v>44912</v>
      </c>
      <c r="AM36" s="206">
        <f t="shared" si="4"/>
        <v>42000</v>
      </c>
      <c r="AN36" s="206">
        <f>AM36/((1+('Incremental Rent Q3'!$H$12/12))^AK36)</f>
        <v>37393.106860007858</v>
      </c>
      <c r="AO36" s="204"/>
      <c r="AQ36" s="204">
        <v>14</v>
      </c>
      <c r="AR36" s="205">
        <f t="shared" si="13"/>
        <v>45308</v>
      </c>
      <c r="AS36" s="206"/>
      <c r="AT36" s="206">
        <f>AS36/((1+('Incremental Rent Q3'!$N$12/12))^AQ36)</f>
        <v>0</v>
      </c>
      <c r="AU36" s="204"/>
      <c r="AV36" s="200">
        <f t="shared" si="14"/>
        <v>14</v>
      </c>
      <c r="AW36" s="205">
        <f t="shared" si="18"/>
        <v>45705</v>
      </c>
      <c r="AX36" s="202">
        <f>'Incremental Rent Q3'!$AW$8</f>
        <v>55000</v>
      </c>
      <c r="AY36" s="202">
        <f>AX36/((1+('Incremental Rent Q3'!$AW$12/12))^AV36)</f>
        <v>48967.163745248392</v>
      </c>
      <c r="AZ36" s="204"/>
      <c r="BC36" s="200">
        <f t="shared" si="15"/>
        <v>14</v>
      </c>
      <c r="BD36" s="201">
        <f t="shared" si="16"/>
        <v>45960</v>
      </c>
      <c r="BE36" s="202">
        <f t="shared" si="5"/>
        <v>50000</v>
      </c>
      <c r="BF36" s="202">
        <f>BE36/((1+('Incremental Rent Q3'!$AW$12/12))^BC36)</f>
        <v>44515.60340477126</v>
      </c>
      <c r="BG36" s="458" t="s">
        <v>878</v>
      </c>
    </row>
    <row r="37" spans="1:59" s="207" customFormat="1" x14ac:dyDescent="0.3">
      <c r="A37" s="204">
        <f t="shared" si="1"/>
        <v>15</v>
      </c>
      <c r="B37" s="205">
        <f t="shared" si="17"/>
        <v>44272</v>
      </c>
      <c r="C37" s="206">
        <f>'Incremental Rent Q3'!$B$8</f>
        <v>50000</v>
      </c>
      <c r="D37" s="206">
        <f>C37/((1+('Incremental Rent Q3'!$B$12/12))^A37)</f>
        <v>44147.705855971501</v>
      </c>
      <c r="E37" s="204"/>
      <c r="F37" s="172"/>
      <c r="G37" s="204">
        <f t="shared" si="6"/>
        <v>15</v>
      </c>
      <c r="H37" s="205">
        <f t="shared" si="7"/>
        <v>45231</v>
      </c>
      <c r="I37" s="206">
        <f>'Incremental Rent Q3'!$H$8</f>
        <v>44444.444444444445</v>
      </c>
      <c r="J37" s="206">
        <f>I37/((1+('Incremental Rent Q3'!$B$12/12))^G37)</f>
        <v>39242.405205308001</v>
      </c>
      <c r="K37" s="204"/>
      <c r="L37" s="172"/>
      <c r="M37" s="204">
        <v>15</v>
      </c>
      <c r="N37" s="205">
        <f t="shared" si="8"/>
        <v>43755</v>
      </c>
      <c r="O37" s="206"/>
      <c r="P37" s="206">
        <f>O37/((1+('Incremental Rent Q3'!$N$12/12))^M37)</f>
        <v>0</v>
      </c>
      <c r="Q37" s="204"/>
      <c r="R37" s="172"/>
      <c r="S37" s="204">
        <v>15</v>
      </c>
      <c r="T37" s="205">
        <f t="shared" si="9"/>
        <v>44943</v>
      </c>
      <c r="U37" s="206">
        <f t="shared" si="0"/>
        <v>65550</v>
      </c>
      <c r="V37" s="206">
        <f>U37/((1+('Incremental Rent Q3'!$H$12/12))^S37)</f>
        <v>57877.642377178636</v>
      </c>
      <c r="W37" s="204"/>
      <c r="Y37" s="204">
        <v>15</v>
      </c>
      <c r="Z37" s="205">
        <f t="shared" si="10"/>
        <v>44943</v>
      </c>
      <c r="AA37" s="206">
        <f t="shared" si="2"/>
        <v>90000</v>
      </c>
      <c r="AB37" s="206">
        <f>AA37/((1+('Incremental Rent Q3'!$H$12/12))^Y37)</f>
        <v>79465.8705407487</v>
      </c>
      <c r="AC37" s="204"/>
      <c r="AE37" s="204">
        <v>15</v>
      </c>
      <c r="AF37" s="205">
        <f t="shared" si="11"/>
        <v>44943</v>
      </c>
      <c r="AG37" s="206">
        <f t="shared" si="3"/>
        <v>72750</v>
      </c>
      <c r="AH37" s="206">
        <f>AG37/((1+('Incremental Rent Q3'!$H$12/12))^AE37)</f>
        <v>64234.912020438533</v>
      </c>
      <c r="AI37" s="204"/>
      <c r="AK37" s="204">
        <v>15</v>
      </c>
      <c r="AL37" s="205">
        <f t="shared" si="12"/>
        <v>44943</v>
      </c>
      <c r="AM37" s="206">
        <f t="shared" si="4"/>
        <v>42000</v>
      </c>
      <c r="AN37" s="206">
        <f>AM37/((1+('Incremental Rent Q3'!$H$12/12))^AK37)</f>
        <v>37084.072919016064</v>
      </c>
      <c r="AO37" s="204"/>
      <c r="AQ37" s="204">
        <v>15</v>
      </c>
      <c r="AR37" s="205">
        <f t="shared" si="13"/>
        <v>45339</v>
      </c>
      <c r="AS37" s="206"/>
      <c r="AT37" s="206">
        <f>AS37/((1+('Incremental Rent Q3'!$N$12/12))^AQ37)</f>
        <v>0</v>
      </c>
      <c r="AU37" s="204"/>
      <c r="AV37" s="200">
        <f t="shared" si="14"/>
        <v>15</v>
      </c>
      <c r="AW37" s="205">
        <f t="shared" si="18"/>
        <v>45733</v>
      </c>
      <c r="AX37" s="202">
        <f>'Incremental Rent Q3'!$AW$8</f>
        <v>55000</v>
      </c>
      <c r="AY37" s="202">
        <f>AX37/((1+('Incremental Rent Q3'!$AW$12/12))^AV37)</f>
        <v>48562.476441568651</v>
      </c>
      <c r="AZ37" s="204"/>
      <c r="BC37" s="200">
        <f t="shared" si="15"/>
        <v>15</v>
      </c>
      <c r="BD37" s="201">
        <f t="shared" si="16"/>
        <v>45991</v>
      </c>
      <c r="BE37" s="202">
        <f t="shared" si="5"/>
        <v>50000</v>
      </c>
      <c r="BF37" s="202">
        <f>BE37/((1+('Incremental Rent Q3'!$AW$12/12))^BC37)</f>
        <v>44147.705855971501</v>
      </c>
      <c r="BG37" s="458" t="s">
        <v>878</v>
      </c>
    </row>
    <row r="38" spans="1:59" s="207" customFormat="1" x14ac:dyDescent="0.3">
      <c r="A38" s="204">
        <f t="shared" si="1"/>
        <v>16</v>
      </c>
      <c r="B38" s="205">
        <f t="shared" si="17"/>
        <v>44303</v>
      </c>
      <c r="C38" s="206">
        <f>'Incremental Rent Q3'!$B$8</f>
        <v>50000</v>
      </c>
      <c r="D38" s="206">
        <f>C38/((1+('Incremental Rent Q3'!$B$12/12))^A38)</f>
        <v>43782.848782781657</v>
      </c>
      <c r="E38" s="204"/>
      <c r="F38" s="172"/>
      <c r="G38" s="204">
        <f t="shared" si="6"/>
        <v>16</v>
      </c>
      <c r="H38" s="205">
        <f t="shared" si="7"/>
        <v>45261</v>
      </c>
      <c r="I38" s="206">
        <f>'Incremental Rent Q3'!$H$8</f>
        <v>44444.444444444445</v>
      </c>
      <c r="J38" s="206">
        <f>I38/((1+('Incremental Rent Q3'!$B$12/12))^G38)</f>
        <v>38918.087806917029</v>
      </c>
      <c r="K38" s="204"/>
      <c r="L38" s="172"/>
      <c r="M38" s="204">
        <v>16</v>
      </c>
      <c r="N38" s="205">
        <f t="shared" si="8"/>
        <v>43786</v>
      </c>
      <c r="O38" s="206"/>
      <c r="P38" s="206">
        <f>O38/((1+('Incremental Rent Q3'!$N$12/12))^M38)</f>
        <v>0</v>
      </c>
      <c r="Q38" s="204"/>
      <c r="R38" s="172"/>
      <c r="S38" s="204">
        <v>16</v>
      </c>
      <c r="T38" s="205">
        <f t="shared" si="9"/>
        <v>44974</v>
      </c>
      <c r="U38" s="206">
        <f t="shared" si="0"/>
        <v>65550</v>
      </c>
      <c r="V38" s="206">
        <f>U38/((1+('Incremental Rent Q3'!$H$12/12))^S38)</f>
        <v>57399.314754226747</v>
      </c>
      <c r="W38" s="204"/>
      <c r="Y38" s="204">
        <v>16</v>
      </c>
      <c r="Z38" s="205">
        <f t="shared" si="10"/>
        <v>44974</v>
      </c>
      <c r="AA38" s="206">
        <f t="shared" si="2"/>
        <v>90000</v>
      </c>
      <c r="AB38" s="206">
        <f>AA38/((1+('Incremental Rent Q3'!$H$12/12))^Y38)</f>
        <v>78809.127809006983</v>
      </c>
      <c r="AC38" s="204"/>
      <c r="AE38" s="204">
        <v>16</v>
      </c>
      <c r="AF38" s="205">
        <f t="shared" si="11"/>
        <v>44974</v>
      </c>
      <c r="AG38" s="206">
        <f t="shared" si="3"/>
        <v>72750</v>
      </c>
      <c r="AH38" s="206">
        <f>AG38/((1+('Incremental Rent Q3'!$H$12/12))^AE38)</f>
        <v>63704.044978947306</v>
      </c>
      <c r="AI38" s="204"/>
      <c r="AK38" s="204">
        <v>16</v>
      </c>
      <c r="AL38" s="205">
        <f t="shared" si="12"/>
        <v>44974</v>
      </c>
      <c r="AM38" s="206">
        <f t="shared" si="4"/>
        <v>42000</v>
      </c>
      <c r="AN38" s="206">
        <f>AM38/((1+('Incremental Rent Q3'!$H$12/12))^AK38)</f>
        <v>36777.592977536588</v>
      </c>
      <c r="AO38" s="204"/>
      <c r="AQ38" s="204">
        <v>16</v>
      </c>
      <c r="AR38" s="205">
        <f t="shared" si="13"/>
        <v>45368</v>
      </c>
      <c r="AS38" s="206"/>
      <c r="AT38" s="206">
        <f>AS38/((1+('Incremental Rent Q3'!$N$12/12))^AQ38)</f>
        <v>0</v>
      </c>
      <c r="AU38" s="204"/>
      <c r="AV38" s="200">
        <f t="shared" si="14"/>
        <v>16</v>
      </c>
      <c r="AW38" s="205">
        <f t="shared" si="18"/>
        <v>45764</v>
      </c>
      <c r="AX38" s="202">
        <f>'Incremental Rent Q3'!$AW$8</f>
        <v>55000</v>
      </c>
      <c r="AY38" s="202">
        <f>AX38/((1+('Incremental Rent Q3'!$AW$12/12))^AV38)</f>
        <v>48161.133661059823</v>
      </c>
      <c r="AZ38" s="204"/>
      <c r="BC38" s="200">
        <f t="shared" si="15"/>
        <v>16</v>
      </c>
      <c r="BD38" s="201">
        <f t="shared" si="16"/>
        <v>46021</v>
      </c>
      <c r="BE38" s="202">
        <f t="shared" si="5"/>
        <v>50000</v>
      </c>
      <c r="BF38" s="202">
        <f>BE38/((1+('Incremental Rent Q3'!$AW$12/12))^BC38)</f>
        <v>43782.848782781657</v>
      </c>
      <c r="BG38" s="458" t="s">
        <v>878</v>
      </c>
    </row>
    <row r="39" spans="1:59" s="207" customFormat="1" x14ac:dyDescent="0.3">
      <c r="A39" s="204">
        <f t="shared" si="1"/>
        <v>17</v>
      </c>
      <c r="B39" s="205">
        <f t="shared" si="17"/>
        <v>44333</v>
      </c>
      <c r="C39" s="206">
        <f>'Incremental Rent Q3'!$B$8</f>
        <v>50000</v>
      </c>
      <c r="D39" s="206">
        <f>C39/((1+('Incremental Rent Q3'!$B$12/12))^A39)</f>
        <v>43421.007057304123</v>
      </c>
      <c r="E39" s="204"/>
      <c r="F39" s="172"/>
      <c r="G39" s="204">
        <f t="shared" si="6"/>
        <v>17</v>
      </c>
      <c r="H39" s="205">
        <f t="shared" si="7"/>
        <v>45292</v>
      </c>
      <c r="I39" s="206">
        <f>'Incremental Rent Q3'!$H$8</f>
        <v>44444.444444444445</v>
      </c>
      <c r="J39" s="206">
        <f>I39/((1+('Incremental Rent Q3'!$B$12/12))^G39)</f>
        <v>38596.450717603664</v>
      </c>
      <c r="K39" s="204"/>
      <c r="L39" s="172"/>
      <c r="M39" s="204">
        <v>17</v>
      </c>
      <c r="N39" s="205">
        <f t="shared" si="8"/>
        <v>43816</v>
      </c>
      <c r="O39" s="206"/>
      <c r="P39" s="206">
        <f>O39/((1+('Incremental Rent Q3'!$N$12/12))^M39)</f>
        <v>0</v>
      </c>
      <c r="Q39" s="204"/>
      <c r="R39" s="172"/>
      <c r="S39" s="204">
        <v>17</v>
      </c>
      <c r="T39" s="205">
        <f t="shared" si="9"/>
        <v>45002</v>
      </c>
      <c r="U39" s="206">
        <f t="shared" si="0"/>
        <v>65550</v>
      </c>
      <c r="V39" s="206">
        <f>U39/((1+('Incremental Rent Q3'!$H$12/12))^S39)</f>
        <v>56924.940252125707</v>
      </c>
      <c r="W39" s="204"/>
      <c r="Y39" s="204">
        <v>17</v>
      </c>
      <c r="Z39" s="205">
        <f t="shared" si="10"/>
        <v>45002</v>
      </c>
      <c r="AA39" s="206">
        <f t="shared" si="2"/>
        <v>90000</v>
      </c>
      <c r="AB39" s="206">
        <f>AA39/((1+('Incremental Rent Q3'!$H$12/12))^Y39)</f>
        <v>78157.812703147429</v>
      </c>
      <c r="AC39" s="204"/>
      <c r="AE39" s="204">
        <v>17</v>
      </c>
      <c r="AF39" s="205">
        <f t="shared" si="11"/>
        <v>45002</v>
      </c>
      <c r="AG39" s="206">
        <f t="shared" si="3"/>
        <v>72750</v>
      </c>
      <c r="AH39" s="206">
        <f>AG39/((1+('Incremental Rent Q3'!$H$12/12))^AE39)</f>
        <v>63177.565268377504</v>
      </c>
      <c r="AI39" s="204"/>
      <c r="AK39" s="204">
        <v>17</v>
      </c>
      <c r="AL39" s="205">
        <f t="shared" si="12"/>
        <v>45002</v>
      </c>
      <c r="AM39" s="206">
        <f t="shared" si="4"/>
        <v>42000</v>
      </c>
      <c r="AN39" s="206">
        <f>AM39/((1+('Incremental Rent Q3'!$H$12/12))^AK39)</f>
        <v>36473.645928135462</v>
      </c>
      <c r="AO39" s="204"/>
      <c r="AQ39" s="204">
        <v>17</v>
      </c>
      <c r="AR39" s="205">
        <f t="shared" si="13"/>
        <v>45399</v>
      </c>
      <c r="AS39" s="206"/>
      <c r="AT39" s="206">
        <f>AS39/((1+('Incremental Rent Q3'!$N$12/12))^AQ39)</f>
        <v>0</v>
      </c>
      <c r="AU39" s="204"/>
      <c r="AV39" s="200">
        <f t="shared" si="14"/>
        <v>17</v>
      </c>
      <c r="AW39" s="205">
        <f t="shared" si="18"/>
        <v>45794</v>
      </c>
      <c r="AX39" s="202">
        <f>'Incremental Rent Q3'!$AW$8</f>
        <v>55000</v>
      </c>
      <c r="AY39" s="202">
        <f>AX39/((1+('Incremental Rent Q3'!$AW$12/12))^AV39)</f>
        <v>47763.107763034539</v>
      </c>
      <c r="AZ39" s="204"/>
      <c r="BC39" s="200">
        <f t="shared" si="15"/>
        <v>17</v>
      </c>
      <c r="BD39" s="201">
        <f t="shared" si="16"/>
        <v>46052</v>
      </c>
      <c r="BE39" s="202">
        <f t="shared" si="5"/>
        <v>50000</v>
      </c>
      <c r="BF39" s="202">
        <f>BE39/((1+('Incremental Rent Q3'!$AW$12/12))^BC39)</f>
        <v>43421.007057304123</v>
      </c>
      <c r="BG39" s="458" t="s">
        <v>878</v>
      </c>
    </row>
    <row r="40" spans="1:59" s="207" customFormat="1" x14ac:dyDescent="0.3">
      <c r="A40" s="204">
        <f t="shared" si="1"/>
        <v>18</v>
      </c>
      <c r="B40" s="205">
        <f t="shared" si="17"/>
        <v>44364</v>
      </c>
      <c r="C40" s="206">
        <f>'Incremental Rent Q3'!$B$8</f>
        <v>50000</v>
      </c>
      <c r="D40" s="206">
        <f>C40/((1+('Incremental Rent Q3'!$B$12/12))^A40)</f>
        <v>43062.15575930987</v>
      </c>
      <c r="E40" s="204" t="s">
        <v>873</v>
      </c>
      <c r="F40" s="172"/>
      <c r="G40" s="204">
        <f t="shared" si="6"/>
        <v>18</v>
      </c>
      <c r="H40" s="205">
        <f t="shared" si="7"/>
        <v>45323</v>
      </c>
      <c r="I40" s="206">
        <f>'Incremental Rent Q3'!$H$8</f>
        <v>44444.444444444445</v>
      </c>
      <c r="J40" s="206">
        <f>I40/((1+('Incremental Rent Q3'!$B$12/12))^G40)</f>
        <v>38277.471786053218</v>
      </c>
      <c r="K40" s="204"/>
      <c r="L40" s="172"/>
      <c r="M40" s="204">
        <v>18</v>
      </c>
      <c r="N40" s="205">
        <f t="shared" si="8"/>
        <v>43847</v>
      </c>
      <c r="O40" s="206"/>
      <c r="P40" s="206">
        <f>O40/((1+('Incremental Rent Q3'!$N$12/12))^M40)</f>
        <v>0</v>
      </c>
      <c r="Q40" s="204"/>
      <c r="R40" s="172"/>
      <c r="S40" s="204">
        <v>18</v>
      </c>
      <c r="T40" s="205">
        <f t="shared" si="9"/>
        <v>45033</v>
      </c>
      <c r="U40" s="206">
        <f t="shared" si="0"/>
        <v>65550</v>
      </c>
      <c r="V40" s="206">
        <f>U40/((1+('Incremental Rent Q3'!$H$12/12))^S40)</f>
        <v>56454.486200455241</v>
      </c>
      <c r="W40" s="204"/>
      <c r="Y40" s="204">
        <v>18</v>
      </c>
      <c r="Z40" s="205">
        <f t="shared" si="10"/>
        <v>45033</v>
      </c>
      <c r="AA40" s="206">
        <f t="shared" si="2"/>
        <v>90000</v>
      </c>
      <c r="AB40" s="206">
        <f>AA40/((1+('Incremental Rent Q3'!$H$12/12))^Y40)</f>
        <v>77511.880366757759</v>
      </c>
      <c r="AC40" s="204"/>
      <c r="AE40" s="204">
        <v>18</v>
      </c>
      <c r="AF40" s="205">
        <f t="shared" si="11"/>
        <v>45033</v>
      </c>
      <c r="AG40" s="206">
        <f t="shared" si="3"/>
        <v>72750</v>
      </c>
      <c r="AH40" s="206">
        <f>AG40/((1+('Incremental Rent Q3'!$H$12/12))^AE40)</f>
        <v>62655.436629795862</v>
      </c>
      <c r="AI40" s="204"/>
      <c r="AK40" s="204">
        <v>18</v>
      </c>
      <c r="AL40" s="205">
        <f t="shared" si="12"/>
        <v>45033</v>
      </c>
      <c r="AM40" s="206">
        <f t="shared" si="4"/>
        <v>42000</v>
      </c>
      <c r="AN40" s="206">
        <f>AM40/((1+('Incremental Rent Q3'!$H$12/12))^AK40)</f>
        <v>36172.21083782029</v>
      </c>
      <c r="AO40" s="204"/>
      <c r="AQ40" s="204">
        <v>18</v>
      </c>
      <c r="AR40" s="205">
        <f t="shared" si="13"/>
        <v>45429</v>
      </c>
      <c r="AS40" s="206"/>
      <c r="AT40" s="206">
        <f>AS40/((1+('Incremental Rent Q3'!$N$12/12))^AQ40)</f>
        <v>0</v>
      </c>
      <c r="AU40" s="204"/>
      <c r="AV40" s="200">
        <f t="shared" si="14"/>
        <v>18</v>
      </c>
      <c r="AW40" s="205">
        <f t="shared" si="18"/>
        <v>45825</v>
      </c>
      <c r="AX40" s="202">
        <f>'Incremental Rent Q3'!$AW$8</f>
        <v>55000</v>
      </c>
      <c r="AY40" s="202">
        <f>AX40/((1+('Incremental Rent Q3'!$AW$12/12))^AV40)</f>
        <v>47368.371335240859</v>
      </c>
      <c r="AZ40" s="204"/>
      <c r="BC40" s="200">
        <f t="shared" si="15"/>
        <v>18</v>
      </c>
      <c r="BD40" s="201">
        <f t="shared" si="16"/>
        <v>46083</v>
      </c>
      <c r="BE40" s="202">
        <f t="shared" si="5"/>
        <v>50000</v>
      </c>
      <c r="BF40" s="202">
        <f>BE40/((1+('Incremental Rent Q3'!$AW$12/12))^BC40)</f>
        <v>43062.15575930987</v>
      </c>
      <c r="BG40" s="458" t="s">
        <v>878</v>
      </c>
    </row>
    <row r="41" spans="1:59" s="203" customFormat="1" x14ac:dyDescent="0.3">
      <c r="A41" s="200">
        <f t="shared" si="1"/>
        <v>19</v>
      </c>
      <c r="B41" s="201">
        <f t="shared" si="17"/>
        <v>44394</v>
      </c>
      <c r="C41" s="202">
        <f>'Incremental Rent Q3'!$B$8</f>
        <v>50000</v>
      </c>
      <c r="D41" s="202">
        <f>C41/((1+('Incremental Rent Q3'!$B$12/12))^A41)</f>
        <v>42706.270174522186</v>
      </c>
      <c r="E41" s="200"/>
      <c r="F41" s="172"/>
      <c r="G41" s="204">
        <f t="shared" si="6"/>
        <v>19</v>
      </c>
      <c r="H41" s="205">
        <f t="shared" si="7"/>
        <v>45352</v>
      </c>
      <c r="I41" s="206">
        <f>'Incremental Rent Q3'!$H$8</f>
        <v>44444.444444444445</v>
      </c>
      <c r="J41" s="206">
        <f>I41/((1+('Incremental Rent Q3'!$B$12/12))^G41)</f>
        <v>37961.129044019726</v>
      </c>
      <c r="K41" s="204"/>
      <c r="L41" s="172"/>
      <c r="M41" s="204">
        <v>19</v>
      </c>
      <c r="N41" s="205">
        <f t="shared" si="8"/>
        <v>43878</v>
      </c>
      <c r="O41" s="206"/>
      <c r="P41" s="206">
        <f>O41/((1+('Incremental Rent Q3'!$N$12/12))^M41)</f>
        <v>0</v>
      </c>
      <c r="Q41" s="204"/>
      <c r="R41" s="172"/>
      <c r="S41" s="204">
        <v>19</v>
      </c>
      <c r="T41" s="205">
        <f t="shared" si="9"/>
        <v>45063</v>
      </c>
      <c r="U41" s="206">
        <f t="shared" si="0"/>
        <v>65550</v>
      </c>
      <c r="V41" s="206">
        <f>U41/((1+('Incremental Rent Q3'!$H$12/12))^S41)</f>
        <v>55987.920198798587</v>
      </c>
      <c r="W41" s="204"/>
      <c r="Y41" s="204">
        <v>19</v>
      </c>
      <c r="Z41" s="205">
        <f>EOMONTH(Z40,0)+17</f>
        <v>45063</v>
      </c>
      <c r="AA41" s="206">
        <f t="shared" si="2"/>
        <v>90000</v>
      </c>
      <c r="AB41" s="206">
        <f>AA41/((1+('Incremental Rent Q3'!$H$12/12))^Y41)</f>
        <v>76871.286314139943</v>
      </c>
      <c r="AC41" s="204"/>
      <c r="AE41" s="204">
        <v>19</v>
      </c>
      <c r="AF41" s="205">
        <f t="shared" si="11"/>
        <v>45063</v>
      </c>
      <c r="AG41" s="206">
        <f t="shared" si="3"/>
        <v>72750</v>
      </c>
      <c r="AH41" s="206">
        <f>AG41/((1+('Incremental Rent Q3'!$H$12/12))^AE41)</f>
        <v>62137.623103929785</v>
      </c>
      <c r="AI41" s="204"/>
      <c r="AK41" s="204">
        <v>19</v>
      </c>
      <c r="AL41" s="205">
        <f t="shared" si="12"/>
        <v>45063</v>
      </c>
      <c r="AM41" s="206">
        <f t="shared" si="4"/>
        <v>42000</v>
      </c>
      <c r="AN41" s="206">
        <f>AM41/((1+('Incremental Rent Q3'!$H$12/12))^AK41)</f>
        <v>35873.26694659864</v>
      </c>
      <c r="AO41" s="204"/>
      <c r="AQ41" s="204">
        <v>19</v>
      </c>
      <c r="AR41" s="205">
        <f t="shared" si="13"/>
        <v>45460</v>
      </c>
      <c r="AS41" s="206"/>
      <c r="AT41" s="206">
        <f>AS41/((1+('Incremental Rent Q3'!$N$12/12))^AQ41)</f>
        <v>0</v>
      </c>
      <c r="AU41" s="204"/>
      <c r="AV41" s="200">
        <f t="shared" si="14"/>
        <v>19</v>
      </c>
      <c r="AW41" s="201">
        <f t="shared" si="18"/>
        <v>45855</v>
      </c>
      <c r="AX41" s="202">
        <f>'Incremental Rent Q3'!$AW$8</f>
        <v>55000</v>
      </c>
      <c r="AY41" s="202">
        <f>AX41/((1+('Incremental Rent Q3'!$AW$12/12))^AV41)</f>
        <v>46976.897191974407</v>
      </c>
      <c r="AZ41" s="200"/>
      <c r="BC41" s="200">
        <f t="shared" si="15"/>
        <v>19</v>
      </c>
      <c r="BD41" s="201">
        <f t="shared" si="16"/>
        <v>46142</v>
      </c>
      <c r="BE41" s="202">
        <f t="shared" si="5"/>
        <v>50000</v>
      </c>
      <c r="BF41" s="202">
        <f>BE41/((1+('Incremental Rent Q3'!$AW$12/12))^BC41)</f>
        <v>42706.270174522186</v>
      </c>
      <c r="BG41" s="458" t="s">
        <v>878</v>
      </c>
    </row>
    <row r="42" spans="1:59" s="203" customFormat="1" x14ac:dyDescent="0.3">
      <c r="A42" s="200">
        <f t="shared" si="1"/>
        <v>20</v>
      </c>
      <c r="B42" s="201">
        <f t="shared" si="17"/>
        <v>44425</v>
      </c>
      <c r="C42" s="202">
        <f>'Incremental Rent Q3'!$B$8</f>
        <v>50000</v>
      </c>
      <c r="D42" s="202">
        <f>C42/((1+('Incremental Rent Q3'!$B$12/12))^A42)</f>
        <v>42353.325792914577</v>
      </c>
      <c r="E42" s="200"/>
      <c r="F42" s="172"/>
      <c r="G42" s="204">
        <f t="shared" si="6"/>
        <v>20</v>
      </c>
      <c r="H42" s="205">
        <f t="shared" si="7"/>
        <v>45383</v>
      </c>
      <c r="I42" s="206">
        <f>'Incremental Rent Q3'!$H$8</f>
        <v>44444.444444444445</v>
      </c>
      <c r="J42" s="206">
        <f>I42/((1+('Incremental Rent Q3'!$B$12/12))^G42)</f>
        <v>37647.400704812957</v>
      </c>
      <c r="K42" s="204"/>
      <c r="L42" s="172"/>
      <c r="M42" s="204">
        <v>20</v>
      </c>
      <c r="N42" s="205">
        <f t="shared" si="8"/>
        <v>43907</v>
      </c>
      <c r="O42" s="206"/>
      <c r="P42" s="206">
        <f>O42/((1+('Incremental Rent Q3'!$N$12/12))^M42)</f>
        <v>0</v>
      </c>
      <c r="Q42" s="204"/>
      <c r="R42" s="172"/>
      <c r="S42" s="204">
        <v>20</v>
      </c>
      <c r="T42" s="205">
        <f t="shared" si="9"/>
        <v>45094</v>
      </c>
      <c r="U42" s="206">
        <f t="shared" si="0"/>
        <v>65550</v>
      </c>
      <c r="V42" s="206">
        <f>U42/((1+('Incremental Rent Q3'!$H$12/12))^S42)</f>
        <v>55525.210114511006</v>
      </c>
      <c r="W42" s="204" t="s">
        <v>875</v>
      </c>
      <c r="Y42" s="204">
        <v>20</v>
      </c>
      <c r="Z42" s="205">
        <f>EOMONTH(Z41,0)+17</f>
        <v>45094</v>
      </c>
      <c r="AA42" s="206">
        <f t="shared" si="2"/>
        <v>90000</v>
      </c>
      <c r="AB42" s="206">
        <f>AA42/((1+('Incremental Rent Q3'!$H$12/12))^Y42)</f>
        <v>76235.986427246229</v>
      </c>
      <c r="AC42" s="204" t="s">
        <v>875</v>
      </c>
      <c r="AE42" s="204">
        <v>20</v>
      </c>
      <c r="AF42" s="205">
        <f t="shared" si="11"/>
        <v>45094</v>
      </c>
      <c r="AG42" s="206">
        <f t="shared" si="3"/>
        <v>72750</v>
      </c>
      <c r="AH42" s="206">
        <f>AG42/((1+('Incremental Rent Q3'!$H$12/12))^AE42)</f>
        <v>61624.089028690709</v>
      </c>
      <c r="AI42" s="204" t="s">
        <v>875</v>
      </c>
      <c r="AK42" s="204">
        <v>20</v>
      </c>
      <c r="AL42" s="205">
        <f t="shared" si="12"/>
        <v>45094</v>
      </c>
      <c r="AM42" s="206">
        <f t="shared" si="4"/>
        <v>42000</v>
      </c>
      <c r="AN42" s="206">
        <f>AM42/((1+('Incremental Rent Q3'!$H$12/12))^AK42)</f>
        <v>35576.793666048245</v>
      </c>
      <c r="AO42" s="204" t="s">
        <v>875</v>
      </c>
      <c r="AQ42" s="204">
        <v>20</v>
      </c>
      <c r="AR42" s="205">
        <f t="shared" si="13"/>
        <v>45490</v>
      </c>
      <c r="AS42" s="206"/>
      <c r="AT42" s="206">
        <f>AS42/((1+('Incremental Rent Q3'!$N$12/12))^AQ42)</f>
        <v>0</v>
      </c>
      <c r="AU42" s="204"/>
      <c r="AV42" s="200">
        <f t="shared" si="14"/>
        <v>20</v>
      </c>
      <c r="AW42" s="201">
        <f t="shared" si="18"/>
        <v>45886</v>
      </c>
      <c r="AX42" s="202">
        <f>'Incremental Rent Q3'!$AW$8</f>
        <v>55000</v>
      </c>
      <c r="AY42" s="202">
        <f>AX42/((1+('Incremental Rent Q3'!$AW$12/12))^AV42)</f>
        <v>46588.658372206031</v>
      </c>
      <c r="AZ42" s="200" t="s">
        <v>962</v>
      </c>
      <c r="BC42" s="200">
        <f t="shared" si="15"/>
        <v>20</v>
      </c>
      <c r="BD42" s="201">
        <f t="shared" si="16"/>
        <v>46172</v>
      </c>
      <c r="BE42" s="202">
        <f t="shared" si="5"/>
        <v>50000</v>
      </c>
      <c r="BF42" s="202">
        <f>BE42/((1+('Incremental Rent Q3'!$AW$12/12))^BC42)</f>
        <v>42353.325792914577</v>
      </c>
      <c r="BG42" s="458" t="s">
        <v>878</v>
      </c>
    </row>
    <row r="43" spans="1:59" s="203" customFormat="1" x14ac:dyDescent="0.3">
      <c r="A43" s="200">
        <f t="shared" si="1"/>
        <v>21</v>
      </c>
      <c r="B43" s="201">
        <f t="shared" si="17"/>
        <v>44456</v>
      </c>
      <c r="C43" s="202">
        <f>'Incremental Rent Q3'!$B$8</f>
        <v>50000</v>
      </c>
      <c r="D43" s="202">
        <f>C43/((1+('Incremental Rent Q3'!$B$12/12))^A43)</f>
        <v>42003.298307022727</v>
      </c>
      <c r="E43" s="200"/>
      <c r="F43" s="172"/>
      <c r="G43" s="204">
        <f t="shared" si="6"/>
        <v>21</v>
      </c>
      <c r="H43" s="205">
        <f t="shared" si="7"/>
        <v>45413</v>
      </c>
      <c r="I43" s="206">
        <f>'Incremental Rent Q3'!$H$8</f>
        <v>44444.444444444445</v>
      </c>
      <c r="J43" s="206">
        <f>I43/((1+('Incremental Rent Q3'!$B$12/12))^G43)</f>
        <v>37336.265161797979</v>
      </c>
      <c r="K43" s="204"/>
      <c r="L43" s="172"/>
      <c r="M43" s="204">
        <v>21</v>
      </c>
      <c r="N43" s="205">
        <f t="shared" si="8"/>
        <v>43938</v>
      </c>
      <c r="O43" s="206"/>
      <c r="P43" s="206">
        <f>O43/((1+('Incremental Rent Q3'!$N$12/12))^M43)</f>
        <v>0</v>
      </c>
      <c r="Q43" s="204"/>
      <c r="R43" s="172"/>
      <c r="S43" s="172"/>
      <c r="T43" s="188"/>
      <c r="U43" s="175"/>
      <c r="V43" s="175"/>
      <c r="W43" s="172"/>
      <c r="X43" s="172"/>
      <c r="Y43" s="172"/>
      <c r="Z43" s="188"/>
      <c r="AA43" s="175"/>
      <c r="AB43" s="175"/>
      <c r="AC43" s="172"/>
      <c r="AE43" s="172"/>
      <c r="AF43" s="188"/>
      <c r="AG43" s="175"/>
      <c r="AH43" s="175"/>
      <c r="AI43" s="172"/>
      <c r="AK43" s="172"/>
      <c r="AL43" s="188"/>
      <c r="AM43" s="175"/>
      <c r="AN43" s="175"/>
      <c r="AO43" s="172"/>
      <c r="AQ43" s="204">
        <v>21</v>
      </c>
      <c r="AR43" s="205">
        <f t="shared" si="13"/>
        <v>45521</v>
      </c>
      <c r="AS43" s="206"/>
      <c r="AT43" s="206">
        <f>AS43/((1+('Incremental Rent Q3'!$N$12/12))^AQ43)</f>
        <v>0</v>
      </c>
      <c r="AU43" s="204"/>
      <c r="AV43" s="200">
        <f t="shared" si="14"/>
        <v>21</v>
      </c>
      <c r="AW43" s="201">
        <f t="shared" si="18"/>
        <v>45917</v>
      </c>
      <c r="AX43" s="202">
        <f>'Incremental Rent Q3'!$AW$8</f>
        <v>55000</v>
      </c>
      <c r="AY43" s="202">
        <f>AX43/((1+('Incremental Rent Q3'!$AW$12/12))^AV43)</f>
        <v>46203.628137724998</v>
      </c>
      <c r="AZ43" s="200"/>
      <c r="BC43" s="200">
        <f t="shared" si="15"/>
        <v>21</v>
      </c>
      <c r="BD43" s="201">
        <f t="shared" si="16"/>
        <v>46203</v>
      </c>
      <c r="BE43" s="202">
        <f t="shared" si="5"/>
        <v>50000</v>
      </c>
      <c r="BF43" s="202">
        <f>BE43/((1+('Incremental Rent Q3'!$AW$12/12))^BC43)</f>
        <v>42003.298307022727</v>
      </c>
      <c r="BG43" s="458" t="s">
        <v>878</v>
      </c>
    </row>
    <row r="44" spans="1:59" s="203" customFormat="1" x14ac:dyDescent="0.3">
      <c r="A44" s="200">
        <f t="shared" si="1"/>
        <v>22</v>
      </c>
      <c r="B44" s="201">
        <f t="shared" si="17"/>
        <v>44486</v>
      </c>
      <c r="C44" s="202">
        <f>'Incremental Rent Q3'!$B$8</f>
        <v>50000</v>
      </c>
      <c r="D44" s="202">
        <f>C44/((1+('Incremental Rent Q3'!$B$12/12))^A44)</f>
        <v>41656.163610270458</v>
      </c>
      <c r="E44" s="200"/>
      <c r="F44" s="172"/>
      <c r="G44" s="204">
        <f>DATEDIF($H$22,H44,"m")</f>
        <v>22</v>
      </c>
      <c r="H44" s="205">
        <f t="shared" si="7"/>
        <v>45444</v>
      </c>
      <c r="I44" s="206">
        <f>'Incremental Rent Q3'!$H$8</f>
        <v>44444.444444444445</v>
      </c>
      <c r="J44" s="206">
        <f>I44/((1+('Incremental Rent Q3'!$B$12/12))^G44)</f>
        <v>37027.700986907075</v>
      </c>
      <c r="K44" s="204" t="s">
        <v>876</v>
      </c>
      <c r="L44" s="172"/>
      <c r="M44" s="204">
        <v>22</v>
      </c>
      <c r="N44" s="205">
        <f t="shared" si="8"/>
        <v>43968</v>
      </c>
      <c r="O44" s="206"/>
      <c r="P44" s="206">
        <f>O44/((1+('Incremental Rent Q3'!$N$12/12))^M44)</f>
        <v>0</v>
      </c>
      <c r="Q44" s="204"/>
      <c r="R44" s="172"/>
      <c r="S44" s="172"/>
      <c r="T44" s="188"/>
      <c r="U44" s="175"/>
      <c r="V44" s="175"/>
      <c r="W44" s="172"/>
      <c r="AQ44" s="204">
        <v>22</v>
      </c>
      <c r="AR44" s="205">
        <f t="shared" si="13"/>
        <v>45552</v>
      </c>
      <c r="AS44" s="206"/>
      <c r="AT44" s="206">
        <f>AS44/((1+('Incremental Rent Q3'!$N$12/12))^AQ44)</f>
        <v>0</v>
      </c>
      <c r="AU44" s="204"/>
      <c r="AV44" s="200">
        <f t="shared" si="14"/>
        <v>22</v>
      </c>
      <c r="AW44" s="201">
        <f t="shared" si="18"/>
        <v>45947</v>
      </c>
      <c r="AX44" s="202">
        <f>'Incremental Rent Q3'!$AW$8</f>
        <v>55000</v>
      </c>
      <c r="AY44" s="202">
        <f>AX44/((1+('Incremental Rent Q3'!$AW$12/12))^AV44)</f>
        <v>45821.77997129751</v>
      </c>
      <c r="AZ44" s="200"/>
      <c r="BC44" s="200">
        <f t="shared" si="15"/>
        <v>22</v>
      </c>
      <c r="BD44" s="201">
        <f t="shared" si="16"/>
        <v>46233</v>
      </c>
      <c r="BE44" s="202">
        <f t="shared" si="5"/>
        <v>50000</v>
      </c>
      <c r="BF44" s="202">
        <f>BE44/((1+('Incremental Rent Q3'!$AW$12/12))^BC44)</f>
        <v>41656.163610270458</v>
      </c>
      <c r="BG44" s="458" t="s">
        <v>878</v>
      </c>
    </row>
    <row r="45" spans="1:59" s="203" customFormat="1" x14ac:dyDescent="0.3">
      <c r="A45" s="200">
        <f t="shared" si="1"/>
        <v>23</v>
      </c>
      <c r="B45" s="201">
        <f t="shared" si="17"/>
        <v>44517</v>
      </c>
      <c r="C45" s="202">
        <f>'Incremental Rent Q3'!$B$8</f>
        <v>50000</v>
      </c>
      <c r="D45" s="202">
        <f>C45/((1+('Incremental Rent Q3'!$B$12/12))^A45)</f>
        <v>41311.897795309553</v>
      </c>
      <c r="E45" s="200"/>
      <c r="F45" s="172"/>
      <c r="G45" s="172"/>
      <c r="H45" s="188"/>
      <c r="I45" s="172"/>
      <c r="J45" s="172"/>
      <c r="K45" s="172"/>
      <c r="L45" s="172"/>
      <c r="M45" s="208">
        <v>23</v>
      </c>
      <c r="N45" s="209">
        <f t="shared" si="8"/>
        <v>43999</v>
      </c>
      <c r="O45" s="207"/>
      <c r="P45" s="210">
        <f>O45/((1+('Incremental Rent Q3'!$N$12/12))^M45)</f>
        <v>0</v>
      </c>
      <c r="Q45" s="204" t="s">
        <v>872</v>
      </c>
      <c r="R45" s="172"/>
      <c r="S45" s="172"/>
      <c r="T45" s="188"/>
      <c r="U45" s="172"/>
      <c r="V45" s="175"/>
      <c r="W45" s="172"/>
      <c r="AQ45" s="208">
        <v>23</v>
      </c>
      <c r="AR45" s="209">
        <f t="shared" si="13"/>
        <v>45582</v>
      </c>
      <c r="AS45" s="207"/>
      <c r="AT45" s="210">
        <f>AS45/((1+('Incremental Rent Q3'!$N$12/12))^AQ45)</f>
        <v>0</v>
      </c>
      <c r="AU45" s="211" t="s">
        <v>872</v>
      </c>
      <c r="AW45" s="212"/>
      <c r="AX45" s="213"/>
      <c r="AY45" s="213"/>
      <c r="BC45" s="200">
        <f t="shared" si="15"/>
        <v>23</v>
      </c>
      <c r="BD45" s="201">
        <f t="shared" ref="BD45" si="19">EOMONTH(BD44,0)+30</f>
        <v>46264</v>
      </c>
      <c r="BE45" s="202">
        <f t="shared" si="5"/>
        <v>50000</v>
      </c>
      <c r="BF45" s="202">
        <f>BE45/((1+('Incremental Rent Q3'!$AW$12/12))^BC45)</f>
        <v>41311.897795309553</v>
      </c>
      <c r="BG45" s="458" t="s">
        <v>878</v>
      </c>
    </row>
    <row r="46" spans="1:59" s="203" customFormat="1" x14ac:dyDescent="0.3">
      <c r="A46" s="200">
        <f t="shared" si="1"/>
        <v>24</v>
      </c>
      <c r="B46" s="201">
        <f t="shared" si="17"/>
        <v>44547</v>
      </c>
      <c r="C46" s="202">
        <f>'Incremental Rent Q3'!$B$8*1.1</f>
        <v>55000.000000000007</v>
      </c>
      <c r="D46" s="202">
        <f>C46/((1+('Incremental Rent Q3'!$B$12/12))^A46)</f>
        <v>45067.524867610431</v>
      </c>
      <c r="E46" s="200"/>
      <c r="F46" s="172"/>
      <c r="G46" s="172"/>
      <c r="H46" s="188"/>
      <c r="I46" s="172"/>
      <c r="J46" s="172"/>
      <c r="K46" s="172"/>
      <c r="L46" s="172"/>
      <c r="M46" s="214">
        <v>24</v>
      </c>
      <c r="N46" s="215">
        <f t="shared" si="8"/>
        <v>44029</v>
      </c>
      <c r="O46" s="216">
        <f>O34</f>
        <v>88888.888888888891</v>
      </c>
      <c r="P46" s="217">
        <f>O46/((1+('Incremental Rent Q3'!$N$12/12))^M46)</f>
        <v>72836.403826441092</v>
      </c>
      <c r="Q46" s="214"/>
      <c r="R46" s="172"/>
      <c r="S46" s="172"/>
      <c r="T46" s="188"/>
      <c r="U46" s="179"/>
      <c r="V46" s="175"/>
      <c r="W46" s="172"/>
      <c r="AQ46" s="214">
        <v>24</v>
      </c>
      <c r="AR46" s="215">
        <f t="shared" si="13"/>
        <v>45613</v>
      </c>
      <c r="AS46" s="216">
        <f>AS34</f>
        <v>88888.888888888891</v>
      </c>
      <c r="AT46" s="217">
        <f>AS46/((1+('Incremental Rent Q3'!$N$12/12))^AQ46)</f>
        <v>72836.403826441092</v>
      </c>
      <c r="AU46" s="218"/>
      <c r="AW46" s="212"/>
      <c r="AX46" s="213"/>
      <c r="AY46" s="213"/>
      <c r="BD46" s="201"/>
      <c r="BE46" s="202"/>
      <c r="BF46" s="202"/>
    </row>
    <row r="47" spans="1:59" s="203" customFormat="1" x14ac:dyDescent="0.3">
      <c r="A47" s="200">
        <f t="shared" si="1"/>
        <v>25</v>
      </c>
      <c r="B47" s="201">
        <f t="shared" si="17"/>
        <v>44578</v>
      </c>
      <c r="C47" s="202">
        <f>'Incremental Rent Q3'!$B$8*1.1</f>
        <v>55000.000000000007</v>
      </c>
      <c r="D47" s="202">
        <f>C47/((1+('Incremental Rent Q3'!$B$12/12))^A47)</f>
        <v>44695.065984407047</v>
      </c>
      <c r="E47" s="200"/>
      <c r="F47" s="172"/>
      <c r="G47" s="172"/>
      <c r="H47" s="188"/>
      <c r="I47" s="172"/>
      <c r="J47" s="172"/>
      <c r="K47" s="172"/>
      <c r="L47" s="172"/>
      <c r="M47" s="214">
        <v>25</v>
      </c>
      <c r="N47" s="215">
        <f t="shared" si="8"/>
        <v>44060</v>
      </c>
      <c r="O47" s="214"/>
      <c r="P47" s="214">
        <f>O47/((1+('Incremental Rent Q3'!$N$12/12))^M47)</f>
        <v>0</v>
      </c>
      <c r="Q47" s="214"/>
      <c r="R47" s="172"/>
      <c r="S47" s="172"/>
      <c r="T47" s="188"/>
      <c r="U47" s="172"/>
      <c r="V47" s="172"/>
      <c r="W47" s="172"/>
      <c r="AQ47" s="214">
        <v>25</v>
      </c>
      <c r="AR47" s="215">
        <f t="shared" si="13"/>
        <v>45643</v>
      </c>
      <c r="AS47" s="214"/>
      <c r="AT47" s="217">
        <f>AS47/((1+('Incremental Rent Q3'!$N$12/12))^AQ47)</f>
        <v>0</v>
      </c>
      <c r="AU47" s="218"/>
      <c r="AW47" s="212"/>
      <c r="AX47" s="213"/>
      <c r="AY47" s="213"/>
      <c r="BD47" s="212"/>
      <c r="BE47" s="213"/>
      <c r="BF47" s="213"/>
    </row>
    <row r="48" spans="1:59" s="203" customFormat="1" x14ac:dyDescent="0.3">
      <c r="A48" s="200">
        <f t="shared" si="1"/>
        <v>26</v>
      </c>
      <c r="B48" s="201">
        <f t="shared" si="17"/>
        <v>44609</v>
      </c>
      <c r="C48" s="202">
        <f>'Incremental Rent Q3'!$B$8*1.1</f>
        <v>55000.000000000007</v>
      </c>
      <c r="D48" s="202">
        <f>C48/((1+('Incremental Rent Q3'!$B$12/12))^A48)</f>
        <v>44325.685273792107</v>
      </c>
      <c r="E48" s="200"/>
      <c r="F48" s="172"/>
      <c r="G48" s="172"/>
      <c r="H48" s="188"/>
      <c r="I48" s="172"/>
      <c r="J48" s="172"/>
      <c r="K48" s="172"/>
      <c r="L48" s="172"/>
      <c r="M48" s="214">
        <v>26</v>
      </c>
      <c r="N48" s="215">
        <f t="shared" si="8"/>
        <v>44091</v>
      </c>
      <c r="O48" s="214"/>
      <c r="P48" s="214">
        <f>O48/((1+('Incremental Rent Q3'!$N$12/12))^M48)</f>
        <v>0</v>
      </c>
      <c r="Q48" s="214"/>
      <c r="R48" s="172"/>
      <c r="S48" s="172"/>
      <c r="T48" s="188"/>
      <c r="U48" s="172"/>
      <c r="V48" s="172"/>
      <c r="W48" s="172"/>
      <c r="AQ48" s="214">
        <v>26</v>
      </c>
      <c r="AR48" s="215">
        <f t="shared" si="13"/>
        <v>45674</v>
      </c>
      <c r="AS48" s="214"/>
      <c r="AT48" s="217">
        <f>AS48/((1+('Incremental Rent Q3'!$N$12/12))^AQ48)</f>
        <v>0</v>
      </c>
      <c r="AU48" s="218"/>
      <c r="AW48" s="212"/>
      <c r="AX48" s="213"/>
      <c r="AY48" s="213"/>
      <c r="BD48" s="212"/>
      <c r="BE48" s="213"/>
      <c r="BF48" s="213"/>
    </row>
    <row r="49" spans="1:58" s="203" customFormat="1" x14ac:dyDescent="0.3">
      <c r="A49" s="200">
        <f t="shared" si="1"/>
        <v>27</v>
      </c>
      <c r="B49" s="201">
        <f t="shared" si="17"/>
        <v>44637</v>
      </c>
      <c r="C49" s="202">
        <f>'Incremental Rent Q3'!$B$8*1.1</f>
        <v>55000.000000000007</v>
      </c>
      <c r="D49" s="202">
        <f>C49/((1+('Incremental Rent Q3'!$B$12/12))^A49)</f>
        <v>43959.357296322749</v>
      </c>
      <c r="E49" s="200"/>
      <c r="F49" s="172"/>
      <c r="G49" s="172"/>
      <c r="H49" s="188"/>
      <c r="I49" s="172"/>
      <c r="J49" s="172"/>
      <c r="K49" s="172"/>
      <c r="L49" s="172"/>
      <c r="M49" s="214">
        <v>27</v>
      </c>
      <c r="N49" s="215">
        <f t="shared" si="8"/>
        <v>44121</v>
      </c>
      <c r="O49" s="214"/>
      <c r="P49" s="214">
        <f>O49/((1+('Incremental Rent Q3'!$N$12/12))^M49)</f>
        <v>0</v>
      </c>
      <c r="Q49" s="214"/>
      <c r="R49" s="172"/>
      <c r="S49" s="172"/>
      <c r="T49" s="188"/>
      <c r="U49" s="172"/>
      <c r="V49" s="172"/>
      <c r="W49" s="172"/>
      <c r="AQ49" s="214">
        <v>27</v>
      </c>
      <c r="AR49" s="215">
        <f t="shared" si="13"/>
        <v>45705</v>
      </c>
      <c r="AS49" s="214"/>
      <c r="AT49" s="217">
        <f>AS49/((1+('Incremental Rent Q3'!$N$12/12))^AQ49)</f>
        <v>0</v>
      </c>
      <c r="AU49" s="218"/>
      <c r="AW49" s="212"/>
      <c r="AX49" s="213"/>
      <c r="AY49" s="213"/>
      <c r="BD49" s="212"/>
      <c r="BE49" s="213"/>
      <c r="BF49" s="213"/>
    </row>
    <row r="50" spans="1:58" s="203" customFormat="1" x14ac:dyDescent="0.3">
      <c r="A50" s="200">
        <f t="shared" si="1"/>
        <v>28</v>
      </c>
      <c r="B50" s="201">
        <f t="shared" si="17"/>
        <v>44668</v>
      </c>
      <c r="C50" s="202">
        <f>'Incremental Rent Q3'!$B$8*1.1</f>
        <v>55000.000000000007</v>
      </c>
      <c r="D50" s="202">
        <f>C50/((1+('Incremental Rent Q3'!$B$12/12))^A50)</f>
        <v>43596.056822799423</v>
      </c>
      <c r="E50" s="200"/>
      <c r="F50" s="172"/>
      <c r="G50" s="172"/>
      <c r="H50" s="188"/>
      <c r="I50" s="172"/>
      <c r="J50" s="172"/>
      <c r="K50" s="172"/>
      <c r="L50" s="172"/>
      <c r="M50" s="214">
        <v>28</v>
      </c>
      <c r="N50" s="215">
        <f t="shared" si="8"/>
        <v>44152</v>
      </c>
      <c r="O50" s="214"/>
      <c r="P50" s="214">
        <f>O50/((1+('Incremental Rent Q3'!$N$12/12))^M50)</f>
        <v>0</v>
      </c>
      <c r="Q50" s="214"/>
      <c r="R50" s="172"/>
      <c r="S50" s="172"/>
      <c r="T50" s="188"/>
      <c r="U50" s="172"/>
      <c r="V50" s="172"/>
      <c r="W50" s="172"/>
      <c r="AQ50" s="214">
        <v>28</v>
      </c>
      <c r="AR50" s="215">
        <f t="shared" si="13"/>
        <v>45733</v>
      </c>
      <c r="AS50" s="214"/>
      <c r="AT50" s="217">
        <f>AS50/((1+('Incremental Rent Q3'!$N$12/12))^AQ50)</f>
        <v>0</v>
      </c>
      <c r="AU50" s="218"/>
      <c r="AW50" s="212"/>
      <c r="AX50" s="213"/>
      <c r="AY50" s="213"/>
      <c r="BD50" s="212"/>
      <c r="BE50" s="213"/>
      <c r="BF50" s="213"/>
    </row>
    <row r="51" spans="1:58" s="203" customFormat="1" x14ac:dyDescent="0.3">
      <c r="A51" s="200">
        <f t="shared" si="1"/>
        <v>29</v>
      </c>
      <c r="B51" s="201">
        <f t="shared" si="17"/>
        <v>44698</v>
      </c>
      <c r="C51" s="202">
        <f>'Incremental Rent Q3'!$B$8*1.1</f>
        <v>55000.000000000007</v>
      </c>
      <c r="D51" s="202">
        <f>C51/((1+('Incremental Rent Q3'!$B$12/12))^A51)</f>
        <v>43235.758832528365</v>
      </c>
      <c r="E51" s="200"/>
      <c r="F51" s="172"/>
      <c r="G51" s="172"/>
      <c r="H51" s="188"/>
      <c r="I51" s="172"/>
      <c r="J51" s="172"/>
      <c r="K51" s="172"/>
      <c r="L51" s="172"/>
      <c r="M51" s="214">
        <v>29</v>
      </c>
      <c r="N51" s="215">
        <f t="shared" si="8"/>
        <v>44182</v>
      </c>
      <c r="O51" s="214"/>
      <c r="P51" s="214">
        <f>O51/((1+('Incremental Rent Q3'!$N$12/12))^M51)</f>
        <v>0</v>
      </c>
      <c r="Q51" s="214"/>
      <c r="R51" s="172"/>
      <c r="S51" s="172"/>
      <c r="T51" s="188"/>
      <c r="U51" s="172"/>
      <c r="V51" s="172"/>
      <c r="W51" s="172"/>
      <c r="AQ51" s="214">
        <v>29</v>
      </c>
      <c r="AR51" s="215">
        <f t="shared" si="13"/>
        <v>45764</v>
      </c>
      <c r="AS51" s="214"/>
      <c r="AT51" s="217">
        <f>AS51/((1+('Incremental Rent Q3'!$N$12/12))^AQ51)</f>
        <v>0</v>
      </c>
      <c r="AU51" s="218"/>
      <c r="AW51" s="212"/>
      <c r="AX51" s="213"/>
      <c r="AY51" s="213"/>
      <c r="BD51" s="212"/>
      <c r="BE51" s="213"/>
      <c r="BF51" s="213"/>
    </row>
    <row r="52" spans="1:58" s="203" customFormat="1" x14ac:dyDescent="0.3">
      <c r="A52" s="200">
        <f t="shared" si="1"/>
        <v>30</v>
      </c>
      <c r="B52" s="201">
        <f t="shared" si="17"/>
        <v>44729</v>
      </c>
      <c r="C52" s="202">
        <f>'Incremental Rent Q3'!$B$8*1.1</f>
        <v>55000.000000000007</v>
      </c>
      <c r="D52" s="202">
        <f>C52/((1+('Incremental Rent Q3'!$B$12/12))^A52)</f>
        <v>42878.438511598368</v>
      </c>
      <c r="E52" s="200" t="s">
        <v>874</v>
      </c>
      <c r="F52" s="172"/>
      <c r="G52" s="172"/>
      <c r="H52" s="188"/>
      <c r="I52" s="172"/>
      <c r="J52" s="172"/>
      <c r="K52" s="172"/>
      <c r="L52" s="172"/>
      <c r="M52" s="214">
        <v>30</v>
      </c>
      <c r="N52" s="215">
        <f t="shared" si="8"/>
        <v>44213</v>
      </c>
      <c r="O52" s="214"/>
      <c r="P52" s="214">
        <f>O52/((1+('Incremental Rent Q3'!$N$12/12))^M52)</f>
        <v>0</v>
      </c>
      <c r="Q52" s="214"/>
      <c r="R52" s="172"/>
      <c r="S52" s="172"/>
      <c r="T52" s="188"/>
      <c r="U52" s="172"/>
      <c r="V52" s="172"/>
      <c r="W52" s="172"/>
      <c r="AQ52" s="214">
        <v>30</v>
      </c>
      <c r="AR52" s="215">
        <f t="shared" si="13"/>
        <v>45794</v>
      </c>
      <c r="AS52" s="214"/>
      <c r="AT52" s="217">
        <f>AS52/((1+('Incremental Rent Q3'!$N$12/12))^AQ52)</f>
        <v>0</v>
      </c>
      <c r="AU52" s="218"/>
      <c r="AW52" s="212"/>
      <c r="AX52" s="213"/>
      <c r="AY52" s="213"/>
      <c r="BD52" s="219"/>
      <c r="BE52" s="220"/>
      <c r="BF52" s="220"/>
    </row>
    <row r="53" spans="1:58" s="207" customFormat="1" x14ac:dyDescent="0.3">
      <c r="A53" s="204">
        <f t="shared" si="1"/>
        <v>31</v>
      </c>
      <c r="B53" s="205">
        <f t="shared" si="17"/>
        <v>44759</v>
      </c>
      <c r="C53" s="206">
        <f>'Incremental Rent Q3'!$B$8*1.1</f>
        <v>55000.000000000007</v>
      </c>
      <c r="D53" s="206">
        <f>C53/((1+('Incremental Rent Q3'!$B$12/12))^A53)</f>
        <v>42524.071251171947</v>
      </c>
      <c r="E53" s="204"/>
      <c r="F53" s="172"/>
      <c r="G53" s="172"/>
      <c r="H53" s="188"/>
      <c r="I53" s="172"/>
      <c r="J53" s="172"/>
      <c r="K53" s="172"/>
      <c r="L53" s="172"/>
      <c r="M53" s="214">
        <v>31</v>
      </c>
      <c r="N53" s="215">
        <f t="shared" si="8"/>
        <v>44244</v>
      </c>
      <c r="O53" s="214"/>
      <c r="P53" s="214">
        <f>O53/((1+('Incremental Rent Q3'!$N$12/12))^M53)</f>
        <v>0</v>
      </c>
      <c r="Q53" s="214"/>
      <c r="R53" s="172"/>
      <c r="S53" s="172"/>
      <c r="T53" s="188"/>
      <c r="U53" s="172"/>
      <c r="V53" s="172"/>
      <c r="W53" s="172"/>
      <c r="AQ53" s="214">
        <v>31</v>
      </c>
      <c r="AR53" s="215">
        <f t="shared" si="13"/>
        <v>45825</v>
      </c>
      <c r="AS53" s="214"/>
      <c r="AT53" s="217">
        <f>AS53/((1+('Incremental Rent Q3'!$N$12/12))^AQ53)</f>
        <v>0</v>
      </c>
      <c r="AU53" s="218"/>
      <c r="AV53" s="203"/>
      <c r="AW53" s="219"/>
      <c r="AX53" s="220"/>
      <c r="AY53" s="220"/>
      <c r="BC53" s="203"/>
      <c r="BD53" s="219"/>
      <c r="BE53" s="220"/>
      <c r="BF53" s="220"/>
    </row>
    <row r="54" spans="1:58" s="207" customFormat="1" x14ac:dyDescent="0.3">
      <c r="A54" s="204">
        <f t="shared" si="1"/>
        <v>32</v>
      </c>
      <c r="B54" s="205">
        <f t="shared" si="17"/>
        <v>44790</v>
      </c>
      <c r="C54" s="206">
        <f>'Incremental Rent Q3'!$B$8*1.1</f>
        <v>55000.000000000007</v>
      </c>
      <c r="D54" s="206">
        <f>C54/((1+('Incremental Rent Q3'!$B$12/12))^A54)</f>
        <v>42172.632645790356</v>
      </c>
      <c r="E54" s="204"/>
      <c r="F54" s="172"/>
      <c r="G54" s="172"/>
      <c r="H54" s="188"/>
      <c r="I54" s="172"/>
      <c r="J54" s="172"/>
      <c r="K54" s="172"/>
      <c r="L54" s="172"/>
      <c r="M54" s="214">
        <v>32</v>
      </c>
      <c r="N54" s="215">
        <f t="shared" si="8"/>
        <v>44272</v>
      </c>
      <c r="O54" s="214"/>
      <c r="P54" s="214">
        <f>O54/((1+('Incremental Rent Q3'!$N$12/12))^M54)</f>
        <v>0</v>
      </c>
      <c r="Q54" s="214"/>
      <c r="R54" s="172"/>
      <c r="S54" s="172"/>
      <c r="T54" s="188"/>
      <c r="U54" s="172"/>
      <c r="V54" s="172"/>
      <c r="W54" s="172"/>
      <c r="AQ54" s="214">
        <v>32</v>
      </c>
      <c r="AR54" s="215">
        <f t="shared" si="13"/>
        <v>45855</v>
      </c>
      <c r="AS54" s="214"/>
      <c r="AT54" s="217">
        <f>AS54/((1+('Incremental Rent Q3'!$N$12/12))^AQ54)</f>
        <v>0</v>
      </c>
      <c r="AU54" s="218"/>
      <c r="AV54" s="203"/>
      <c r="AW54" s="219"/>
      <c r="AX54" s="220"/>
      <c r="AY54" s="220"/>
    </row>
    <row r="55" spans="1:58" s="207" customFormat="1" x14ac:dyDescent="0.3">
      <c r="A55" s="204">
        <f t="shared" si="1"/>
        <v>33</v>
      </c>
      <c r="B55" s="205">
        <f t="shared" si="17"/>
        <v>44821</v>
      </c>
      <c r="C55" s="206">
        <f>'Incremental Rent Q3'!$B$8*1.1</f>
        <v>55000.000000000007</v>
      </c>
      <c r="D55" s="206">
        <f>C55/((1+('Incremental Rent Q3'!$B$12/12))^A55)</f>
        <v>41824.098491692916</v>
      </c>
      <c r="E55" s="204"/>
      <c r="F55" s="172"/>
      <c r="G55" s="172"/>
      <c r="H55" s="172"/>
      <c r="I55" s="172"/>
      <c r="J55" s="172"/>
      <c r="K55" s="172"/>
      <c r="L55" s="172"/>
      <c r="M55" s="214">
        <v>33</v>
      </c>
      <c r="N55" s="215">
        <f t="shared" si="8"/>
        <v>44303</v>
      </c>
      <c r="O55" s="214"/>
      <c r="P55" s="214">
        <f>O55/((1+('Incremental Rent Q3'!$N$12/12))^M55)</f>
        <v>0</v>
      </c>
      <c r="Q55" s="214"/>
      <c r="R55" s="172"/>
      <c r="S55" s="172"/>
      <c r="T55" s="188"/>
      <c r="U55" s="172"/>
      <c r="V55" s="172"/>
      <c r="W55" s="172"/>
      <c r="AQ55" s="214">
        <v>33</v>
      </c>
      <c r="AR55" s="215">
        <f t="shared" si="13"/>
        <v>45886</v>
      </c>
      <c r="AS55" s="214"/>
      <c r="AT55" s="217">
        <f>AS55/((1+('Incremental Rent Q3'!$N$12/12))^AQ55)</f>
        <v>0</v>
      </c>
      <c r="AU55" s="218"/>
      <c r="AV55" s="203"/>
      <c r="AW55" s="219"/>
      <c r="AX55" s="220"/>
      <c r="AY55" s="220"/>
    </row>
    <row r="56" spans="1:58" s="207" customFormat="1" x14ac:dyDescent="0.3">
      <c r="A56" s="204">
        <f t="shared" si="1"/>
        <v>34</v>
      </c>
      <c r="B56" s="205">
        <f t="shared" si="17"/>
        <v>44851</v>
      </c>
      <c r="C56" s="206">
        <f>'Incremental Rent Q3'!$B$8*1.1</f>
        <v>55000.000000000007</v>
      </c>
      <c r="D56" s="206">
        <f>C56/((1+('Incremental Rent Q3'!$B$12/12))^A56)</f>
        <v>41478.444785150001</v>
      </c>
      <c r="E56" s="204"/>
      <c r="F56" s="172"/>
      <c r="G56" s="172"/>
      <c r="H56" s="172"/>
      <c r="I56" s="172"/>
      <c r="J56" s="172"/>
      <c r="K56" s="172"/>
      <c r="L56" s="172"/>
      <c r="M56" s="214">
        <v>34</v>
      </c>
      <c r="N56" s="215">
        <f t="shared" si="8"/>
        <v>44333</v>
      </c>
      <c r="O56" s="214"/>
      <c r="P56" s="214">
        <f>O56/((1+('Incremental Rent Q3'!$N$12/12))^M56)</f>
        <v>0</v>
      </c>
      <c r="Q56" s="214"/>
      <c r="R56" s="172"/>
      <c r="S56" s="172"/>
      <c r="T56" s="188"/>
      <c r="U56" s="172"/>
      <c r="V56" s="172"/>
      <c r="W56" s="172"/>
      <c r="AQ56" s="214">
        <v>34</v>
      </c>
      <c r="AR56" s="215">
        <f t="shared" si="13"/>
        <v>45917</v>
      </c>
      <c r="AS56" s="214"/>
      <c r="AT56" s="217">
        <f>AS56/((1+('Incremental Rent Q3'!$N$12/12))^AQ56)</f>
        <v>0</v>
      </c>
      <c r="AU56" s="218"/>
      <c r="AV56" s="203"/>
      <c r="AW56" s="219"/>
      <c r="AX56" s="220"/>
      <c r="AY56" s="220"/>
    </row>
    <row r="57" spans="1:58" s="207" customFormat="1" x14ac:dyDescent="0.3">
      <c r="A57" s="204">
        <f t="shared" si="1"/>
        <v>35</v>
      </c>
      <c r="B57" s="205">
        <f t="shared" si="17"/>
        <v>44882</v>
      </c>
      <c r="C57" s="206">
        <f>'Incremental Rent Q3'!$B$8*1.1</f>
        <v>55000.000000000007</v>
      </c>
      <c r="D57" s="206">
        <f>C57/((1+('Incremental Rent Q3'!$B$12/12))^A57)</f>
        <v>41135.647720809924</v>
      </c>
      <c r="E57" s="204"/>
      <c r="F57" s="172"/>
      <c r="G57" s="172"/>
      <c r="H57" s="172"/>
      <c r="I57" s="172"/>
      <c r="J57" s="172"/>
      <c r="K57" s="172"/>
      <c r="L57" s="172"/>
      <c r="M57" s="214">
        <v>35</v>
      </c>
      <c r="N57" s="215">
        <f t="shared" si="8"/>
        <v>44364</v>
      </c>
      <c r="O57" s="214"/>
      <c r="P57" s="214">
        <f>O57/((1+('Incremental Rent Q3'!$N$12/12))^M57)</f>
        <v>0</v>
      </c>
      <c r="Q57" s="214" t="s">
        <v>873</v>
      </c>
      <c r="R57" s="172"/>
      <c r="S57" s="172"/>
      <c r="T57" s="188"/>
      <c r="U57" s="172"/>
      <c r="V57" s="172"/>
      <c r="W57" s="172" t="s">
        <v>873</v>
      </c>
      <c r="AQ57" s="214">
        <v>35</v>
      </c>
      <c r="AR57" s="215">
        <f t="shared" si="13"/>
        <v>45947</v>
      </c>
      <c r="AS57" s="214"/>
      <c r="AT57" s="217">
        <f>AS57/((1+('Incremental Rent Q3'!$N$12/12))^AQ57)</f>
        <v>0</v>
      </c>
      <c r="AU57" s="218" t="s">
        <v>873</v>
      </c>
      <c r="AV57" s="203"/>
      <c r="AW57" s="219"/>
      <c r="AX57" s="220"/>
      <c r="AY57" s="220"/>
    </row>
    <row r="58" spans="1:58" s="207" customFormat="1" x14ac:dyDescent="0.3">
      <c r="A58" s="204">
        <f t="shared" si="1"/>
        <v>36</v>
      </c>
      <c r="B58" s="205">
        <f t="shared" si="17"/>
        <v>44912</v>
      </c>
      <c r="C58" s="206">
        <f>'Incremental Rent Q3'!$B$8*1.1</f>
        <v>55000.000000000007</v>
      </c>
      <c r="D58" s="206">
        <f>C58/((1+('Incremental Rent Q3'!$B$12/12))^A58)</f>
        <v>40795.683690059435</v>
      </c>
      <c r="E58" s="204"/>
      <c r="F58" s="172"/>
      <c r="G58" s="172"/>
      <c r="H58" s="172"/>
      <c r="I58" s="172"/>
      <c r="J58" s="172"/>
      <c r="K58" s="172"/>
      <c r="L58" s="172"/>
      <c r="M58" s="204">
        <v>36</v>
      </c>
      <c r="N58" s="205">
        <f t="shared" si="8"/>
        <v>44394</v>
      </c>
      <c r="O58" s="221">
        <f>O46</f>
        <v>88888.888888888891</v>
      </c>
      <c r="P58" s="204">
        <f>O58/((1+('Incremental Rent Q3'!$N$12/12))^M58)</f>
        <v>65932.418084944526</v>
      </c>
      <c r="Q58" s="204"/>
      <c r="R58" s="172"/>
      <c r="S58" s="172"/>
      <c r="T58" s="188"/>
      <c r="U58" s="179"/>
      <c r="V58" s="172"/>
      <c r="W58" s="172"/>
      <c r="AQ58" s="204">
        <v>36</v>
      </c>
      <c r="AR58" s="205">
        <f t="shared" si="13"/>
        <v>45978</v>
      </c>
      <c r="AS58" s="221">
        <f>AS46</f>
        <v>88888.888888888891</v>
      </c>
      <c r="AT58" s="206">
        <f>AS58/((1+('Incremental Rent Q3'!$N$12/12))^AQ58)</f>
        <v>65932.418084944526</v>
      </c>
      <c r="AU58" s="211"/>
      <c r="AV58" s="203"/>
      <c r="AW58" s="219"/>
      <c r="AX58" s="220"/>
      <c r="AY58" s="220"/>
    </row>
    <row r="59" spans="1:58" s="207" customFormat="1" x14ac:dyDescent="0.3">
      <c r="A59" s="204">
        <f t="shared" si="1"/>
        <v>37</v>
      </c>
      <c r="B59" s="205">
        <f t="shared" si="17"/>
        <v>44943</v>
      </c>
      <c r="C59" s="206">
        <f>'Incremental Rent Q3'!$B$8*1.1</f>
        <v>55000.000000000007</v>
      </c>
      <c r="D59" s="206">
        <f>C59/((1+('Incremental Rent Q3'!$B$12/12))^A59)</f>
        <v>40458.529279397786</v>
      </c>
      <c r="E59" s="204"/>
      <c r="F59" s="172"/>
      <c r="G59" s="172"/>
      <c r="H59" s="172"/>
      <c r="I59" s="172"/>
      <c r="J59" s="172"/>
      <c r="K59" s="172"/>
      <c r="L59" s="172"/>
      <c r="M59" s="204">
        <v>37</v>
      </c>
      <c r="N59" s="205">
        <f t="shared" si="8"/>
        <v>44425</v>
      </c>
      <c r="O59" s="204"/>
      <c r="P59" s="204">
        <f>O59/((1+('Incremental Rent Q3'!$N$12/12))^M59)</f>
        <v>0</v>
      </c>
      <c r="Q59" s="204"/>
      <c r="R59" s="172"/>
      <c r="S59" s="172"/>
      <c r="T59" s="188"/>
      <c r="U59" s="172"/>
      <c r="V59" s="172"/>
      <c r="W59" s="172"/>
      <c r="AQ59" s="204">
        <v>37</v>
      </c>
      <c r="AR59" s="205">
        <f t="shared" si="13"/>
        <v>46008</v>
      </c>
      <c r="AS59" s="204"/>
      <c r="AT59" s="206">
        <f>AS59/((1+('Incremental Rent Q3'!$N$12/12))^AQ59)</f>
        <v>0</v>
      </c>
      <c r="AU59" s="211"/>
      <c r="AV59" s="203"/>
      <c r="AW59" s="219"/>
      <c r="AX59" s="220"/>
      <c r="AY59" s="220"/>
    </row>
    <row r="60" spans="1:58" s="207" customFormat="1" x14ac:dyDescent="0.3">
      <c r="A60" s="204">
        <f t="shared" si="1"/>
        <v>38</v>
      </c>
      <c r="B60" s="205">
        <f t="shared" si="17"/>
        <v>44974</v>
      </c>
      <c r="C60" s="206">
        <f>'Incremental Rent Q3'!$B$8*1.1</f>
        <v>55000.000000000007</v>
      </c>
      <c r="D60" s="206">
        <f>C60/((1+('Incremental Rent Q3'!$B$12/12))^A60)</f>
        <v>40124.161268824246</v>
      </c>
      <c r="E60" s="204"/>
      <c r="F60" s="172"/>
      <c r="G60" s="172"/>
      <c r="H60" s="172"/>
      <c r="I60" s="172"/>
      <c r="J60" s="172"/>
      <c r="K60" s="172"/>
      <c r="L60" s="172"/>
      <c r="M60" s="204">
        <v>38</v>
      </c>
      <c r="N60" s="205">
        <f t="shared" si="8"/>
        <v>44456</v>
      </c>
      <c r="O60" s="204"/>
      <c r="P60" s="204">
        <f>O60/((1+('Incremental Rent Q3'!$N$12/12))^M60)</f>
        <v>0</v>
      </c>
      <c r="Q60" s="204"/>
      <c r="R60" s="172"/>
      <c r="S60" s="172"/>
      <c r="T60" s="188"/>
      <c r="U60" s="172"/>
      <c r="V60" s="172"/>
      <c r="W60" s="172"/>
      <c r="AQ60" s="204">
        <v>38</v>
      </c>
      <c r="AR60" s="205">
        <f t="shared" si="13"/>
        <v>46039</v>
      </c>
      <c r="AS60" s="204"/>
      <c r="AT60" s="206">
        <f>AS60/((1+('Incremental Rent Q3'!$N$12/12))^AQ60)</f>
        <v>0</v>
      </c>
      <c r="AU60" s="211"/>
      <c r="AV60" s="203"/>
      <c r="AW60" s="219"/>
      <c r="AX60" s="220"/>
      <c r="AY60" s="220"/>
    </row>
    <row r="61" spans="1:58" s="207" customFormat="1" x14ac:dyDescent="0.3">
      <c r="A61" s="204">
        <f t="shared" si="1"/>
        <v>39</v>
      </c>
      <c r="B61" s="205">
        <f t="shared" si="17"/>
        <v>45002</v>
      </c>
      <c r="C61" s="206">
        <f>'Incremental Rent Q3'!$B$8*1.1</f>
        <v>55000.000000000007</v>
      </c>
      <c r="D61" s="206">
        <f>C61/((1+('Incremental Rent Q3'!$B$12/12))^A61)</f>
        <v>39792.556630238934</v>
      </c>
      <c r="E61" s="204"/>
      <c r="F61" s="172"/>
      <c r="G61" s="172"/>
      <c r="H61" s="172"/>
      <c r="I61" s="172"/>
      <c r="J61" s="172"/>
      <c r="K61" s="172"/>
      <c r="L61" s="172"/>
      <c r="M61" s="204">
        <v>39</v>
      </c>
      <c r="N61" s="205">
        <f t="shared" si="8"/>
        <v>44486</v>
      </c>
      <c r="O61" s="204"/>
      <c r="P61" s="204">
        <f>O61/((1+('Incremental Rent Q3'!$N$12/12))^M61)</f>
        <v>0</v>
      </c>
      <c r="Q61" s="204"/>
      <c r="R61" s="172"/>
      <c r="S61" s="172"/>
      <c r="T61" s="188"/>
      <c r="U61" s="172"/>
      <c r="V61" s="172"/>
      <c r="W61" s="172"/>
      <c r="AQ61" s="204">
        <v>39</v>
      </c>
      <c r="AR61" s="205">
        <f t="shared" si="13"/>
        <v>46070</v>
      </c>
      <c r="AS61" s="204"/>
      <c r="AT61" s="206">
        <f>AS61/((1+('Incremental Rent Q3'!$N$12/12))^AQ61)</f>
        <v>0</v>
      </c>
      <c r="AU61" s="211"/>
      <c r="AV61" s="203"/>
      <c r="AW61" s="219"/>
      <c r="AX61" s="220"/>
      <c r="AY61" s="220"/>
    </row>
    <row r="62" spans="1:58" s="207" customFormat="1" x14ac:dyDescent="0.3">
      <c r="A62" s="204">
        <f t="shared" si="1"/>
        <v>40</v>
      </c>
      <c r="B62" s="205">
        <f t="shared" si="17"/>
        <v>45033</v>
      </c>
      <c r="C62" s="206">
        <f>'Incremental Rent Q3'!$B$8*1.1</f>
        <v>55000.000000000007</v>
      </c>
      <c r="D62" s="206">
        <f>C62/((1+('Incremental Rent Q3'!$B$12/12))^A62)</f>
        <v>39463.692525856786</v>
      </c>
      <c r="E62" s="204"/>
      <c r="F62" s="172"/>
      <c r="G62" s="172"/>
      <c r="H62" s="172"/>
      <c r="I62" s="172"/>
      <c r="J62" s="172"/>
      <c r="K62" s="172"/>
      <c r="L62" s="172"/>
      <c r="M62" s="204">
        <v>40</v>
      </c>
      <c r="N62" s="205">
        <f t="shared" si="8"/>
        <v>44517</v>
      </c>
      <c r="O62" s="204"/>
      <c r="P62" s="204">
        <f>O62/((1+('Incremental Rent Q3'!$N$12/12))^M62)</f>
        <v>0</v>
      </c>
      <c r="Q62" s="204"/>
      <c r="R62" s="172"/>
      <c r="S62" s="172"/>
      <c r="T62" s="188"/>
      <c r="U62" s="172"/>
      <c r="V62" s="172"/>
      <c r="W62" s="172"/>
      <c r="AQ62" s="204">
        <v>40</v>
      </c>
      <c r="AR62" s="205">
        <f t="shared" si="13"/>
        <v>46098</v>
      </c>
      <c r="AS62" s="204"/>
      <c r="AT62" s="206">
        <f>AS62/((1+('Incremental Rent Q3'!$N$12/12))^AQ62)</f>
        <v>0</v>
      </c>
      <c r="AU62" s="211"/>
      <c r="AV62" s="203"/>
      <c r="AW62" s="219"/>
      <c r="AX62" s="220"/>
      <c r="AY62" s="220"/>
    </row>
    <row r="63" spans="1:58" s="207" customFormat="1" x14ac:dyDescent="0.3">
      <c r="A63" s="204">
        <f t="shared" si="1"/>
        <v>41</v>
      </c>
      <c r="B63" s="205">
        <f t="shared" si="17"/>
        <v>45063</v>
      </c>
      <c r="C63" s="206">
        <f>'Incremental Rent Q3'!$B$8*1.1</f>
        <v>55000.000000000007</v>
      </c>
      <c r="D63" s="206">
        <f>C63/((1+('Incremental Rent Q3'!$B$12/12))^A63)</f>
        <v>39137.546306634831</v>
      </c>
      <c r="E63" s="204"/>
      <c r="F63" s="172"/>
      <c r="G63" s="172"/>
      <c r="H63" s="172"/>
      <c r="I63" s="172"/>
      <c r="J63" s="172"/>
      <c r="K63" s="172"/>
      <c r="L63" s="172"/>
      <c r="M63" s="204">
        <v>41</v>
      </c>
      <c r="N63" s="205">
        <f t="shared" si="8"/>
        <v>44547</v>
      </c>
      <c r="O63" s="204"/>
      <c r="P63" s="204">
        <f>O63/((1+('Incremental Rent Q3'!$N$12/12))^M63)</f>
        <v>0</v>
      </c>
      <c r="Q63" s="204"/>
      <c r="R63" s="172"/>
      <c r="S63" s="172"/>
      <c r="T63" s="188"/>
      <c r="U63" s="172"/>
      <c r="V63" s="172"/>
      <c r="W63" s="172"/>
      <c r="AQ63" s="204">
        <v>41</v>
      </c>
      <c r="AR63" s="205">
        <f t="shared" si="13"/>
        <v>46129</v>
      </c>
      <c r="AS63" s="204"/>
      <c r="AT63" s="206">
        <f>AS63/((1+('Incremental Rent Q3'!$N$12/12))^AQ63)</f>
        <v>0</v>
      </c>
      <c r="AU63" s="211"/>
      <c r="AV63" s="203"/>
      <c r="AW63" s="219"/>
      <c r="AX63" s="220"/>
      <c r="AY63" s="220"/>
    </row>
    <row r="64" spans="1:58" s="207" customFormat="1" x14ac:dyDescent="0.3">
      <c r="A64" s="204">
        <f t="shared" si="1"/>
        <v>42</v>
      </c>
      <c r="B64" s="205">
        <f t="shared" si="17"/>
        <v>45094</v>
      </c>
      <c r="C64" s="206">
        <f>'Incremental Rent Q3'!$B$8*1.1</f>
        <v>55000.000000000007</v>
      </c>
      <c r="D64" s="206">
        <f>C64/((1+('Incremental Rent Q3'!$B$12/12))^A64)</f>
        <v>38814.095510712228</v>
      </c>
      <c r="E64" s="204" t="s">
        <v>875</v>
      </c>
      <c r="F64" s="172"/>
      <c r="G64" s="172"/>
      <c r="H64" s="172"/>
      <c r="I64" s="172"/>
      <c r="J64" s="172"/>
      <c r="K64" s="172"/>
      <c r="L64" s="172"/>
      <c r="M64" s="204">
        <v>42</v>
      </c>
      <c r="N64" s="205">
        <f t="shared" si="8"/>
        <v>44578</v>
      </c>
      <c r="O64" s="204"/>
      <c r="P64" s="204">
        <f>O64/((1+('Incremental Rent Q3'!$N$12/12))^M64)</f>
        <v>0</v>
      </c>
      <c r="Q64" s="204"/>
      <c r="R64" s="172"/>
      <c r="S64" s="172"/>
      <c r="T64" s="188"/>
      <c r="U64" s="172"/>
      <c r="V64" s="172"/>
      <c r="W64" s="172"/>
      <c r="AQ64" s="204">
        <v>42</v>
      </c>
      <c r="AR64" s="205">
        <f t="shared" si="13"/>
        <v>46159</v>
      </c>
      <c r="AS64" s="204"/>
      <c r="AT64" s="206">
        <f>AS64/((1+('Incremental Rent Q3'!$N$12/12))^AQ64)</f>
        <v>0</v>
      </c>
      <c r="AU64" s="211"/>
      <c r="AV64" s="203"/>
      <c r="AW64" s="219"/>
      <c r="AX64" s="220"/>
      <c r="AY64" s="220"/>
      <c r="BC64" s="203"/>
      <c r="BD64" s="203"/>
      <c r="BE64" s="203"/>
      <c r="BF64" s="203"/>
    </row>
    <row r="65" spans="1:58" s="203" customFormat="1" x14ac:dyDescent="0.3">
      <c r="A65" s="200">
        <f t="shared" si="1"/>
        <v>43</v>
      </c>
      <c r="B65" s="201">
        <f t="shared" si="17"/>
        <v>45124</v>
      </c>
      <c r="C65" s="202">
        <f>'Incremental Rent Q3'!$B$8*1.1</f>
        <v>55000.000000000007</v>
      </c>
      <c r="D65" s="202">
        <f>C65/((1+('Incremental Rent Q3'!$B$12/12))^A65)</f>
        <v>38493.317861863376</v>
      </c>
      <c r="E65" s="200"/>
      <c r="F65" s="172"/>
      <c r="G65" s="172"/>
      <c r="H65" s="172"/>
      <c r="I65" s="172"/>
      <c r="J65" s="172"/>
      <c r="K65" s="172"/>
      <c r="L65" s="172"/>
      <c r="M65" s="204">
        <v>43</v>
      </c>
      <c r="N65" s="205">
        <f t="shared" si="8"/>
        <v>44609</v>
      </c>
      <c r="O65" s="204"/>
      <c r="P65" s="204">
        <f>O65/((1+('Incremental Rent Q3'!$N$12/12))^M65)</f>
        <v>0</v>
      </c>
      <c r="Q65" s="204"/>
      <c r="R65" s="172"/>
      <c r="S65" s="172"/>
      <c r="T65" s="188"/>
      <c r="U65" s="172"/>
      <c r="V65" s="172"/>
      <c r="W65" s="172"/>
      <c r="AQ65" s="204">
        <v>43</v>
      </c>
      <c r="AR65" s="205">
        <f t="shared" si="13"/>
        <v>46190</v>
      </c>
      <c r="AS65" s="204"/>
      <c r="AT65" s="206">
        <f>AS65/((1+('Incremental Rent Q3'!$N$12/12))^AQ65)</f>
        <v>0</v>
      </c>
      <c r="AU65" s="211"/>
      <c r="AW65" s="212"/>
      <c r="AX65" s="213"/>
      <c r="AY65" s="213"/>
    </row>
    <row r="66" spans="1:58" s="203" customFormat="1" x14ac:dyDescent="0.3">
      <c r="A66" s="200">
        <f t="shared" si="1"/>
        <v>44</v>
      </c>
      <c r="B66" s="201">
        <f t="shared" si="17"/>
        <v>45155</v>
      </c>
      <c r="C66" s="202">
        <f>'Incremental Rent Q3'!$B$8*1.1</f>
        <v>55000.000000000007</v>
      </c>
      <c r="D66" s="202">
        <f>C66/((1+('Incremental Rent Q3'!$B$12/12))^A66)</f>
        <v>38175.191267963673</v>
      </c>
      <c r="E66" s="200"/>
      <c r="F66" s="172"/>
      <c r="G66" s="172"/>
      <c r="H66" s="172"/>
      <c r="I66" s="172"/>
      <c r="J66" s="172"/>
      <c r="K66" s="172"/>
      <c r="L66" s="172"/>
      <c r="M66" s="204">
        <v>44</v>
      </c>
      <c r="N66" s="205">
        <f t="shared" si="8"/>
        <v>44637</v>
      </c>
      <c r="O66" s="204"/>
      <c r="P66" s="204">
        <f>O66/((1+('Incremental Rent Q3'!$N$12/12))^M66)</f>
        <v>0</v>
      </c>
      <c r="Q66" s="204"/>
      <c r="R66" s="172"/>
      <c r="S66" s="172"/>
      <c r="T66" s="188"/>
      <c r="U66" s="172"/>
      <c r="V66" s="172"/>
      <c r="W66" s="172"/>
      <c r="AQ66" s="204">
        <v>44</v>
      </c>
      <c r="AR66" s="205">
        <f t="shared" si="13"/>
        <v>46220</v>
      </c>
      <c r="AS66" s="204"/>
      <c r="AT66" s="206">
        <f>AS66/((1+('Incremental Rent Q3'!$N$12/12))^AQ66)</f>
        <v>0</v>
      </c>
      <c r="AU66" s="211"/>
      <c r="AW66" s="212"/>
      <c r="AX66" s="213"/>
      <c r="AY66" s="213"/>
    </row>
    <row r="67" spans="1:58" s="203" customFormat="1" x14ac:dyDescent="0.3">
      <c r="A67" s="200">
        <f t="shared" si="1"/>
        <v>45</v>
      </c>
      <c r="B67" s="201">
        <f t="shared" si="17"/>
        <v>45186</v>
      </c>
      <c r="C67" s="202">
        <f>'Incremental Rent Q3'!$B$8*1.1</f>
        <v>55000.000000000007</v>
      </c>
      <c r="D67" s="202">
        <f>C67/((1+('Incremental Rent Q3'!$B$12/12))^A67)</f>
        <v>37859.693819468113</v>
      </c>
      <c r="E67" s="200"/>
      <c r="F67" s="172"/>
      <c r="G67" s="172"/>
      <c r="H67" s="172"/>
      <c r="I67" s="172"/>
      <c r="J67" s="172"/>
      <c r="K67" s="172"/>
      <c r="L67" s="172"/>
      <c r="M67" s="204">
        <v>45</v>
      </c>
      <c r="N67" s="205">
        <f t="shared" si="8"/>
        <v>44668</v>
      </c>
      <c r="O67" s="204"/>
      <c r="P67" s="204">
        <f>O67/((1+('Incremental Rent Q3'!$N$12/12))^M67)</f>
        <v>0</v>
      </c>
      <c r="Q67" s="204"/>
      <c r="R67" s="172"/>
      <c r="S67" s="172"/>
      <c r="T67" s="188"/>
      <c r="U67" s="172"/>
      <c r="V67" s="172"/>
      <c r="W67" s="172"/>
      <c r="AQ67" s="204">
        <v>45</v>
      </c>
      <c r="AR67" s="205">
        <f t="shared" si="13"/>
        <v>46251</v>
      </c>
      <c r="AS67" s="204"/>
      <c r="AT67" s="206">
        <f>AS67/((1+('Incremental Rent Q3'!$N$12/12))^AQ67)</f>
        <v>0</v>
      </c>
      <c r="AU67" s="211"/>
      <c r="AW67" s="212"/>
      <c r="AX67" s="213"/>
      <c r="AY67" s="213"/>
    </row>
    <row r="68" spans="1:58" s="203" customFormat="1" x14ac:dyDescent="0.3">
      <c r="A68" s="200">
        <f t="shared" si="1"/>
        <v>46</v>
      </c>
      <c r="B68" s="201">
        <f t="shared" si="17"/>
        <v>45216</v>
      </c>
      <c r="C68" s="202">
        <f>'Incremental Rent Q3'!$B$8*1.1</f>
        <v>55000.000000000007</v>
      </c>
      <c r="D68" s="202">
        <f>C68/((1+('Incremental Rent Q3'!$B$12/12))^A68)</f>
        <v>37546.80378790226</v>
      </c>
      <c r="E68" s="200" t="s">
        <v>876</v>
      </c>
      <c r="F68" s="172"/>
      <c r="G68" s="172"/>
      <c r="H68" s="172"/>
      <c r="I68" s="172"/>
      <c r="J68" s="172"/>
      <c r="K68" s="172"/>
      <c r="L68" s="172"/>
      <c r="M68" s="204">
        <v>46</v>
      </c>
      <c r="N68" s="205">
        <f t="shared" si="8"/>
        <v>44698</v>
      </c>
      <c r="O68" s="204"/>
      <c r="P68" s="204">
        <f>O68/((1+('Incremental Rent Q3'!$N$12/12))^M68)</f>
        <v>0</v>
      </c>
      <c r="Q68" s="204"/>
      <c r="R68" s="172"/>
      <c r="S68" s="172"/>
      <c r="T68" s="188"/>
      <c r="U68" s="172"/>
      <c r="V68" s="172"/>
      <c r="W68" s="172"/>
      <c r="AQ68" s="204">
        <v>46</v>
      </c>
      <c r="AR68" s="205">
        <f t="shared" si="13"/>
        <v>46282</v>
      </c>
      <c r="AS68" s="204"/>
      <c r="AT68" s="206">
        <f>AS68/((1+('Incremental Rent Q3'!$N$12/12))^AQ68)</f>
        <v>0</v>
      </c>
      <c r="AU68" s="211"/>
      <c r="AW68" s="212"/>
      <c r="AX68" s="213"/>
      <c r="AY68" s="213"/>
      <c r="BC68" s="172"/>
      <c r="BD68" s="172"/>
      <c r="BE68" s="172"/>
      <c r="BF68" s="172"/>
    </row>
    <row r="69" spans="1:58" x14ac:dyDescent="0.3">
      <c r="M69" s="204">
        <v>47</v>
      </c>
      <c r="N69" s="205">
        <f t="shared" si="8"/>
        <v>44729</v>
      </c>
      <c r="O69" s="204"/>
      <c r="P69" s="204">
        <f>O69/((1+('Incremental Rent Q3'!$N$12/12))^M69)</f>
        <v>0</v>
      </c>
      <c r="Q69" s="204" t="s">
        <v>874</v>
      </c>
      <c r="T69" s="188"/>
      <c r="W69" s="172" t="s">
        <v>874</v>
      </c>
      <c r="AQ69" s="204">
        <v>47</v>
      </c>
      <c r="AR69" s="205">
        <f t="shared" si="13"/>
        <v>46312</v>
      </c>
      <c r="AS69" s="204"/>
      <c r="AT69" s="206">
        <f>AS69/((1+('Incremental Rent Q3'!$N$12/12))^AQ69)</f>
        <v>0</v>
      </c>
      <c r="AU69" s="204" t="s">
        <v>874</v>
      </c>
    </row>
    <row r="70" spans="1:58" x14ac:dyDescent="0.3">
      <c r="M70" s="214">
        <v>48</v>
      </c>
      <c r="N70" s="215">
        <f t="shared" si="8"/>
        <v>44759</v>
      </c>
      <c r="O70" s="216">
        <f>O58</f>
        <v>88888.888888888891</v>
      </c>
      <c r="P70" s="214">
        <f>O70/((1+('Incremental Rent Q3'!$N$12/12))^M70)</f>
        <v>59682.844376644527</v>
      </c>
      <c r="Q70" s="214"/>
      <c r="T70" s="188"/>
      <c r="U70" s="179"/>
      <c r="AQ70" s="214">
        <v>48</v>
      </c>
      <c r="AR70" s="215">
        <f t="shared" si="13"/>
        <v>46343</v>
      </c>
      <c r="AS70" s="216">
        <f>AS58</f>
        <v>88888.888888888891</v>
      </c>
      <c r="AT70" s="217">
        <f>AS70/((1+('Incremental Rent Q3'!$N$12/12))^AQ70)</f>
        <v>59682.844376644527</v>
      </c>
      <c r="AU70" s="214"/>
    </row>
    <row r="71" spans="1:58" x14ac:dyDescent="0.3">
      <c r="M71" s="214">
        <v>49</v>
      </c>
      <c r="N71" s="215">
        <f t="shared" si="8"/>
        <v>44790</v>
      </c>
      <c r="O71" s="214"/>
      <c r="P71" s="214">
        <f>O71/((1+('Incremental Rent Q3'!$N$12/12))^M71)</f>
        <v>0</v>
      </c>
      <c r="Q71" s="214"/>
      <c r="T71" s="188"/>
      <c r="AQ71" s="214">
        <v>49</v>
      </c>
      <c r="AR71" s="215">
        <f t="shared" si="13"/>
        <v>46373</v>
      </c>
      <c r="AS71" s="214"/>
      <c r="AT71" s="217">
        <f>AS71/((1+('Incremental Rent Q3'!$N$12/12))^AQ71)</f>
        <v>0</v>
      </c>
      <c r="AU71" s="214"/>
    </row>
    <row r="72" spans="1:58" x14ac:dyDescent="0.3">
      <c r="M72" s="214">
        <v>50</v>
      </c>
      <c r="N72" s="215">
        <f t="shared" si="8"/>
        <v>44821</v>
      </c>
      <c r="O72" s="214"/>
      <c r="P72" s="214">
        <f>O72/((1+('Incremental Rent Q3'!$N$12/12))^M72)</f>
        <v>0</v>
      </c>
      <c r="Q72" s="214"/>
      <c r="T72" s="188"/>
      <c r="AQ72" s="214">
        <v>50</v>
      </c>
      <c r="AR72" s="215">
        <f t="shared" si="13"/>
        <v>46404</v>
      </c>
      <c r="AS72" s="214"/>
      <c r="AT72" s="217">
        <f>AS72/((1+('Incremental Rent Q3'!$N$12/12))^AQ72)</f>
        <v>0</v>
      </c>
      <c r="AU72" s="214"/>
    </row>
    <row r="73" spans="1:58" x14ac:dyDescent="0.3">
      <c r="M73" s="214">
        <v>51</v>
      </c>
      <c r="N73" s="215">
        <f t="shared" si="8"/>
        <v>44851</v>
      </c>
      <c r="O73" s="214"/>
      <c r="P73" s="214">
        <f>O73/((1+('Incremental Rent Q3'!$N$12/12))^M73)</f>
        <v>0</v>
      </c>
      <c r="Q73" s="214"/>
      <c r="T73" s="188"/>
      <c r="AQ73" s="214">
        <v>51</v>
      </c>
      <c r="AR73" s="215">
        <f t="shared" si="13"/>
        <v>46435</v>
      </c>
      <c r="AS73" s="214"/>
      <c r="AT73" s="217">
        <f>AS73/((1+('Incremental Rent Q3'!$N$12/12))^AQ73)</f>
        <v>0</v>
      </c>
      <c r="AU73" s="214"/>
    </row>
    <row r="74" spans="1:58" x14ac:dyDescent="0.3">
      <c r="M74" s="214">
        <v>52</v>
      </c>
      <c r="N74" s="215">
        <f t="shared" si="8"/>
        <v>44882</v>
      </c>
      <c r="O74" s="214"/>
      <c r="P74" s="214">
        <f>O74/((1+('Incremental Rent Q3'!$N$12/12))^M74)</f>
        <v>0</v>
      </c>
      <c r="Q74" s="214"/>
      <c r="T74" s="188"/>
      <c r="AQ74" s="214">
        <v>52</v>
      </c>
      <c r="AR74" s="215">
        <f t="shared" si="13"/>
        <v>46463</v>
      </c>
      <c r="AS74" s="214"/>
      <c r="AT74" s="217">
        <f>AS74/((1+('Incremental Rent Q3'!$N$12/12))^AQ74)</f>
        <v>0</v>
      </c>
      <c r="AU74" s="214"/>
    </row>
    <row r="75" spans="1:58" x14ac:dyDescent="0.3">
      <c r="M75" s="214">
        <v>53</v>
      </c>
      <c r="N75" s="215">
        <f t="shared" si="8"/>
        <v>44912</v>
      </c>
      <c r="O75" s="214"/>
      <c r="P75" s="214">
        <f>O75/((1+('Incremental Rent Q3'!$N$12/12))^M75)</f>
        <v>0</v>
      </c>
      <c r="Q75" s="214"/>
      <c r="T75" s="188"/>
      <c r="AQ75" s="214">
        <v>53</v>
      </c>
      <c r="AR75" s="215">
        <f t="shared" si="13"/>
        <v>46494</v>
      </c>
      <c r="AS75" s="214"/>
      <c r="AT75" s="217">
        <f>AS75/((1+('Incremental Rent Q3'!$N$12/12))^AQ75)</f>
        <v>0</v>
      </c>
      <c r="AU75" s="214"/>
    </row>
    <row r="76" spans="1:58" x14ac:dyDescent="0.3">
      <c r="M76" s="214">
        <v>54</v>
      </c>
      <c r="N76" s="215">
        <f t="shared" si="8"/>
        <v>44943</v>
      </c>
      <c r="O76" s="214"/>
      <c r="P76" s="214">
        <f>O76/((1+('Incremental Rent Q3'!$N$12/12))^M76)</f>
        <v>0</v>
      </c>
      <c r="Q76" s="214"/>
      <c r="T76" s="188"/>
      <c r="AQ76" s="214">
        <v>54</v>
      </c>
      <c r="AR76" s="215">
        <f t="shared" si="13"/>
        <v>46524</v>
      </c>
      <c r="AS76" s="214"/>
      <c r="AT76" s="217">
        <f>AS76/((1+('Incremental Rent Q3'!$N$12/12))^AQ76)</f>
        <v>0</v>
      </c>
      <c r="AU76" s="214"/>
    </row>
    <row r="77" spans="1:58" x14ac:dyDescent="0.3">
      <c r="M77" s="214">
        <v>55</v>
      </c>
      <c r="N77" s="215">
        <f t="shared" si="8"/>
        <v>44974</v>
      </c>
      <c r="O77" s="214"/>
      <c r="P77" s="214">
        <f>O77/((1+('Incremental Rent Q3'!$N$12/12))^M77)</f>
        <v>0</v>
      </c>
      <c r="Q77" s="214"/>
      <c r="T77" s="188"/>
      <c r="AQ77" s="214">
        <v>55</v>
      </c>
      <c r="AR77" s="215">
        <f t="shared" si="13"/>
        <v>46555</v>
      </c>
      <c r="AS77" s="214"/>
      <c r="AT77" s="217">
        <f>AS77/((1+('Incremental Rent Q3'!$N$12/12))^AQ77)</f>
        <v>0</v>
      </c>
      <c r="AU77" s="214"/>
    </row>
    <row r="78" spans="1:58" x14ac:dyDescent="0.3">
      <c r="M78" s="214">
        <v>56</v>
      </c>
      <c r="N78" s="215">
        <f t="shared" si="8"/>
        <v>45002</v>
      </c>
      <c r="O78" s="214"/>
      <c r="P78" s="214">
        <f>O78/((1+('Incremental Rent Q3'!$N$12/12))^M78)</f>
        <v>0</v>
      </c>
      <c r="Q78" s="214"/>
      <c r="T78" s="188"/>
      <c r="AQ78" s="214">
        <v>56</v>
      </c>
      <c r="AR78" s="215">
        <f t="shared" si="13"/>
        <v>46585</v>
      </c>
      <c r="AS78" s="214"/>
      <c r="AT78" s="217">
        <f>AS78/((1+('Incremental Rent Q3'!$N$12/12))^AQ78)</f>
        <v>0</v>
      </c>
      <c r="AU78" s="214"/>
    </row>
    <row r="79" spans="1:58" x14ac:dyDescent="0.3">
      <c r="M79" s="214">
        <v>57</v>
      </c>
      <c r="N79" s="215">
        <f t="shared" si="8"/>
        <v>45033</v>
      </c>
      <c r="O79" s="214"/>
      <c r="P79" s="214">
        <f>O79/((1+('Incremental Rent Q3'!$N$12/12))^M79)</f>
        <v>0</v>
      </c>
      <c r="Q79" s="214"/>
      <c r="T79" s="188"/>
      <c r="AQ79" s="214">
        <v>57</v>
      </c>
      <c r="AR79" s="215">
        <f t="shared" si="13"/>
        <v>46616</v>
      </c>
      <c r="AS79" s="214"/>
      <c r="AT79" s="217">
        <f>AS79/((1+('Incremental Rent Q3'!$N$12/12))^AQ79)</f>
        <v>0</v>
      </c>
      <c r="AU79" s="214"/>
    </row>
    <row r="80" spans="1:58" x14ac:dyDescent="0.3">
      <c r="M80" s="214">
        <v>58</v>
      </c>
      <c r="N80" s="215">
        <f t="shared" si="8"/>
        <v>45063</v>
      </c>
      <c r="O80" s="214"/>
      <c r="P80" s="214">
        <f>O80/((1+('Incremental Rent Q3'!$N$12/12))^M80)</f>
        <v>0</v>
      </c>
      <c r="Q80" s="214"/>
      <c r="T80" s="188"/>
      <c r="AQ80" s="214">
        <v>58</v>
      </c>
      <c r="AR80" s="215">
        <f t="shared" si="13"/>
        <v>46647</v>
      </c>
      <c r="AS80" s="214"/>
      <c r="AT80" s="217">
        <f>AS80/((1+('Incremental Rent Q3'!$N$12/12))^AQ80)</f>
        <v>0</v>
      </c>
      <c r="AU80" s="214"/>
    </row>
    <row r="81" spans="13:47" x14ac:dyDescent="0.3">
      <c r="M81" s="214">
        <v>59</v>
      </c>
      <c r="N81" s="215">
        <f t="shared" si="8"/>
        <v>45094</v>
      </c>
      <c r="O81" s="214"/>
      <c r="P81" s="214">
        <f>O81/((1+('Incremental Rent Q3'!$N$12/12))^M81)</f>
        <v>0</v>
      </c>
      <c r="Q81" s="214" t="s">
        <v>875</v>
      </c>
      <c r="T81" s="188"/>
      <c r="W81" s="172" t="s">
        <v>875</v>
      </c>
      <c r="AQ81" s="214">
        <v>59</v>
      </c>
      <c r="AR81" s="215">
        <f t="shared" si="13"/>
        <v>46677</v>
      </c>
      <c r="AS81" s="214"/>
      <c r="AT81" s="217">
        <f>AS81/((1+('Incremental Rent Q3'!$N$12/12))^AQ81)</f>
        <v>0</v>
      </c>
      <c r="AU81" s="214" t="s">
        <v>875</v>
      </c>
    </row>
  </sheetData>
  <mergeCells count="43">
    <mergeCell ref="AV12:AV13"/>
    <mergeCell ref="AF12:AF13"/>
    <mergeCell ref="AK12:AK13"/>
    <mergeCell ref="AL12:AL13"/>
    <mergeCell ref="AQ12:AQ13"/>
    <mergeCell ref="AR12:AR13"/>
    <mergeCell ref="AQ4:AR4"/>
    <mergeCell ref="AV4:AW4"/>
    <mergeCell ref="C10:D12"/>
    <mergeCell ref="AX10:AY12"/>
    <mergeCell ref="A12:A13"/>
    <mergeCell ref="B12:B13"/>
    <mergeCell ref="G12:G13"/>
    <mergeCell ref="H12:H13"/>
    <mergeCell ref="M12:M13"/>
    <mergeCell ref="N12:N13"/>
    <mergeCell ref="AW12:AW13"/>
    <mergeCell ref="S12:S13"/>
    <mergeCell ref="T12:T13"/>
    <mergeCell ref="Y12:Y13"/>
    <mergeCell ref="Z12:Z13"/>
    <mergeCell ref="AE12:AE13"/>
    <mergeCell ref="AK3:AO3"/>
    <mergeCell ref="AQ3:AU3"/>
    <mergeCell ref="AV3:AZ3"/>
    <mergeCell ref="A4:B4"/>
    <mergeCell ref="G4:H4"/>
    <mergeCell ref="M4:N4"/>
    <mergeCell ref="S4:T4"/>
    <mergeCell ref="Y4:Z4"/>
    <mergeCell ref="AE4:AF4"/>
    <mergeCell ref="AK4:AL4"/>
    <mergeCell ref="A3:E3"/>
    <mergeCell ref="G3:K3"/>
    <mergeCell ref="M3:Q3"/>
    <mergeCell ref="S3:W3"/>
    <mergeCell ref="Y3:AC3"/>
    <mergeCell ref="AE3:AI3"/>
    <mergeCell ref="BC3:BG3"/>
    <mergeCell ref="BC4:BD4"/>
    <mergeCell ref="BE10:BF12"/>
    <mergeCell ref="BC12:BC13"/>
    <mergeCell ref="BD12:BD13"/>
  </mergeCells>
  <pageMargins left="0.7" right="0.7" top="0.75" bottom="0.75" header="0.3" footer="0.3"/>
  <pageSetup scale="55" orientation="portrait" r:id="rId1"/>
  <colBreaks count="7" manualBreakCount="7">
    <brk id="5" min="2" max="80" man="1"/>
    <brk id="11" max="1048575" man="1"/>
    <brk id="17" max="1048575" man="1"/>
    <brk id="23" max="1048575" man="1"/>
    <brk id="29" max="1048575" man="1"/>
    <brk id="35" max="1048575" man="1"/>
    <brk id="4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F24FB-EEB9-4CCD-9360-327DAFC6F63A}">
  <dimension ref="A1:DD64"/>
  <sheetViews>
    <sheetView showGridLines="0" view="pageBreakPreview" topLeftCell="CP2" zoomScale="79" zoomScaleSheetLayoutView="100" workbookViewId="0">
      <selection activeCell="CV5" sqref="CV5"/>
    </sheetView>
  </sheetViews>
  <sheetFormatPr defaultColWidth="9.21875" defaultRowHeight="14.4" x14ac:dyDescent="0.3"/>
  <cols>
    <col min="1" max="1" width="6.77734375" style="172" bestFit="1" customWidth="1"/>
    <col min="2" max="2" width="16" style="172" bestFit="1" customWidth="1"/>
    <col min="3" max="3" width="13.21875" style="172" bestFit="1" customWidth="1"/>
    <col min="4" max="4" width="8.44140625" style="172" bestFit="1" customWidth="1"/>
    <col min="5" max="5" width="13.21875" style="172" bestFit="1" customWidth="1"/>
    <col min="6" max="6" width="22.77734375" style="172" bestFit="1" customWidth="1"/>
    <col min="7" max="7" width="27.5546875" style="172" bestFit="1" customWidth="1"/>
    <col min="8" max="8" width="25.5546875" style="172" bestFit="1" customWidth="1"/>
    <col min="9" max="9" width="19.77734375" style="172" bestFit="1" customWidth="1"/>
    <col min="10" max="10" width="13.21875" style="172" bestFit="1" customWidth="1"/>
    <col min="11" max="11" width="9.21875" style="172"/>
    <col min="12" max="12" width="3.77734375" style="172" customWidth="1"/>
    <col min="13" max="13" width="6.77734375" style="172" bestFit="1" customWidth="1"/>
    <col min="14" max="14" width="16" style="172" bestFit="1" customWidth="1"/>
    <col min="15" max="15" width="11.5546875" style="172" bestFit="1" customWidth="1"/>
    <col min="16" max="16" width="8.44140625" style="172" bestFit="1" customWidth="1"/>
    <col min="17" max="17" width="13.21875" style="172" bestFit="1" customWidth="1"/>
    <col min="18" max="18" width="22.77734375" style="172" bestFit="1" customWidth="1"/>
    <col min="19" max="19" width="27.5546875" style="172" bestFit="1" customWidth="1"/>
    <col min="20" max="20" width="25.5546875" style="172" bestFit="1" customWidth="1"/>
    <col min="21" max="21" width="19.77734375" style="172" bestFit="1" customWidth="1"/>
    <col min="22" max="22" width="11.5546875" style="172" bestFit="1" customWidth="1"/>
    <col min="23" max="23" width="8.77734375" style="172" bestFit="1" customWidth="1"/>
    <col min="24" max="25" width="0" style="172" hidden="1" customWidth="1"/>
    <col min="26" max="27" width="11.5546875" style="172" hidden="1" customWidth="1"/>
    <col min="28" max="28" width="0" style="172" hidden="1" customWidth="1"/>
    <col min="29" max="30" width="11.5546875" style="172" hidden="1" customWidth="1"/>
    <col min="31" max="31" width="27.5546875" style="172" hidden="1" customWidth="1"/>
    <col min="32" max="32" width="25.5546875" style="172" hidden="1" customWidth="1"/>
    <col min="33" max="33" width="19.77734375" style="172" hidden="1" customWidth="1"/>
    <col min="34" max="34" width="14" style="172" hidden="1" customWidth="1"/>
    <col min="35" max="35" width="8.77734375" style="172" hidden="1" customWidth="1"/>
    <col min="36" max="37" width="0" style="172" hidden="1" customWidth="1"/>
    <col min="38" max="39" width="13.21875" style="172" hidden="1" customWidth="1"/>
    <col min="40" max="40" width="0" style="172" hidden="1" customWidth="1"/>
    <col min="41" max="41" width="13.21875" style="172" hidden="1" customWidth="1"/>
    <col min="42" max="42" width="22.77734375" style="172" hidden="1" customWidth="1"/>
    <col min="43" max="43" width="27.5546875" style="172" hidden="1" customWidth="1"/>
    <col min="44" max="44" width="25.5546875" style="172" hidden="1" customWidth="1"/>
    <col min="45" max="45" width="19.77734375" style="172" hidden="1" customWidth="1"/>
    <col min="46" max="46" width="13.21875" style="172" hidden="1" customWidth="1"/>
    <col min="47" max="47" width="8.77734375" style="172" hidden="1" customWidth="1"/>
    <col min="48" max="49" width="0" style="172" hidden="1" customWidth="1"/>
    <col min="50" max="51" width="13.21875" style="172" hidden="1" customWidth="1"/>
    <col min="52" max="52" width="0" style="172" hidden="1" customWidth="1"/>
    <col min="53" max="53" width="13.21875" style="172" hidden="1" customWidth="1"/>
    <col min="54" max="54" width="22.77734375" style="172" hidden="1" customWidth="1"/>
    <col min="55" max="55" width="27.5546875" style="172" hidden="1" customWidth="1"/>
    <col min="56" max="56" width="25.5546875" style="172" hidden="1" customWidth="1"/>
    <col min="57" max="57" width="19.77734375" style="172" hidden="1" customWidth="1"/>
    <col min="58" max="58" width="14" style="172" hidden="1" customWidth="1"/>
    <col min="59" max="61" width="0" style="172" hidden="1" customWidth="1"/>
    <col min="62" max="63" width="13.21875" style="172" hidden="1" customWidth="1"/>
    <col min="64" max="64" width="2" style="172" hidden="1" customWidth="1"/>
    <col min="65" max="66" width="13.21875" style="172" hidden="1" customWidth="1"/>
    <col min="67" max="67" width="10.5546875" style="172" hidden="1" customWidth="1"/>
    <col min="68" max="68" width="2" style="172" hidden="1" customWidth="1"/>
    <col min="69" max="70" width="13.21875" style="172" hidden="1" customWidth="1"/>
    <col min="71" max="73" width="0" style="172" hidden="1" customWidth="1"/>
    <col min="74" max="75" width="11.5546875" style="172" hidden="1" customWidth="1"/>
    <col min="76" max="76" width="0" style="172" hidden="1" customWidth="1"/>
    <col min="77" max="77" width="11.5546875" style="172" hidden="1" customWidth="1"/>
    <col min="78" max="78" width="13.21875" style="172" hidden="1" customWidth="1"/>
    <col min="79" max="79" width="10.5546875" style="172" hidden="1" customWidth="1"/>
    <col min="80" max="80" width="25.5546875" style="172" hidden="1" customWidth="1"/>
    <col min="81" max="81" width="13.21875" style="172" hidden="1" customWidth="1"/>
    <col min="82" max="82" width="14" style="172" hidden="1" customWidth="1"/>
    <col min="83" max="83" width="8.77734375" style="172" hidden="1" customWidth="1"/>
    <col min="84" max="84" width="0" style="172" hidden="1" customWidth="1"/>
    <col min="85" max="85" width="20.44140625" style="172" bestFit="1" customWidth="1"/>
    <col min="86" max="86" width="16" style="172" bestFit="1" customWidth="1"/>
    <col min="87" max="87" width="13.21875" style="172" bestFit="1" customWidth="1"/>
    <col min="88" max="88" width="8.44140625" style="172" bestFit="1" customWidth="1"/>
    <col min="89" max="89" width="13.21875" style="172" bestFit="1" customWidth="1"/>
    <col min="90" max="90" width="22.77734375" style="172" bestFit="1" customWidth="1"/>
    <col min="91" max="91" width="27.5546875" style="172" bestFit="1" customWidth="1"/>
    <col min="92" max="92" width="25.5546875" style="172" bestFit="1" customWidth="1"/>
    <col min="93" max="93" width="19.77734375" style="172" bestFit="1" customWidth="1"/>
    <col min="94" max="94" width="13.21875" style="172" bestFit="1" customWidth="1"/>
    <col min="95" max="95" width="8.77734375" style="172" bestFit="1" customWidth="1"/>
    <col min="96" max="97" width="9.21875" style="172"/>
    <col min="98" max="98" width="19.44140625" style="172" bestFit="1" customWidth="1"/>
    <col min="99" max="99" width="15.21875" style="172" bestFit="1" customWidth="1"/>
    <col min="100" max="100" width="13" style="172" bestFit="1" customWidth="1"/>
    <col min="101" max="101" width="7.77734375" style="172" bestFit="1" customWidth="1"/>
    <col min="102" max="102" width="13" style="172" bestFit="1" customWidth="1"/>
    <col min="103" max="103" width="21.44140625" style="172" bestFit="1" customWidth="1"/>
    <col min="104" max="104" width="26" style="172" bestFit="1" customWidth="1"/>
    <col min="105" max="105" width="24" style="172" bestFit="1" customWidth="1"/>
    <col min="106" max="106" width="18.5546875" style="172" bestFit="1" customWidth="1"/>
    <col min="107" max="107" width="13" style="172" bestFit="1" customWidth="1"/>
    <col min="108" max="108" width="8.77734375" style="172" bestFit="1" customWidth="1"/>
    <col min="109" max="16384" width="9.21875" style="172"/>
  </cols>
  <sheetData>
    <row r="1" spans="1:108" x14ac:dyDescent="0.3">
      <c r="A1" s="486" t="s">
        <v>902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185"/>
      <c r="M1" s="486" t="s">
        <v>903</v>
      </c>
      <c r="N1" s="486"/>
      <c r="O1" s="486"/>
      <c r="P1" s="486"/>
      <c r="Q1" s="486"/>
      <c r="R1" s="486"/>
      <c r="S1" s="486"/>
      <c r="T1" s="486"/>
      <c r="U1" s="486"/>
      <c r="V1" s="486"/>
      <c r="W1" s="486"/>
      <c r="Y1" s="486" t="s">
        <v>904</v>
      </c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K1" s="486" t="s">
        <v>966</v>
      </c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W1" s="486" t="s">
        <v>906</v>
      </c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I1" s="486" t="s">
        <v>907</v>
      </c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U1" s="486" t="s">
        <v>908</v>
      </c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G1" s="222" t="s">
        <v>967</v>
      </c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T1" s="486" t="s">
        <v>903</v>
      </c>
      <c r="CU1" s="486"/>
      <c r="CV1" s="486"/>
      <c r="CW1" s="486"/>
      <c r="CX1" s="486"/>
      <c r="CY1" s="486"/>
      <c r="CZ1" s="486"/>
      <c r="DA1" s="486"/>
      <c r="DB1" s="486"/>
      <c r="DC1" s="486"/>
      <c r="DD1" s="486"/>
    </row>
    <row r="2" spans="1:108" x14ac:dyDescent="0.3">
      <c r="CT2" s="173" t="s">
        <v>1293</v>
      </c>
    </row>
    <row r="3" spans="1:108" x14ac:dyDescent="0.3">
      <c r="A3" s="173" t="s">
        <v>968</v>
      </c>
      <c r="M3" s="173" t="s">
        <v>968</v>
      </c>
      <c r="Y3" s="173" t="s">
        <v>968</v>
      </c>
      <c r="AK3" s="173" t="s">
        <v>968</v>
      </c>
      <c r="AW3" s="173" t="s">
        <v>968</v>
      </c>
      <c r="BI3" s="173" t="s">
        <v>968</v>
      </c>
      <c r="BU3" s="173" t="s">
        <v>968</v>
      </c>
      <c r="CG3" s="173" t="s">
        <v>968</v>
      </c>
      <c r="CT3" s="173" t="s">
        <v>968</v>
      </c>
    </row>
    <row r="4" spans="1:108" s="199" customFormat="1" ht="43.2" x14ac:dyDescent="0.3">
      <c r="A4" s="197" t="s">
        <v>955</v>
      </c>
      <c r="B4" s="197" t="s">
        <v>969</v>
      </c>
      <c r="C4" s="197" t="s">
        <v>970</v>
      </c>
      <c r="D4" s="197" t="s">
        <v>971</v>
      </c>
      <c r="E4" s="197" t="s">
        <v>972</v>
      </c>
      <c r="F4" s="197" t="s">
        <v>973</v>
      </c>
      <c r="G4" s="197" t="s">
        <v>974</v>
      </c>
      <c r="H4" s="197" t="s">
        <v>975</v>
      </c>
      <c r="I4" s="197" t="s">
        <v>976</v>
      </c>
      <c r="J4" s="197" t="s">
        <v>136</v>
      </c>
      <c r="K4" s="198" t="s">
        <v>959</v>
      </c>
      <c r="L4" s="172"/>
      <c r="M4" s="197" t="s">
        <v>955</v>
      </c>
      <c r="N4" s="197" t="s">
        <v>969</v>
      </c>
      <c r="O4" s="197" t="s">
        <v>970</v>
      </c>
      <c r="P4" s="197" t="s">
        <v>971</v>
      </c>
      <c r="Q4" s="197" t="s">
        <v>972</v>
      </c>
      <c r="R4" s="197" t="s">
        <v>973</v>
      </c>
      <c r="S4" s="197" t="s">
        <v>974</v>
      </c>
      <c r="T4" s="197" t="s">
        <v>975</v>
      </c>
      <c r="U4" s="197" t="s">
        <v>976</v>
      </c>
      <c r="V4" s="197" t="s">
        <v>136</v>
      </c>
      <c r="W4" s="198" t="s">
        <v>959</v>
      </c>
      <c r="X4" s="172"/>
      <c r="Y4" s="197" t="s">
        <v>955</v>
      </c>
      <c r="Z4" s="197" t="s">
        <v>969</v>
      </c>
      <c r="AA4" s="197" t="s">
        <v>970</v>
      </c>
      <c r="AB4" s="197" t="s">
        <v>971</v>
      </c>
      <c r="AC4" s="197" t="s">
        <v>972</v>
      </c>
      <c r="AD4" s="197" t="s">
        <v>973</v>
      </c>
      <c r="AE4" s="197" t="s">
        <v>974</v>
      </c>
      <c r="AF4" s="197" t="s">
        <v>975</v>
      </c>
      <c r="AG4" s="197" t="s">
        <v>976</v>
      </c>
      <c r="AH4" s="177" t="s">
        <v>136</v>
      </c>
      <c r="AI4" s="198" t="s">
        <v>959</v>
      </c>
      <c r="AJ4" s="172"/>
      <c r="AK4" s="197" t="s">
        <v>955</v>
      </c>
      <c r="AL4" s="197" t="s">
        <v>969</v>
      </c>
      <c r="AM4" s="197" t="s">
        <v>970</v>
      </c>
      <c r="AN4" s="197" t="s">
        <v>971</v>
      </c>
      <c r="AO4" s="197" t="s">
        <v>972</v>
      </c>
      <c r="AP4" s="197" t="s">
        <v>973</v>
      </c>
      <c r="AQ4" s="197" t="s">
        <v>974</v>
      </c>
      <c r="AR4" s="197" t="s">
        <v>975</v>
      </c>
      <c r="AS4" s="197" t="s">
        <v>976</v>
      </c>
      <c r="AT4" s="177" t="s">
        <v>136</v>
      </c>
      <c r="AU4" s="198" t="s">
        <v>959</v>
      </c>
      <c r="AV4" s="172"/>
      <c r="AW4" s="197" t="s">
        <v>955</v>
      </c>
      <c r="AX4" s="197" t="s">
        <v>969</v>
      </c>
      <c r="AY4" s="197" t="s">
        <v>970</v>
      </c>
      <c r="AZ4" s="197" t="s">
        <v>971</v>
      </c>
      <c r="BA4" s="197" t="s">
        <v>972</v>
      </c>
      <c r="BB4" s="197" t="s">
        <v>973</v>
      </c>
      <c r="BC4" s="197" t="s">
        <v>974</v>
      </c>
      <c r="BD4" s="197" t="s">
        <v>975</v>
      </c>
      <c r="BE4" s="197" t="s">
        <v>976</v>
      </c>
      <c r="BF4" s="177" t="s">
        <v>136</v>
      </c>
      <c r="BG4" s="198" t="s">
        <v>959</v>
      </c>
      <c r="BH4" s="172"/>
      <c r="BI4" s="197" t="s">
        <v>955</v>
      </c>
      <c r="BJ4" s="197" t="s">
        <v>969</v>
      </c>
      <c r="BK4" s="197" t="s">
        <v>970</v>
      </c>
      <c r="BL4" s="197" t="s">
        <v>971</v>
      </c>
      <c r="BM4" s="197" t="s">
        <v>972</v>
      </c>
      <c r="BN4" s="197" t="s">
        <v>973</v>
      </c>
      <c r="BO4" s="197" t="s">
        <v>974</v>
      </c>
      <c r="BP4" s="197" t="s">
        <v>975</v>
      </c>
      <c r="BQ4" s="197" t="s">
        <v>976</v>
      </c>
      <c r="BR4" s="177" t="s">
        <v>136</v>
      </c>
      <c r="BS4" s="198" t="s">
        <v>959</v>
      </c>
      <c r="BT4" s="172"/>
      <c r="BU4" s="197" t="s">
        <v>955</v>
      </c>
      <c r="BV4" s="197" t="s">
        <v>969</v>
      </c>
      <c r="BW4" s="197" t="s">
        <v>970</v>
      </c>
      <c r="BX4" s="197" t="s">
        <v>971</v>
      </c>
      <c r="BY4" s="197" t="s">
        <v>972</v>
      </c>
      <c r="BZ4" s="197" t="s">
        <v>973</v>
      </c>
      <c r="CA4" s="198" t="s">
        <v>974</v>
      </c>
      <c r="CB4" s="197" t="s">
        <v>975</v>
      </c>
      <c r="CC4" s="197" t="s">
        <v>976</v>
      </c>
      <c r="CD4" s="177" t="s">
        <v>136</v>
      </c>
      <c r="CE4" s="198" t="s">
        <v>959</v>
      </c>
      <c r="CG4" s="197" t="s">
        <v>955</v>
      </c>
      <c r="CH4" s="197" t="s">
        <v>969</v>
      </c>
      <c r="CI4" s="197" t="s">
        <v>970</v>
      </c>
      <c r="CJ4" s="197" t="s">
        <v>971</v>
      </c>
      <c r="CK4" s="197" t="s">
        <v>972</v>
      </c>
      <c r="CL4" s="197" t="s">
        <v>973</v>
      </c>
      <c r="CM4" s="197" t="s">
        <v>974</v>
      </c>
      <c r="CN4" s="197" t="s">
        <v>975</v>
      </c>
      <c r="CO4" s="197" t="s">
        <v>976</v>
      </c>
      <c r="CP4" s="177" t="s">
        <v>136</v>
      </c>
      <c r="CQ4" s="198" t="s">
        <v>959</v>
      </c>
      <c r="CT4" s="197" t="s">
        <v>955</v>
      </c>
      <c r="CU4" s="197" t="s">
        <v>969</v>
      </c>
      <c r="CV4" s="197" t="s">
        <v>970</v>
      </c>
      <c r="CW4" s="197" t="s">
        <v>971</v>
      </c>
      <c r="CX4" s="197" t="s">
        <v>972</v>
      </c>
      <c r="CY4" s="197" t="s">
        <v>973</v>
      </c>
      <c r="CZ4" s="197" t="s">
        <v>974</v>
      </c>
      <c r="DA4" s="197" t="s">
        <v>975</v>
      </c>
      <c r="DB4" s="197" t="s">
        <v>976</v>
      </c>
      <c r="DC4" s="197" t="s">
        <v>136</v>
      </c>
      <c r="DD4" s="198" t="s">
        <v>959</v>
      </c>
    </row>
    <row r="5" spans="1:108" s="203" customFormat="1" x14ac:dyDescent="0.3">
      <c r="A5" s="200">
        <f>'Incremental Rent Q3'!A22</f>
        <v>0</v>
      </c>
      <c r="B5" s="203">
        <v>0</v>
      </c>
      <c r="C5" s="227">
        <f>'Incremental Rent Q3'!B15</f>
        <v>2040126.3189954539</v>
      </c>
      <c r="D5" s="200">
        <v>0</v>
      </c>
      <c r="E5" s="227">
        <f>B5+C5-D5</f>
        <v>2040126.3189954539</v>
      </c>
      <c r="F5" s="227">
        <v>0</v>
      </c>
      <c r="G5" s="227">
        <f>'Incremental Rent Q3'!$B$15/'Incremental Rent Q3'!$B$11</f>
        <v>43406.942957350082</v>
      </c>
      <c r="H5" s="200">
        <v>0</v>
      </c>
      <c r="I5" s="227">
        <f>F5+G5-H5</f>
        <v>43406.942957350082</v>
      </c>
      <c r="J5" s="227">
        <f>E5-I5</f>
        <v>1996719.3760381038</v>
      </c>
      <c r="K5" s="200" t="s">
        <v>872</v>
      </c>
      <c r="L5" s="172"/>
      <c r="M5" s="200">
        <f>'Incremental Rent Q3'!G22</f>
        <v>0</v>
      </c>
      <c r="N5" s="203">
        <v>0</v>
      </c>
      <c r="O5" s="227">
        <f>'Incremental Rent Q3'!H15</f>
        <v>934453.65934893233</v>
      </c>
      <c r="P5" s="200">
        <v>0</v>
      </c>
      <c r="Q5" s="227">
        <f>N5+O5-P5</f>
        <v>934453.65934893233</v>
      </c>
      <c r="R5" s="227">
        <v>0</v>
      </c>
      <c r="S5" s="227">
        <f>'Incremental Rent Q3'!$H$15/'Incremental Rent Q3'!$H$11</f>
        <v>40628.419971692711</v>
      </c>
      <c r="T5" s="200">
        <v>0</v>
      </c>
      <c r="U5" s="227">
        <f>R5+S5-T5</f>
        <v>40628.419971692711</v>
      </c>
      <c r="V5" s="227">
        <f>Q5-U5</f>
        <v>893825.2393772396</v>
      </c>
      <c r="W5" s="200" t="s">
        <v>875</v>
      </c>
      <c r="X5" s="172"/>
      <c r="Y5" s="200">
        <f>'Incremental Rent Q3'!M22</f>
        <v>0</v>
      </c>
      <c r="Z5" s="203">
        <v>0</v>
      </c>
      <c r="AA5" s="227">
        <f>'Incremental Rent Q3'!N15</f>
        <v>367803.88226941979</v>
      </c>
      <c r="AB5" s="200">
        <v>0</v>
      </c>
      <c r="AC5" s="227">
        <f>Z5+AA5-AB5</f>
        <v>367803.88226941979</v>
      </c>
      <c r="AD5" s="227">
        <v>0</v>
      </c>
      <c r="AE5" s="227">
        <f>'Incremental Rent Q3'!$N$15/'Incremental Rent Q3'!$N$11</f>
        <v>6130.0647044903299</v>
      </c>
      <c r="AF5" s="200">
        <v>0</v>
      </c>
      <c r="AG5" s="227">
        <f>AD5+AE5-AF5</f>
        <v>6130.0647044903299</v>
      </c>
      <c r="AH5" s="202">
        <f>AC5-AG5</f>
        <v>361673.81756492949</v>
      </c>
      <c r="AI5" s="200" t="s">
        <v>894</v>
      </c>
      <c r="AJ5" s="172"/>
      <c r="AK5" s="200">
        <f>'Incremental Rent Q3'!S22</f>
        <v>0</v>
      </c>
      <c r="AL5" s="203">
        <v>0</v>
      </c>
      <c r="AM5" s="227">
        <f>'Incremental Rent Q3'!T15</f>
        <v>1268524.7862586849</v>
      </c>
      <c r="AN5" s="200">
        <v>0</v>
      </c>
      <c r="AO5" s="227">
        <f>AL5+AM5-AN5</f>
        <v>1268524.7862586849</v>
      </c>
      <c r="AP5" s="227">
        <v>0</v>
      </c>
      <c r="AQ5" s="227">
        <f>'Incremental Rent Q3'!$T$15/'Incremental Rent Q3'!$T$11</f>
        <v>60405.942202794518</v>
      </c>
      <c r="AR5" s="200">
        <v>0</v>
      </c>
      <c r="AS5" s="227">
        <f>AP5+AQ5-AR5</f>
        <v>60405.942202794518</v>
      </c>
      <c r="AT5" s="202">
        <f>AO5-AS5</f>
        <v>1208118.8440558903</v>
      </c>
      <c r="AU5" s="200" t="s">
        <v>874</v>
      </c>
      <c r="AV5" s="172"/>
      <c r="AW5" s="200">
        <f>'Incremental Rent Q3'!Y22</f>
        <v>0</v>
      </c>
      <c r="AX5" s="203">
        <v>0</v>
      </c>
      <c r="AY5" s="227">
        <f>'Incremental Rent Q3'!Z15</f>
        <v>1741681.6287304598</v>
      </c>
      <c r="AZ5" s="200">
        <v>0</v>
      </c>
      <c r="BA5" s="227">
        <f>AX5+AY5-AZ5</f>
        <v>1741681.6287304598</v>
      </c>
      <c r="BB5" s="227">
        <v>0</v>
      </c>
      <c r="BC5" s="227">
        <f>'Incremental Rent Q3'!$Z$15/'Incremental Rent Q3'!$Z$11</f>
        <v>82937.220415736185</v>
      </c>
      <c r="BD5" s="200">
        <v>0</v>
      </c>
      <c r="BE5" s="227">
        <f>BB5+BC5-BD5</f>
        <v>82937.220415736185</v>
      </c>
      <c r="BF5" s="202">
        <f>BA5-BE5</f>
        <v>1658744.4083147238</v>
      </c>
      <c r="BG5" s="200" t="s">
        <v>874</v>
      </c>
      <c r="BH5" s="172"/>
      <c r="BI5" s="200">
        <f>'Incremental Rent Q3'!AK22</f>
        <v>0</v>
      </c>
      <c r="BJ5" s="203">
        <v>0</v>
      </c>
      <c r="BK5" s="227">
        <f>'Incremental Rent Q3'!AF15</f>
        <v>1407859.3165571219</v>
      </c>
      <c r="BL5" s="200">
        <v>0</v>
      </c>
      <c r="BM5" s="227">
        <f>BJ5+BK5-BL5</f>
        <v>1407859.3165571219</v>
      </c>
      <c r="BN5" s="227">
        <v>0</v>
      </c>
      <c r="BO5" s="227">
        <f>'Incremental Rent Q3'!$AF$15/'Incremental Rent Q3'!$AF$11</f>
        <v>67040.919836053421</v>
      </c>
      <c r="BP5" s="200">
        <v>0</v>
      </c>
      <c r="BQ5" s="227">
        <f>BN5+BO5-BP5</f>
        <v>67040.919836053421</v>
      </c>
      <c r="BR5" s="202">
        <f>BM5-BQ5</f>
        <v>1340818.3967210685</v>
      </c>
      <c r="BS5" s="200" t="s">
        <v>874</v>
      </c>
      <c r="BT5" s="172"/>
      <c r="BU5" s="200">
        <f>'Incremental Rent Q3'!AK22</f>
        <v>0</v>
      </c>
      <c r="BV5" s="203">
        <v>0</v>
      </c>
      <c r="BW5" s="227">
        <f>'Incremental Rent Q3'!AL15</f>
        <v>812784.76007421466</v>
      </c>
      <c r="BX5" s="200">
        <v>0</v>
      </c>
      <c r="BY5" s="227">
        <f>BV5+BW5-BX5</f>
        <v>812784.76007421466</v>
      </c>
      <c r="BZ5" s="227">
        <v>0</v>
      </c>
      <c r="CA5" s="227">
        <f>'Incremental Rent Q3'!$AL$15/'Incremental Rent Q3'!$AL$11</f>
        <v>38704.036194010223</v>
      </c>
      <c r="CB5" s="200">
        <v>0</v>
      </c>
      <c r="CC5" s="227">
        <f>BZ5+CA5-CB5</f>
        <v>38704.036194010223</v>
      </c>
      <c r="CD5" s="202">
        <f>BY5-CC5</f>
        <v>774080.72388020449</v>
      </c>
      <c r="CE5" s="200" t="s">
        <v>874</v>
      </c>
      <c r="CG5" s="200">
        <f>+'Lease Liability &amp; Finance Cost'!AX5</f>
        <v>0</v>
      </c>
      <c r="CH5" s="228">
        <v>0</v>
      </c>
      <c r="CI5" s="227">
        <f>+'Incremental Rent Q3'!AW15</f>
        <v>1156386.4034443034</v>
      </c>
      <c r="CJ5" s="200">
        <v>0</v>
      </c>
      <c r="CK5" s="227">
        <f>CH5+CI5-CJ5</f>
        <v>1156386.4034443034</v>
      </c>
      <c r="CL5" s="227">
        <v>0</v>
      </c>
      <c r="CM5" s="227">
        <f>+'Incremental Rent Q3'!$AW$15/'Incremental Rent Q3'!$AW$11</f>
        <v>50277.669714969714</v>
      </c>
      <c r="CN5" s="202">
        <v>0</v>
      </c>
      <c r="CO5" s="227">
        <f>CL5+CM5-CN5</f>
        <v>50277.669714969714</v>
      </c>
      <c r="CP5" s="202">
        <f>CK5-CO5</f>
        <v>1106108.7337293336</v>
      </c>
      <c r="CQ5" s="178" t="s">
        <v>876</v>
      </c>
      <c r="CT5" s="200">
        <f>+'Incremental Rent Q3'!BC22</f>
        <v>0</v>
      </c>
      <c r="CU5" s="203">
        <v>0</v>
      </c>
      <c r="CV5" s="227">
        <f>'Incremental Rent Q3'!BD14</f>
        <v>1092572.2645628585</v>
      </c>
      <c r="CW5" s="200">
        <v>0</v>
      </c>
      <c r="CX5" s="227">
        <f>CU5+CV5-CW5</f>
        <v>1092572.2645628585</v>
      </c>
      <c r="CY5" s="227">
        <v>0</v>
      </c>
      <c r="CZ5" s="227">
        <f>'Incremental Rent Q3'!$BD$14/'Incremental Rent Q3'!$BD$11</f>
        <v>45523.844356785768</v>
      </c>
      <c r="DA5" s="200">
        <v>0</v>
      </c>
      <c r="DB5" s="227">
        <f>CY5+CZ5-DA5</f>
        <v>45523.844356785768</v>
      </c>
      <c r="DC5" s="227">
        <f>CX5-DB5</f>
        <v>1047048.4202060727</v>
      </c>
      <c r="DD5" s="227" t="str">
        <f>'Incremental Rent Q3'!BG22</f>
        <v>2081/082</v>
      </c>
    </row>
    <row r="6" spans="1:108" s="203" customFormat="1" x14ac:dyDescent="0.3">
      <c r="A6" s="200">
        <f>'Incremental Rent Q3'!A23</f>
        <v>1</v>
      </c>
      <c r="B6" s="227">
        <f>E5</f>
        <v>2040126.3189954539</v>
      </c>
      <c r="C6" s="200">
        <v>0</v>
      </c>
      <c r="D6" s="200">
        <v>0</v>
      </c>
      <c r="E6" s="227">
        <f>B6+C6+D6</f>
        <v>2040126.3189954539</v>
      </c>
      <c r="F6" s="227">
        <f>I5</f>
        <v>43406.942957350082</v>
      </c>
      <c r="G6" s="227">
        <f>'Incremental Rent Q3'!$B$15/'Incremental Rent Q3'!$B$11</f>
        <v>43406.942957350082</v>
      </c>
      <c r="H6" s="200">
        <v>0</v>
      </c>
      <c r="I6" s="227">
        <f t="shared" ref="I6:I51" si="0">F6+G6-H6</f>
        <v>86813.885914700164</v>
      </c>
      <c r="J6" s="227">
        <f t="shared" ref="J6:J51" si="1">E6-I6</f>
        <v>1953312.4330807538</v>
      </c>
      <c r="K6" s="200" t="s">
        <v>872</v>
      </c>
      <c r="L6" s="172"/>
      <c r="M6" s="200">
        <f>'Incremental Rent Q3'!G23</f>
        <v>1</v>
      </c>
      <c r="N6" s="227">
        <f>Q5</f>
        <v>934453.65934893233</v>
      </c>
      <c r="O6" s="200">
        <v>0</v>
      </c>
      <c r="P6" s="200">
        <v>0</v>
      </c>
      <c r="Q6" s="227">
        <f>N6+O6+P6</f>
        <v>934453.65934893233</v>
      </c>
      <c r="R6" s="227">
        <f>U5</f>
        <v>40628.419971692711</v>
      </c>
      <c r="S6" s="227">
        <f>'Incremental Rent Q3'!$H$15/'Incremental Rent Q3'!$H$11</f>
        <v>40628.419971692711</v>
      </c>
      <c r="T6" s="200">
        <v>0</v>
      </c>
      <c r="U6" s="227">
        <f t="shared" ref="U6:U27" si="2">R6+S6-T6</f>
        <v>81256.839943385421</v>
      </c>
      <c r="V6" s="227">
        <f t="shared" ref="V6:V27" si="3">Q6-U6</f>
        <v>853196.81940554688</v>
      </c>
      <c r="W6" s="200" t="s">
        <v>875</v>
      </c>
      <c r="X6" s="172"/>
      <c r="Y6" s="200">
        <f>'Incremental Rent Q3'!M23</f>
        <v>1</v>
      </c>
      <c r="Z6" s="227">
        <f>AC5</f>
        <v>367803.88226941979</v>
      </c>
      <c r="AA6" s="200">
        <v>0</v>
      </c>
      <c r="AB6" s="200">
        <v>0</v>
      </c>
      <c r="AC6" s="227">
        <f>Z6+AA6+AB6</f>
        <v>367803.88226941979</v>
      </c>
      <c r="AD6" s="227">
        <f>AG5</f>
        <v>6130.0647044903299</v>
      </c>
      <c r="AE6" s="227">
        <f>'Incremental Rent Q3'!$N$15/'Incremental Rent Q3'!$N$11</f>
        <v>6130.0647044903299</v>
      </c>
      <c r="AF6" s="200">
        <v>0</v>
      </c>
      <c r="AG6" s="227">
        <f t="shared" ref="AG6:AG64" si="4">AD6+AE6-AF6</f>
        <v>12260.12940898066</v>
      </c>
      <c r="AH6" s="202">
        <f t="shared" ref="AH6:AH64" si="5">AC6-AG6</f>
        <v>355543.75286043913</v>
      </c>
      <c r="AI6" s="200" t="s">
        <v>894</v>
      </c>
      <c r="AJ6" s="172"/>
      <c r="AK6" s="200">
        <f>'Incremental Rent Q3'!S23</f>
        <v>1</v>
      </c>
      <c r="AL6" s="227">
        <f>AO5</f>
        <v>1268524.7862586849</v>
      </c>
      <c r="AM6" s="200">
        <v>0</v>
      </c>
      <c r="AN6" s="200">
        <v>0</v>
      </c>
      <c r="AO6" s="227">
        <f>AL6+AM6+AN6</f>
        <v>1268524.7862586849</v>
      </c>
      <c r="AP6" s="227">
        <f>AS5</f>
        <v>60405.942202794518</v>
      </c>
      <c r="AQ6" s="227">
        <f>'Incremental Rent Q3'!$T$15/'Incremental Rent Q3'!$T$11</f>
        <v>60405.942202794518</v>
      </c>
      <c r="AR6" s="200">
        <v>0</v>
      </c>
      <c r="AS6" s="227">
        <f t="shared" ref="AS6:AS23" si="6">AP6+AQ6-AR6</f>
        <v>120811.88440558904</v>
      </c>
      <c r="AT6" s="202">
        <f t="shared" ref="AT6:AT23" si="7">AO6-AS6</f>
        <v>1147712.901853096</v>
      </c>
      <c r="AU6" s="200" t="s">
        <v>874</v>
      </c>
      <c r="AV6" s="172"/>
      <c r="AW6" s="200">
        <f>'Incremental Rent Q3'!Y23</f>
        <v>1</v>
      </c>
      <c r="AX6" s="227">
        <f>BA5</f>
        <v>1741681.6287304598</v>
      </c>
      <c r="AY6" s="200">
        <v>0</v>
      </c>
      <c r="AZ6" s="200">
        <v>0</v>
      </c>
      <c r="BA6" s="227">
        <f>AX6+AY6+AZ6</f>
        <v>1741681.6287304598</v>
      </c>
      <c r="BB6" s="227">
        <f>BE5</f>
        <v>82937.220415736185</v>
      </c>
      <c r="BC6" s="227">
        <f>'Incremental Rent Q3'!$Z$15/'Incremental Rent Q3'!$Z$11</f>
        <v>82937.220415736185</v>
      </c>
      <c r="BD6" s="200">
        <v>0</v>
      </c>
      <c r="BE6" s="227">
        <f t="shared" ref="BE6:BE25" si="8">BB6+BC6-BD6</f>
        <v>165874.44083147237</v>
      </c>
      <c r="BF6" s="202">
        <f t="shared" ref="BF6:BF25" si="9">BA6-BE6</f>
        <v>1575807.1878989874</v>
      </c>
      <c r="BG6" s="200" t="s">
        <v>874</v>
      </c>
      <c r="BH6" s="172"/>
      <c r="BI6" s="200">
        <f>'Incremental Rent Q3'!AK23</f>
        <v>1</v>
      </c>
      <c r="BJ6" s="227">
        <f>BM5</f>
        <v>1407859.3165571219</v>
      </c>
      <c r="BK6" s="200">
        <v>0</v>
      </c>
      <c r="BL6" s="200">
        <v>0</v>
      </c>
      <c r="BM6" s="227">
        <f>BJ6+BK6+BL6</f>
        <v>1407859.3165571219</v>
      </c>
      <c r="BN6" s="227">
        <f>BQ5</f>
        <v>67040.919836053421</v>
      </c>
      <c r="BO6" s="227">
        <f>'Incremental Rent Q3'!$AF$15/'Incremental Rent Q3'!$AF$11</f>
        <v>67040.919836053421</v>
      </c>
      <c r="BP6" s="200">
        <v>0</v>
      </c>
      <c r="BQ6" s="227">
        <f t="shared" ref="BQ6:BQ25" si="10">BN6+BO6-BP6</f>
        <v>134081.83967210684</v>
      </c>
      <c r="BR6" s="202">
        <f t="shared" ref="BR6:BR25" si="11">BM6-BQ6</f>
        <v>1273777.4768850151</v>
      </c>
      <c r="BS6" s="200" t="s">
        <v>874</v>
      </c>
      <c r="BT6" s="172"/>
      <c r="BU6" s="200">
        <f>'Incremental Rent Q3'!AK23</f>
        <v>1</v>
      </c>
      <c r="BV6" s="227">
        <f>BY5</f>
        <v>812784.76007421466</v>
      </c>
      <c r="BW6" s="200">
        <v>0</v>
      </c>
      <c r="BX6" s="200">
        <v>0</v>
      </c>
      <c r="BY6" s="227">
        <f>BV6+BW6+BX6</f>
        <v>812784.76007421466</v>
      </c>
      <c r="BZ6" s="227">
        <f>CC5</f>
        <v>38704.036194010223</v>
      </c>
      <c r="CA6" s="227">
        <f>'Incremental Rent Q3'!$AL$15/'Incremental Rent Q3'!$AL$11</f>
        <v>38704.036194010223</v>
      </c>
      <c r="CB6" s="200">
        <v>0</v>
      </c>
      <c r="CC6" s="227">
        <f t="shared" ref="CC6:CC25" si="12">BZ6+CA6-CB6</f>
        <v>77408.072388020446</v>
      </c>
      <c r="CD6" s="202">
        <f t="shared" ref="CD6:CD25" si="13">BY6-CC6</f>
        <v>735376.6876861942</v>
      </c>
      <c r="CE6" s="200" t="s">
        <v>874</v>
      </c>
      <c r="CG6" s="200">
        <f>+'Lease Liability &amp; Finance Cost'!AX6</f>
        <v>1</v>
      </c>
      <c r="CH6" s="227">
        <f>CK5</f>
        <v>1156386.4034443034</v>
      </c>
      <c r="CI6" s="200">
        <v>0</v>
      </c>
      <c r="CJ6" s="200">
        <v>0</v>
      </c>
      <c r="CK6" s="227">
        <f>CH6+CI6+CJ6</f>
        <v>1156386.4034443034</v>
      </c>
      <c r="CL6" s="227">
        <f>CO5</f>
        <v>50277.669714969714</v>
      </c>
      <c r="CM6" s="227">
        <f>+'Incremental Rent Q3'!$AW$15/'Incremental Rent Q3'!$AW$11</f>
        <v>50277.669714969714</v>
      </c>
      <c r="CN6" s="202">
        <v>0</v>
      </c>
      <c r="CO6" s="227">
        <f t="shared" ref="CO6:CO25" si="14">CL6+CM6-CN6</f>
        <v>100555.33942993943</v>
      </c>
      <c r="CP6" s="202">
        <f t="shared" ref="CP6:CP25" si="15">CK6-CO6</f>
        <v>1055831.064014364</v>
      </c>
      <c r="CQ6" s="178" t="s">
        <v>876</v>
      </c>
      <c r="CT6" s="200">
        <f>+'Incremental Rent Q3'!BC23</f>
        <v>1</v>
      </c>
      <c r="CU6" s="227">
        <f>CX5</f>
        <v>1092572.2645628585</v>
      </c>
      <c r="CV6" s="200">
        <v>0</v>
      </c>
      <c r="CW6" s="200">
        <v>0</v>
      </c>
      <c r="CX6" s="227">
        <f>CU6+CV6+CW6</f>
        <v>1092572.2645628585</v>
      </c>
      <c r="CY6" s="227">
        <f>DB5</f>
        <v>45523.844356785768</v>
      </c>
      <c r="CZ6" s="227">
        <f>'Incremental Rent Q3'!$BD$14/'Incremental Rent Q3'!$BD$11</f>
        <v>45523.844356785768</v>
      </c>
      <c r="DA6" s="200">
        <v>0</v>
      </c>
      <c r="DB6" s="227">
        <f t="shared" ref="DB6:DB27" si="16">CY6+CZ6-DA6</f>
        <v>91047.688713571537</v>
      </c>
      <c r="DC6" s="227">
        <f t="shared" ref="DC6:DC27" si="17">CX6-DB6</f>
        <v>1001524.575849287</v>
      </c>
      <c r="DD6" s="227" t="str">
        <f>'Incremental Rent Q3'!BG23</f>
        <v>2081/082</v>
      </c>
    </row>
    <row r="7" spans="1:108" s="203" customFormat="1" x14ac:dyDescent="0.3">
      <c r="A7" s="200">
        <f>'Incremental Rent Q3'!A24</f>
        <v>2</v>
      </c>
      <c r="B7" s="227">
        <f t="shared" ref="B7:B51" si="18">E6</f>
        <v>2040126.3189954539</v>
      </c>
      <c r="C7" s="200">
        <v>0</v>
      </c>
      <c r="D7" s="200">
        <v>0</v>
      </c>
      <c r="E7" s="227">
        <f t="shared" ref="E7:E51" si="19">B7+C7+D7</f>
        <v>2040126.3189954539</v>
      </c>
      <c r="F7" s="227">
        <f t="shared" ref="F7:F51" si="20">I6</f>
        <v>86813.885914700164</v>
      </c>
      <c r="G7" s="227">
        <f>'Incremental Rent Q3'!$B$15/'Incremental Rent Q3'!$B$11</f>
        <v>43406.942957350082</v>
      </c>
      <c r="H7" s="200">
        <v>0</v>
      </c>
      <c r="I7" s="227">
        <f t="shared" si="0"/>
        <v>130220.82887205025</v>
      </c>
      <c r="J7" s="227">
        <f t="shared" si="1"/>
        <v>1909905.4901234037</v>
      </c>
      <c r="K7" s="200" t="s">
        <v>872</v>
      </c>
      <c r="L7" s="172"/>
      <c r="M7" s="200">
        <f>'Incremental Rent Q3'!G24</f>
        <v>2</v>
      </c>
      <c r="N7" s="227">
        <f t="shared" ref="N7:N27" si="21">Q6</f>
        <v>934453.65934893233</v>
      </c>
      <c r="O7" s="200">
        <v>0</v>
      </c>
      <c r="P7" s="200">
        <v>0</v>
      </c>
      <c r="Q7" s="227">
        <f t="shared" ref="Q7:Q27" si="22">N7+O7+P7</f>
        <v>934453.65934893233</v>
      </c>
      <c r="R7" s="227">
        <f t="shared" ref="R7:R27" si="23">U6</f>
        <v>81256.839943385421</v>
      </c>
      <c r="S7" s="227">
        <f>'Incremental Rent Q3'!$H$15/'Incremental Rent Q3'!$H$11</f>
        <v>40628.419971692711</v>
      </c>
      <c r="T7" s="200">
        <v>0</v>
      </c>
      <c r="U7" s="227">
        <f t="shared" si="2"/>
        <v>121885.25991507813</v>
      </c>
      <c r="V7" s="227">
        <f t="shared" si="3"/>
        <v>812568.39943385415</v>
      </c>
      <c r="W7" s="200" t="s">
        <v>875</v>
      </c>
      <c r="X7" s="172"/>
      <c r="Y7" s="200">
        <f>'Incremental Rent Q3'!M24</f>
        <v>2</v>
      </c>
      <c r="Z7" s="227">
        <f t="shared" ref="Z7:Z64" si="24">AC6</f>
        <v>367803.88226941979</v>
      </c>
      <c r="AA7" s="200">
        <v>0</v>
      </c>
      <c r="AB7" s="200">
        <v>0</v>
      </c>
      <c r="AC7" s="227">
        <f t="shared" ref="AC7:AC64" si="25">Z7+AA7+AB7</f>
        <v>367803.88226941979</v>
      </c>
      <c r="AD7" s="227">
        <f t="shared" ref="AD7:AD64" si="26">AG6</f>
        <v>12260.12940898066</v>
      </c>
      <c r="AE7" s="227">
        <f>'Incremental Rent Q3'!$N$15/'Incremental Rent Q3'!$N$11</f>
        <v>6130.0647044903299</v>
      </c>
      <c r="AF7" s="200">
        <v>0</v>
      </c>
      <c r="AG7" s="227">
        <f t="shared" si="4"/>
        <v>18390.194113470989</v>
      </c>
      <c r="AH7" s="202">
        <f t="shared" si="5"/>
        <v>349413.68815594882</v>
      </c>
      <c r="AI7" s="200" t="s">
        <v>894</v>
      </c>
      <c r="AJ7" s="172"/>
      <c r="AK7" s="200">
        <f>'Incremental Rent Q3'!S24</f>
        <v>2</v>
      </c>
      <c r="AL7" s="227">
        <f t="shared" ref="AL7:AL23" si="27">AO6</f>
        <v>1268524.7862586849</v>
      </c>
      <c r="AM7" s="200">
        <v>0</v>
      </c>
      <c r="AN7" s="200">
        <v>0</v>
      </c>
      <c r="AO7" s="227">
        <f t="shared" ref="AO7:AO23" si="28">AL7+AM7+AN7</f>
        <v>1268524.7862586849</v>
      </c>
      <c r="AP7" s="227">
        <f t="shared" ref="AP7:AP23" si="29">AS6</f>
        <v>120811.88440558904</v>
      </c>
      <c r="AQ7" s="227">
        <f>'Incremental Rent Q3'!$T$15/'Incremental Rent Q3'!$T$11</f>
        <v>60405.942202794518</v>
      </c>
      <c r="AR7" s="200">
        <v>0</v>
      </c>
      <c r="AS7" s="227">
        <f t="shared" si="6"/>
        <v>181217.82660838356</v>
      </c>
      <c r="AT7" s="202">
        <f t="shared" si="7"/>
        <v>1087306.9596503014</v>
      </c>
      <c r="AU7" s="200" t="s">
        <v>874</v>
      </c>
      <c r="AV7" s="172"/>
      <c r="AW7" s="200">
        <f>'Incremental Rent Q3'!Y24</f>
        <v>2</v>
      </c>
      <c r="AX7" s="227">
        <f t="shared" ref="AX7:AX25" si="30">BA6</f>
        <v>1741681.6287304598</v>
      </c>
      <c r="AY7" s="200">
        <v>0</v>
      </c>
      <c r="AZ7" s="200">
        <v>0</v>
      </c>
      <c r="BA7" s="227">
        <f t="shared" ref="BA7:BA25" si="31">AX7+AY7+AZ7</f>
        <v>1741681.6287304598</v>
      </c>
      <c r="BB7" s="227">
        <f t="shared" ref="BB7:BB25" si="32">BE6</f>
        <v>165874.44083147237</v>
      </c>
      <c r="BC7" s="227">
        <f>'Incremental Rent Q3'!$Z$15/'Incremental Rent Q3'!$Z$11</f>
        <v>82937.220415736185</v>
      </c>
      <c r="BD7" s="200">
        <v>0</v>
      </c>
      <c r="BE7" s="227">
        <f t="shared" si="8"/>
        <v>248811.66124720854</v>
      </c>
      <c r="BF7" s="202">
        <f t="shared" si="9"/>
        <v>1492869.9674832514</v>
      </c>
      <c r="BG7" s="200" t="s">
        <v>874</v>
      </c>
      <c r="BH7" s="172"/>
      <c r="BI7" s="200">
        <f>'Incremental Rent Q3'!AK24</f>
        <v>2</v>
      </c>
      <c r="BJ7" s="227">
        <f t="shared" ref="BJ7:BJ25" si="33">BM6</f>
        <v>1407859.3165571219</v>
      </c>
      <c r="BK7" s="200">
        <v>0</v>
      </c>
      <c r="BL7" s="200">
        <v>0</v>
      </c>
      <c r="BM7" s="227">
        <f t="shared" ref="BM7:BM25" si="34">BJ7+BK7+BL7</f>
        <v>1407859.3165571219</v>
      </c>
      <c r="BN7" s="227">
        <f t="shared" ref="BN7:BN25" si="35">BQ6</f>
        <v>134081.83967210684</v>
      </c>
      <c r="BO7" s="227">
        <f>'Incremental Rent Q3'!$AF$15/'Incremental Rent Q3'!$AF$11</f>
        <v>67040.919836053421</v>
      </c>
      <c r="BP7" s="200">
        <v>0</v>
      </c>
      <c r="BQ7" s="227">
        <f t="shared" si="10"/>
        <v>201122.75950816026</v>
      </c>
      <c r="BR7" s="202">
        <f t="shared" si="11"/>
        <v>1206736.5570489618</v>
      </c>
      <c r="BS7" s="200" t="s">
        <v>874</v>
      </c>
      <c r="BT7" s="172"/>
      <c r="BU7" s="200">
        <f>'Incremental Rent Q3'!AK24</f>
        <v>2</v>
      </c>
      <c r="BV7" s="227">
        <f t="shared" ref="BV7:BV25" si="36">BY6</f>
        <v>812784.76007421466</v>
      </c>
      <c r="BW7" s="200">
        <v>0</v>
      </c>
      <c r="BX7" s="200">
        <v>0</v>
      </c>
      <c r="BY7" s="227">
        <f t="shared" ref="BY7:BY25" si="37">BV7+BW7+BX7</f>
        <v>812784.76007421466</v>
      </c>
      <c r="BZ7" s="227">
        <f t="shared" ref="BZ7:BZ25" si="38">CC6</f>
        <v>77408.072388020446</v>
      </c>
      <c r="CA7" s="227">
        <f>'Incremental Rent Q3'!$AL$15/'Incremental Rent Q3'!$AL$11</f>
        <v>38704.036194010223</v>
      </c>
      <c r="CB7" s="200">
        <v>0</v>
      </c>
      <c r="CC7" s="227">
        <f t="shared" si="12"/>
        <v>116112.10858203066</v>
      </c>
      <c r="CD7" s="202">
        <f t="shared" si="13"/>
        <v>696672.65149218403</v>
      </c>
      <c r="CE7" s="200" t="s">
        <v>874</v>
      </c>
      <c r="CG7" s="200">
        <f>+'Lease Liability &amp; Finance Cost'!AX7</f>
        <v>2</v>
      </c>
      <c r="CH7" s="227">
        <f t="shared" ref="CH7:CH27" si="39">CK6</f>
        <v>1156386.4034443034</v>
      </c>
      <c r="CI7" s="200">
        <v>0</v>
      </c>
      <c r="CJ7" s="200">
        <v>0</v>
      </c>
      <c r="CK7" s="227">
        <f t="shared" ref="CK7:CK25" si="40">CH7+CI7+CJ7</f>
        <v>1156386.4034443034</v>
      </c>
      <c r="CL7" s="227">
        <f t="shared" ref="CL7:CL25" si="41">CO6</f>
        <v>100555.33942993943</v>
      </c>
      <c r="CM7" s="227">
        <f>+'Incremental Rent Q3'!$AW$15/'Incremental Rent Q3'!$AW$11</f>
        <v>50277.669714969714</v>
      </c>
      <c r="CN7" s="202">
        <v>0</v>
      </c>
      <c r="CO7" s="227">
        <f t="shared" si="14"/>
        <v>150833.00914490916</v>
      </c>
      <c r="CP7" s="202">
        <f t="shared" si="15"/>
        <v>1005553.3942993942</v>
      </c>
      <c r="CQ7" s="178" t="s">
        <v>876</v>
      </c>
      <c r="CT7" s="200">
        <f>+'Incremental Rent Q3'!BC24</f>
        <v>2</v>
      </c>
      <c r="CU7" s="227">
        <f t="shared" ref="CU7:CU27" si="42">CX6</f>
        <v>1092572.2645628585</v>
      </c>
      <c r="CV7" s="200">
        <v>0</v>
      </c>
      <c r="CW7" s="200">
        <v>0</v>
      </c>
      <c r="CX7" s="227">
        <f t="shared" ref="CX7:CX27" si="43">CU7+CV7+CW7</f>
        <v>1092572.2645628585</v>
      </c>
      <c r="CY7" s="227">
        <f t="shared" ref="CY7:CY27" si="44">DB6</f>
        <v>91047.688713571537</v>
      </c>
      <c r="CZ7" s="227">
        <f>'Incremental Rent Q3'!$BD$14/'Incremental Rent Q3'!$BD$11</f>
        <v>45523.844356785768</v>
      </c>
      <c r="DA7" s="200">
        <v>0</v>
      </c>
      <c r="DB7" s="227">
        <f t="shared" si="16"/>
        <v>136571.53307035731</v>
      </c>
      <c r="DC7" s="227">
        <f t="shared" si="17"/>
        <v>956000.73149250122</v>
      </c>
      <c r="DD7" s="227" t="str">
        <f>'Incremental Rent Q3'!BG24</f>
        <v>2081/082</v>
      </c>
    </row>
    <row r="8" spans="1:108" s="203" customFormat="1" x14ac:dyDescent="0.3">
      <c r="A8" s="200">
        <f>'Incremental Rent Q3'!A25</f>
        <v>3</v>
      </c>
      <c r="B8" s="227">
        <f t="shared" si="18"/>
        <v>2040126.3189954539</v>
      </c>
      <c r="C8" s="200">
        <v>0</v>
      </c>
      <c r="D8" s="200">
        <v>0</v>
      </c>
      <c r="E8" s="227">
        <f t="shared" si="19"/>
        <v>2040126.3189954539</v>
      </c>
      <c r="F8" s="227">
        <f t="shared" si="20"/>
        <v>130220.82887205025</v>
      </c>
      <c r="G8" s="227">
        <f>'Incremental Rent Q3'!$B$15/'Incremental Rent Q3'!$B$11</f>
        <v>43406.942957350082</v>
      </c>
      <c r="H8" s="200">
        <v>0</v>
      </c>
      <c r="I8" s="227">
        <f t="shared" si="0"/>
        <v>173627.77182940033</v>
      </c>
      <c r="J8" s="227">
        <f t="shared" si="1"/>
        <v>1866498.5471660537</v>
      </c>
      <c r="K8" s="200" t="s">
        <v>872</v>
      </c>
      <c r="L8" s="172"/>
      <c r="M8" s="200">
        <f>'Incremental Rent Q3'!G25</f>
        <v>3</v>
      </c>
      <c r="N8" s="227">
        <f t="shared" si="21"/>
        <v>934453.65934893233</v>
      </c>
      <c r="O8" s="200">
        <v>0</v>
      </c>
      <c r="P8" s="200">
        <v>0</v>
      </c>
      <c r="Q8" s="227">
        <f t="shared" si="22"/>
        <v>934453.65934893233</v>
      </c>
      <c r="R8" s="227">
        <f t="shared" si="23"/>
        <v>121885.25991507813</v>
      </c>
      <c r="S8" s="227">
        <f>'Incremental Rent Q3'!$H$15/'Incremental Rent Q3'!$H$11</f>
        <v>40628.419971692711</v>
      </c>
      <c r="T8" s="200">
        <v>0</v>
      </c>
      <c r="U8" s="227">
        <f t="shared" si="2"/>
        <v>162513.67988677084</v>
      </c>
      <c r="V8" s="227">
        <f t="shared" si="3"/>
        <v>771939.97946216143</v>
      </c>
      <c r="W8" s="200" t="s">
        <v>875</v>
      </c>
      <c r="X8" s="172"/>
      <c r="Y8" s="200">
        <f>'Incremental Rent Q3'!M25</f>
        <v>3</v>
      </c>
      <c r="Z8" s="227">
        <f t="shared" si="24"/>
        <v>367803.88226941979</v>
      </c>
      <c r="AA8" s="200">
        <v>0</v>
      </c>
      <c r="AB8" s="200">
        <v>0</v>
      </c>
      <c r="AC8" s="227">
        <f t="shared" si="25"/>
        <v>367803.88226941979</v>
      </c>
      <c r="AD8" s="227">
        <f t="shared" si="26"/>
        <v>18390.194113470989</v>
      </c>
      <c r="AE8" s="227">
        <f>'Incremental Rent Q3'!$N$15/'Incremental Rent Q3'!$N$11</f>
        <v>6130.0647044903299</v>
      </c>
      <c r="AF8" s="200">
        <v>0</v>
      </c>
      <c r="AG8" s="227">
        <f t="shared" si="4"/>
        <v>24520.258817961319</v>
      </c>
      <c r="AH8" s="202">
        <f t="shared" si="5"/>
        <v>343283.62345145846</v>
      </c>
      <c r="AI8" s="200" t="s">
        <v>894</v>
      </c>
      <c r="AJ8" s="172"/>
      <c r="AK8" s="200">
        <f>'Incremental Rent Q3'!S25</f>
        <v>3</v>
      </c>
      <c r="AL8" s="227">
        <f t="shared" si="27"/>
        <v>1268524.7862586849</v>
      </c>
      <c r="AM8" s="200">
        <v>0</v>
      </c>
      <c r="AN8" s="200">
        <v>0</v>
      </c>
      <c r="AO8" s="227">
        <f t="shared" si="28"/>
        <v>1268524.7862586849</v>
      </c>
      <c r="AP8" s="227">
        <f t="shared" si="29"/>
        <v>181217.82660838356</v>
      </c>
      <c r="AQ8" s="227">
        <f>'Incremental Rent Q3'!$T$15/'Incremental Rent Q3'!$T$11</f>
        <v>60405.942202794518</v>
      </c>
      <c r="AR8" s="200">
        <v>0</v>
      </c>
      <c r="AS8" s="227">
        <f t="shared" si="6"/>
        <v>241623.76881117807</v>
      </c>
      <c r="AT8" s="202">
        <f t="shared" si="7"/>
        <v>1026901.0174475069</v>
      </c>
      <c r="AU8" s="200" t="s">
        <v>874</v>
      </c>
      <c r="AV8" s="172"/>
      <c r="AW8" s="200">
        <f>'Incremental Rent Q3'!Y25</f>
        <v>3</v>
      </c>
      <c r="AX8" s="227">
        <f t="shared" si="30"/>
        <v>1741681.6287304598</v>
      </c>
      <c r="AY8" s="200">
        <v>0</v>
      </c>
      <c r="AZ8" s="200">
        <v>0</v>
      </c>
      <c r="BA8" s="227">
        <f t="shared" si="31"/>
        <v>1741681.6287304598</v>
      </c>
      <c r="BB8" s="227">
        <f t="shared" si="32"/>
        <v>248811.66124720854</v>
      </c>
      <c r="BC8" s="227">
        <f>'Incremental Rent Q3'!$Z$15/'Incremental Rent Q3'!$Z$11</f>
        <v>82937.220415736185</v>
      </c>
      <c r="BD8" s="200">
        <v>0</v>
      </c>
      <c r="BE8" s="227">
        <f t="shared" si="8"/>
        <v>331748.88166294474</v>
      </c>
      <c r="BF8" s="202">
        <f t="shared" si="9"/>
        <v>1409932.747067515</v>
      </c>
      <c r="BG8" s="200" t="s">
        <v>874</v>
      </c>
      <c r="BH8" s="172"/>
      <c r="BI8" s="200">
        <f>'Incremental Rent Q3'!AK25</f>
        <v>3</v>
      </c>
      <c r="BJ8" s="227">
        <f t="shared" si="33"/>
        <v>1407859.3165571219</v>
      </c>
      <c r="BK8" s="200">
        <v>0</v>
      </c>
      <c r="BL8" s="200">
        <v>0</v>
      </c>
      <c r="BM8" s="227">
        <f t="shared" si="34"/>
        <v>1407859.3165571219</v>
      </c>
      <c r="BN8" s="227">
        <f t="shared" si="35"/>
        <v>201122.75950816026</v>
      </c>
      <c r="BO8" s="227">
        <f>'Incremental Rent Q3'!$AF$15/'Incremental Rent Q3'!$AF$11</f>
        <v>67040.919836053421</v>
      </c>
      <c r="BP8" s="200">
        <v>0</v>
      </c>
      <c r="BQ8" s="227">
        <f t="shared" si="10"/>
        <v>268163.67934421368</v>
      </c>
      <c r="BR8" s="202">
        <f t="shared" si="11"/>
        <v>1139695.6372129084</v>
      </c>
      <c r="BS8" s="200" t="s">
        <v>874</v>
      </c>
      <c r="BT8" s="172"/>
      <c r="BU8" s="200">
        <f>'Incremental Rent Q3'!AK25</f>
        <v>3</v>
      </c>
      <c r="BV8" s="227">
        <f t="shared" si="36"/>
        <v>812784.76007421466</v>
      </c>
      <c r="BW8" s="200">
        <v>0</v>
      </c>
      <c r="BX8" s="200">
        <v>0</v>
      </c>
      <c r="BY8" s="227">
        <f t="shared" si="37"/>
        <v>812784.76007421466</v>
      </c>
      <c r="BZ8" s="227">
        <f t="shared" si="38"/>
        <v>116112.10858203066</v>
      </c>
      <c r="CA8" s="227">
        <f>'Incremental Rent Q3'!$AL$15/'Incremental Rent Q3'!$AL$11</f>
        <v>38704.036194010223</v>
      </c>
      <c r="CB8" s="200">
        <v>0</v>
      </c>
      <c r="CC8" s="227">
        <f t="shared" si="12"/>
        <v>154816.14477604089</v>
      </c>
      <c r="CD8" s="202">
        <f t="shared" si="13"/>
        <v>657968.61529817374</v>
      </c>
      <c r="CE8" s="200" t="s">
        <v>874</v>
      </c>
      <c r="CG8" s="200">
        <f>+'Lease Liability &amp; Finance Cost'!AX8</f>
        <v>3</v>
      </c>
      <c r="CH8" s="227">
        <f t="shared" si="39"/>
        <v>1156386.4034443034</v>
      </c>
      <c r="CI8" s="200">
        <v>0</v>
      </c>
      <c r="CJ8" s="200">
        <v>0</v>
      </c>
      <c r="CK8" s="227">
        <f t="shared" si="40"/>
        <v>1156386.4034443034</v>
      </c>
      <c r="CL8" s="227">
        <f t="shared" si="41"/>
        <v>150833.00914490916</v>
      </c>
      <c r="CM8" s="227">
        <f>+'Incremental Rent Q3'!$AW$15/'Incremental Rent Q3'!$AW$11</f>
        <v>50277.669714969714</v>
      </c>
      <c r="CN8" s="202">
        <v>0</v>
      </c>
      <c r="CO8" s="227">
        <f t="shared" si="14"/>
        <v>201110.67885987886</v>
      </c>
      <c r="CP8" s="202">
        <f t="shared" si="15"/>
        <v>955275.72458442464</v>
      </c>
      <c r="CQ8" s="178" t="s">
        <v>876</v>
      </c>
      <c r="CT8" s="200">
        <f>+'Incremental Rent Q3'!BC25</f>
        <v>3</v>
      </c>
      <c r="CU8" s="227">
        <f t="shared" si="42"/>
        <v>1092572.2645628585</v>
      </c>
      <c r="CV8" s="200">
        <v>0</v>
      </c>
      <c r="CW8" s="200">
        <v>0</v>
      </c>
      <c r="CX8" s="227">
        <f t="shared" si="43"/>
        <v>1092572.2645628585</v>
      </c>
      <c r="CY8" s="227">
        <f t="shared" si="44"/>
        <v>136571.53307035731</v>
      </c>
      <c r="CZ8" s="227">
        <f>'Incremental Rent Q3'!$BD$14/'Incremental Rent Q3'!$BD$11</f>
        <v>45523.844356785768</v>
      </c>
      <c r="DA8" s="200">
        <v>0</v>
      </c>
      <c r="DB8" s="227">
        <f t="shared" si="16"/>
        <v>182095.37742714307</v>
      </c>
      <c r="DC8" s="227">
        <f t="shared" si="17"/>
        <v>910476.88713571546</v>
      </c>
      <c r="DD8" s="227" t="str">
        <f>'Incremental Rent Q3'!BG25</f>
        <v>2081/082</v>
      </c>
    </row>
    <row r="9" spans="1:108" s="203" customFormat="1" x14ac:dyDescent="0.3">
      <c r="A9" s="200">
        <f>'Incremental Rent Q3'!A26</f>
        <v>4</v>
      </c>
      <c r="B9" s="227">
        <f t="shared" si="18"/>
        <v>2040126.3189954539</v>
      </c>
      <c r="C9" s="200">
        <v>0</v>
      </c>
      <c r="D9" s="200">
        <v>0</v>
      </c>
      <c r="E9" s="227">
        <f t="shared" si="19"/>
        <v>2040126.3189954539</v>
      </c>
      <c r="F9" s="227">
        <f t="shared" si="20"/>
        <v>173627.77182940033</v>
      </c>
      <c r="G9" s="227">
        <f>'Incremental Rent Q3'!$B$15/'Incremental Rent Q3'!$B$11</f>
        <v>43406.942957350082</v>
      </c>
      <c r="H9" s="200">
        <v>0</v>
      </c>
      <c r="I9" s="227">
        <f t="shared" si="0"/>
        <v>217034.71478675041</v>
      </c>
      <c r="J9" s="227">
        <f t="shared" si="1"/>
        <v>1823091.6042087034</v>
      </c>
      <c r="K9" s="200" t="s">
        <v>872</v>
      </c>
      <c r="L9" s="172"/>
      <c r="M9" s="200">
        <f>'Incremental Rent Q3'!G26</f>
        <v>4</v>
      </c>
      <c r="N9" s="227">
        <f t="shared" si="21"/>
        <v>934453.65934893233</v>
      </c>
      <c r="O9" s="200">
        <v>0</v>
      </c>
      <c r="P9" s="200">
        <v>0</v>
      </c>
      <c r="Q9" s="227">
        <f t="shared" si="22"/>
        <v>934453.65934893233</v>
      </c>
      <c r="R9" s="227">
        <f t="shared" si="23"/>
        <v>162513.67988677084</v>
      </c>
      <c r="S9" s="227">
        <f>'Incremental Rent Q3'!$H$15/'Incremental Rent Q3'!$H$11</f>
        <v>40628.419971692711</v>
      </c>
      <c r="T9" s="200">
        <v>0</v>
      </c>
      <c r="U9" s="227">
        <f t="shared" si="2"/>
        <v>203142.09985846357</v>
      </c>
      <c r="V9" s="227">
        <f t="shared" si="3"/>
        <v>731311.55949046882</v>
      </c>
      <c r="W9" s="200" t="s">
        <v>875</v>
      </c>
      <c r="X9" s="172"/>
      <c r="Y9" s="200">
        <f>'Incremental Rent Q3'!M26</f>
        <v>4</v>
      </c>
      <c r="Z9" s="227">
        <f t="shared" si="24"/>
        <v>367803.88226941979</v>
      </c>
      <c r="AA9" s="200">
        <v>0</v>
      </c>
      <c r="AB9" s="200">
        <v>0</v>
      </c>
      <c r="AC9" s="227">
        <f t="shared" si="25"/>
        <v>367803.88226941979</v>
      </c>
      <c r="AD9" s="227">
        <f t="shared" si="26"/>
        <v>24520.258817961319</v>
      </c>
      <c r="AE9" s="227">
        <f>'Incremental Rent Q3'!$N$15/'Incremental Rent Q3'!$N$11</f>
        <v>6130.0647044903299</v>
      </c>
      <c r="AF9" s="200">
        <v>0</v>
      </c>
      <c r="AG9" s="227">
        <f t="shared" si="4"/>
        <v>30650.32352245165</v>
      </c>
      <c r="AH9" s="202">
        <f t="shared" si="5"/>
        <v>337153.55874696816</v>
      </c>
      <c r="AI9" s="200" t="s">
        <v>894</v>
      </c>
      <c r="AJ9" s="172"/>
      <c r="AK9" s="200">
        <f>'Incremental Rent Q3'!S26</f>
        <v>4</v>
      </c>
      <c r="AL9" s="227">
        <f t="shared" si="27"/>
        <v>1268524.7862586849</v>
      </c>
      <c r="AM9" s="200">
        <v>0</v>
      </c>
      <c r="AN9" s="200">
        <v>0</v>
      </c>
      <c r="AO9" s="227">
        <f t="shared" si="28"/>
        <v>1268524.7862586849</v>
      </c>
      <c r="AP9" s="227">
        <f t="shared" si="29"/>
        <v>241623.76881117807</v>
      </c>
      <c r="AQ9" s="227">
        <f>'Incremental Rent Q3'!$T$15/'Incremental Rent Q3'!$T$11</f>
        <v>60405.942202794518</v>
      </c>
      <c r="AR9" s="200">
        <v>0</v>
      </c>
      <c r="AS9" s="227">
        <f t="shared" si="6"/>
        <v>302029.71101397258</v>
      </c>
      <c r="AT9" s="202">
        <f t="shared" si="7"/>
        <v>966495.07524471241</v>
      </c>
      <c r="AU9" s="200" t="s">
        <v>874</v>
      </c>
      <c r="AV9" s="172"/>
      <c r="AW9" s="200">
        <f>'Incremental Rent Q3'!Y26</f>
        <v>4</v>
      </c>
      <c r="AX9" s="227">
        <f t="shared" si="30"/>
        <v>1741681.6287304598</v>
      </c>
      <c r="AY9" s="200">
        <v>0</v>
      </c>
      <c r="AZ9" s="200">
        <v>0</v>
      </c>
      <c r="BA9" s="227">
        <f t="shared" si="31"/>
        <v>1741681.6287304598</v>
      </c>
      <c r="BB9" s="227">
        <f t="shared" si="32"/>
        <v>331748.88166294474</v>
      </c>
      <c r="BC9" s="227">
        <f>'Incremental Rent Q3'!$Z$15/'Incremental Rent Q3'!$Z$11</f>
        <v>82937.220415736185</v>
      </c>
      <c r="BD9" s="200">
        <v>0</v>
      </c>
      <c r="BE9" s="227">
        <f t="shared" si="8"/>
        <v>414686.10207868094</v>
      </c>
      <c r="BF9" s="202">
        <f t="shared" si="9"/>
        <v>1326995.526651779</v>
      </c>
      <c r="BG9" s="200" t="s">
        <v>874</v>
      </c>
      <c r="BH9" s="172"/>
      <c r="BI9" s="200">
        <f>'Incremental Rent Q3'!AK26</f>
        <v>4</v>
      </c>
      <c r="BJ9" s="227">
        <f t="shared" si="33"/>
        <v>1407859.3165571219</v>
      </c>
      <c r="BK9" s="200">
        <v>0</v>
      </c>
      <c r="BL9" s="200">
        <v>0</v>
      </c>
      <c r="BM9" s="227">
        <f t="shared" si="34"/>
        <v>1407859.3165571219</v>
      </c>
      <c r="BN9" s="227">
        <f t="shared" si="35"/>
        <v>268163.67934421368</v>
      </c>
      <c r="BO9" s="227">
        <f>'Incremental Rent Q3'!$AF$15/'Incremental Rent Q3'!$AF$11</f>
        <v>67040.919836053421</v>
      </c>
      <c r="BP9" s="200">
        <v>0</v>
      </c>
      <c r="BQ9" s="227">
        <f t="shared" si="10"/>
        <v>335204.59918026708</v>
      </c>
      <c r="BR9" s="202">
        <f t="shared" si="11"/>
        <v>1072654.7173768547</v>
      </c>
      <c r="BS9" s="200" t="s">
        <v>874</v>
      </c>
      <c r="BT9" s="172"/>
      <c r="BU9" s="200">
        <f>'Incremental Rent Q3'!AK26</f>
        <v>4</v>
      </c>
      <c r="BV9" s="227">
        <f t="shared" si="36"/>
        <v>812784.76007421466</v>
      </c>
      <c r="BW9" s="200">
        <v>0</v>
      </c>
      <c r="BX9" s="200">
        <v>0</v>
      </c>
      <c r="BY9" s="227">
        <f t="shared" si="37"/>
        <v>812784.76007421466</v>
      </c>
      <c r="BZ9" s="227">
        <f t="shared" si="38"/>
        <v>154816.14477604089</v>
      </c>
      <c r="CA9" s="227">
        <f>'Incremental Rent Q3'!$AL$15/'Incremental Rent Q3'!$AL$11</f>
        <v>38704.036194010223</v>
      </c>
      <c r="CB9" s="200">
        <v>0</v>
      </c>
      <c r="CC9" s="227">
        <f t="shared" si="12"/>
        <v>193520.18097005112</v>
      </c>
      <c r="CD9" s="202">
        <f t="shared" si="13"/>
        <v>619264.57910416357</v>
      </c>
      <c r="CE9" s="200" t="s">
        <v>874</v>
      </c>
      <c r="CG9" s="200">
        <f>+'Lease Liability &amp; Finance Cost'!AX9</f>
        <v>4</v>
      </c>
      <c r="CH9" s="227">
        <f t="shared" si="39"/>
        <v>1156386.4034443034</v>
      </c>
      <c r="CI9" s="200">
        <v>0</v>
      </c>
      <c r="CJ9" s="200">
        <v>0</v>
      </c>
      <c r="CK9" s="227">
        <f t="shared" si="40"/>
        <v>1156386.4034443034</v>
      </c>
      <c r="CL9" s="227">
        <f t="shared" si="41"/>
        <v>201110.67885987886</v>
      </c>
      <c r="CM9" s="227">
        <f>+'Incremental Rent Q3'!$AW$15/'Incremental Rent Q3'!$AW$11</f>
        <v>50277.669714969714</v>
      </c>
      <c r="CN9" s="202">
        <v>0</v>
      </c>
      <c r="CO9" s="227">
        <f t="shared" si="14"/>
        <v>251388.34857484855</v>
      </c>
      <c r="CP9" s="202">
        <f t="shared" si="15"/>
        <v>904998.05486945482</v>
      </c>
      <c r="CQ9" s="178" t="s">
        <v>876</v>
      </c>
      <c r="CT9" s="200">
        <f>+'Incremental Rent Q3'!BC26</f>
        <v>4</v>
      </c>
      <c r="CU9" s="227">
        <f t="shared" si="42"/>
        <v>1092572.2645628585</v>
      </c>
      <c r="CV9" s="200">
        <v>0</v>
      </c>
      <c r="CW9" s="200">
        <v>0</v>
      </c>
      <c r="CX9" s="227">
        <f t="shared" si="43"/>
        <v>1092572.2645628585</v>
      </c>
      <c r="CY9" s="227">
        <f t="shared" si="44"/>
        <v>182095.37742714307</v>
      </c>
      <c r="CZ9" s="227">
        <f>'Incremental Rent Q3'!$BD$14/'Incremental Rent Q3'!$BD$11</f>
        <v>45523.844356785768</v>
      </c>
      <c r="DA9" s="200">
        <v>0</v>
      </c>
      <c r="DB9" s="227">
        <f t="shared" si="16"/>
        <v>227619.22178392884</v>
      </c>
      <c r="DC9" s="227">
        <f t="shared" si="17"/>
        <v>864953.0427789297</v>
      </c>
      <c r="DD9" s="227" t="str">
        <f>'Incremental Rent Q3'!BG26</f>
        <v>2081/082</v>
      </c>
    </row>
    <row r="10" spans="1:108" s="203" customFormat="1" x14ac:dyDescent="0.3">
      <c r="A10" s="200">
        <f>'Incremental Rent Q3'!A27</f>
        <v>5</v>
      </c>
      <c r="B10" s="227">
        <f t="shared" si="18"/>
        <v>2040126.3189954539</v>
      </c>
      <c r="C10" s="200">
        <v>0</v>
      </c>
      <c r="D10" s="200">
        <v>0</v>
      </c>
      <c r="E10" s="227">
        <f t="shared" si="19"/>
        <v>2040126.3189954539</v>
      </c>
      <c r="F10" s="227">
        <f t="shared" si="20"/>
        <v>217034.71478675041</v>
      </c>
      <c r="G10" s="227">
        <f>'Incremental Rent Q3'!$B$15/'Incremental Rent Q3'!$B$11</f>
        <v>43406.942957350082</v>
      </c>
      <c r="H10" s="200">
        <v>0</v>
      </c>
      <c r="I10" s="227">
        <f t="shared" si="0"/>
        <v>260441.65774410049</v>
      </c>
      <c r="J10" s="227">
        <f t="shared" si="1"/>
        <v>1779684.6612513533</v>
      </c>
      <c r="K10" s="200" t="s">
        <v>872</v>
      </c>
      <c r="L10" s="172"/>
      <c r="M10" s="200">
        <f>'Incremental Rent Q3'!G27</f>
        <v>5</v>
      </c>
      <c r="N10" s="227">
        <f t="shared" si="21"/>
        <v>934453.65934893233</v>
      </c>
      <c r="O10" s="200">
        <v>0</v>
      </c>
      <c r="P10" s="200">
        <v>0</v>
      </c>
      <c r="Q10" s="227">
        <f t="shared" si="22"/>
        <v>934453.65934893233</v>
      </c>
      <c r="R10" s="227">
        <f t="shared" si="23"/>
        <v>203142.09985846357</v>
      </c>
      <c r="S10" s="227">
        <f>'Incremental Rent Q3'!$H$15/'Incremental Rent Q3'!$H$11</f>
        <v>40628.419971692711</v>
      </c>
      <c r="T10" s="200">
        <v>0</v>
      </c>
      <c r="U10" s="227">
        <f t="shared" si="2"/>
        <v>243770.51983015629</v>
      </c>
      <c r="V10" s="227">
        <f t="shared" si="3"/>
        <v>690683.13951877598</v>
      </c>
      <c r="W10" s="200" t="s">
        <v>875</v>
      </c>
      <c r="X10" s="172"/>
      <c r="Y10" s="200">
        <f>'Incremental Rent Q3'!M27</f>
        <v>5</v>
      </c>
      <c r="Z10" s="227">
        <f t="shared" si="24"/>
        <v>367803.88226941979</v>
      </c>
      <c r="AA10" s="200">
        <v>0</v>
      </c>
      <c r="AB10" s="200">
        <v>0</v>
      </c>
      <c r="AC10" s="227">
        <f t="shared" si="25"/>
        <v>367803.88226941979</v>
      </c>
      <c r="AD10" s="227">
        <f t="shared" si="26"/>
        <v>30650.32352245165</v>
      </c>
      <c r="AE10" s="227">
        <f>'Incremental Rent Q3'!$N$15/'Incremental Rent Q3'!$N$11</f>
        <v>6130.0647044903299</v>
      </c>
      <c r="AF10" s="200">
        <v>0</v>
      </c>
      <c r="AG10" s="227">
        <f t="shared" si="4"/>
        <v>36780.388226941977</v>
      </c>
      <c r="AH10" s="202">
        <f t="shared" si="5"/>
        <v>331023.4940424778</v>
      </c>
      <c r="AI10" s="200" t="s">
        <v>894</v>
      </c>
      <c r="AJ10" s="172"/>
      <c r="AK10" s="200">
        <f>'Incremental Rent Q3'!S27</f>
        <v>5</v>
      </c>
      <c r="AL10" s="227">
        <f t="shared" si="27"/>
        <v>1268524.7862586849</v>
      </c>
      <c r="AM10" s="200">
        <v>0</v>
      </c>
      <c r="AN10" s="200">
        <v>0</v>
      </c>
      <c r="AO10" s="227">
        <f t="shared" si="28"/>
        <v>1268524.7862586849</v>
      </c>
      <c r="AP10" s="227">
        <f t="shared" si="29"/>
        <v>302029.71101397258</v>
      </c>
      <c r="AQ10" s="227">
        <f>'Incremental Rent Q3'!$T$15/'Incremental Rent Q3'!$T$11</f>
        <v>60405.942202794518</v>
      </c>
      <c r="AR10" s="200">
        <v>0</v>
      </c>
      <c r="AS10" s="227">
        <f t="shared" si="6"/>
        <v>362435.65321676712</v>
      </c>
      <c r="AT10" s="202">
        <f t="shared" si="7"/>
        <v>906089.13304191781</v>
      </c>
      <c r="AU10" s="200" t="s">
        <v>874</v>
      </c>
      <c r="AV10" s="172"/>
      <c r="AW10" s="200">
        <f>'Incremental Rent Q3'!Y27</f>
        <v>5</v>
      </c>
      <c r="AX10" s="227">
        <f t="shared" si="30"/>
        <v>1741681.6287304598</v>
      </c>
      <c r="AY10" s="200">
        <v>0</v>
      </c>
      <c r="AZ10" s="200">
        <v>0</v>
      </c>
      <c r="BA10" s="227">
        <f t="shared" si="31"/>
        <v>1741681.6287304598</v>
      </c>
      <c r="BB10" s="227">
        <f t="shared" si="32"/>
        <v>414686.10207868094</v>
      </c>
      <c r="BC10" s="227">
        <f>'Incremental Rent Q3'!$Z$15/'Incremental Rent Q3'!$Z$11</f>
        <v>82937.220415736185</v>
      </c>
      <c r="BD10" s="200">
        <v>0</v>
      </c>
      <c r="BE10" s="227">
        <f t="shared" si="8"/>
        <v>497623.32249441714</v>
      </c>
      <c r="BF10" s="202">
        <f t="shared" si="9"/>
        <v>1244058.3062360426</v>
      </c>
      <c r="BG10" s="200" t="s">
        <v>874</v>
      </c>
      <c r="BH10" s="172"/>
      <c r="BI10" s="200">
        <f>'Incremental Rent Q3'!AK27</f>
        <v>5</v>
      </c>
      <c r="BJ10" s="227">
        <f t="shared" si="33"/>
        <v>1407859.3165571219</v>
      </c>
      <c r="BK10" s="200">
        <v>0</v>
      </c>
      <c r="BL10" s="200">
        <v>0</v>
      </c>
      <c r="BM10" s="227">
        <f t="shared" si="34"/>
        <v>1407859.3165571219</v>
      </c>
      <c r="BN10" s="227">
        <f t="shared" si="35"/>
        <v>335204.59918026708</v>
      </c>
      <c r="BO10" s="227">
        <f>'Incremental Rent Q3'!$AF$15/'Incremental Rent Q3'!$AF$11</f>
        <v>67040.919836053421</v>
      </c>
      <c r="BP10" s="200">
        <v>0</v>
      </c>
      <c r="BQ10" s="227">
        <f t="shared" si="10"/>
        <v>402245.51901632047</v>
      </c>
      <c r="BR10" s="202">
        <f t="shared" si="11"/>
        <v>1005613.7975408015</v>
      </c>
      <c r="BS10" s="200" t="s">
        <v>874</v>
      </c>
      <c r="BT10" s="172"/>
      <c r="BU10" s="200">
        <f>'Incremental Rent Q3'!AK27</f>
        <v>5</v>
      </c>
      <c r="BV10" s="227">
        <f t="shared" si="36"/>
        <v>812784.76007421466</v>
      </c>
      <c r="BW10" s="200">
        <v>0</v>
      </c>
      <c r="BX10" s="200">
        <v>0</v>
      </c>
      <c r="BY10" s="227">
        <f t="shared" si="37"/>
        <v>812784.76007421466</v>
      </c>
      <c r="BZ10" s="227">
        <f t="shared" si="38"/>
        <v>193520.18097005112</v>
      </c>
      <c r="CA10" s="227">
        <f>'Incremental Rent Q3'!$AL$15/'Incremental Rent Q3'!$AL$11</f>
        <v>38704.036194010223</v>
      </c>
      <c r="CB10" s="200">
        <v>0</v>
      </c>
      <c r="CC10" s="227">
        <f t="shared" si="12"/>
        <v>232224.21716406135</v>
      </c>
      <c r="CD10" s="202">
        <f t="shared" si="13"/>
        <v>580560.54291015328</v>
      </c>
      <c r="CE10" s="200" t="s">
        <v>874</v>
      </c>
      <c r="CG10" s="200">
        <f>+'Lease Liability &amp; Finance Cost'!AX10</f>
        <v>5</v>
      </c>
      <c r="CH10" s="227">
        <f t="shared" si="39"/>
        <v>1156386.4034443034</v>
      </c>
      <c r="CI10" s="200">
        <v>0</v>
      </c>
      <c r="CJ10" s="200">
        <v>0</v>
      </c>
      <c r="CK10" s="227">
        <f t="shared" si="40"/>
        <v>1156386.4034443034</v>
      </c>
      <c r="CL10" s="227">
        <f t="shared" si="41"/>
        <v>251388.34857484855</v>
      </c>
      <c r="CM10" s="227">
        <f>+'Incremental Rent Q3'!$AW$15/'Incremental Rent Q3'!$AW$11</f>
        <v>50277.669714969714</v>
      </c>
      <c r="CN10" s="202">
        <v>0</v>
      </c>
      <c r="CO10" s="227">
        <f t="shared" si="14"/>
        <v>301666.01828981825</v>
      </c>
      <c r="CP10" s="202">
        <f t="shared" si="15"/>
        <v>854720.38515448524</v>
      </c>
      <c r="CQ10" s="178" t="s">
        <v>876</v>
      </c>
      <c r="CT10" s="200">
        <f>+'Incremental Rent Q3'!BC27</f>
        <v>5</v>
      </c>
      <c r="CU10" s="227">
        <f t="shared" si="42"/>
        <v>1092572.2645628585</v>
      </c>
      <c r="CV10" s="200">
        <v>0</v>
      </c>
      <c r="CW10" s="200">
        <v>0</v>
      </c>
      <c r="CX10" s="227">
        <f t="shared" si="43"/>
        <v>1092572.2645628585</v>
      </c>
      <c r="CY10" s="227">
        <f t="shared" si="44"/>
        <v>227619.22178392884</v>
      </c>
      <c r="CZ10" s="227">
        <f>'Incremental Rent Q3'!$BD$14/'Incremental Rent Q3'!$BD$11</f>
        <v>45523.844356785768</v>
      </c>
      <c r="DA10" s="200">
        <v>0</v>
      </c>
      <c r="DB10" s="227">
        <f t="shared" si="16"/>
        <v>273143.06614071463</v>
      </c>
      <c r="DC10" s="227">
        <f t="shared" si="17"/>
        <v>819429.19842214393</v>
      </c>
      <c r="DD10" s="227" t="str">
        <f>'Incremental Rent Q3'!BG27</f>
        <v>2081/082</v>
      </c>
    </row>
    <row r="11" spans="1:108" s="203" customFormat="1" x14ac:dyDescent="0.3">
      <c r="A11" s="200">
        <f>'Incremental Rent Q3'!A28</f>
        <v>6</v>
      </c>
      <c r="B11" s="227">
        <f t="shared" si="18"/>
        <v>2040126.3189954539</v>
      </c>
      <c r="C11" s="200">
        <v>0</v>
      </c>
      <c r="D11" s="200">
        <v>0</v>
      </c>
      <c r="E11" s="227">
        <f t="shared" si="19"/>
        <v>2040126.3189954539</v>
      </c>
      <c r="F11" s="227">
        <f t="shared" si="20"/>
        <v>260441.65774410049</v>
      </c>
      <c r="G11" s="227">
        <f>'Incremental Rent Q3'!$B$15/'Incremental Rent Q3'!$B$11</f>
        <v>43406.942957350082</v>
      </c>
      <c r="H11" s="200">
        <v>0</v>
      </c>
      <c r="I11" s="227">
        <f t="shared" si="0"/>
        <v>303848.6007014506</v>
      </c>
      <c r="J11" s="227">
        <f t="shared" si="1"/>
        <v>1736277.7182940033</v>
      </c>
      <c r="K11" s="200" t="s">
        <v>872</v>
      </c>
      <c r="L11" s="172"/>
      <c r="M11" s="200">
        <f>'Incremental Rent Q3'!G28</f>
        <v>6</v>
      </c>
      <c r="N11" s="227">
        <f t="shared" si="21"/>
        <v>934453.65934893233</v>
      </c>
      <c r="O11" s="200">
        <v>0</v>
      </c>
      <c r="P11" s="200">
        <v>0</v>
      </c>
      <c r="Q11" s="227">
        <f t="shared" si="22"/>
        <v>934453.65934893233</v>
      </c>
      <c r="R11" s="227">
        <f t="shared" si="23"/>
        <v>243770.51983015629</v>
      </c>
      <c r="S11" s="227">
        <f>'Incremental Rent Q3'!$H$15/'Incremental Rent Q3'!$H$11</f>
        <v>40628.419971692711</v>
      </c>
      <c r="T11" s="200">
        <v>0</v>
      </c>
      <c r="U11" s="227">
        <f t="shared" si="2"/>
        <v>284398.93980184902</v>
      </c>
      <c r="V11" s="227">
        <f t="shared" si="3"/>
        <v>650054.71954708337</v>
      </c>
      <c r="W11" s="200" t="s">
        <v>875</v>
      </c>
      <c r="X11" s="172"/>
      <c r="Y11" s="200">
        <f>'Incremental Rent Q3'!M28</f>
        <v>6</v>
      </c>
      <c r="Z11" s="227">
        <f t="shared" si="24"/>
        <v>367803.88226941979</v>
      </c>
      <c r="AA11" s="200">
        <v>0</v>
      </c>
      <c r="AB11" s="200">
        <v>0</v>
      </c>
      <c r="AC11" s="227">
        <f t="shared" si="25"/>
        <v>367803.88226941979</v>
      </c>
      <c r="AD11" s="227">
        <f t="shared" si="26"/>
        <v>36780.388226941977</v>
      </c>
      <c r="AE11" s="227">
        <f>'Incremental Rent Q3'!$N$15/'Incremental Rent Q3'!$N$11</f>
        <v>6130.0647044903299</v>
      </c>
      <c r="AF11" s="200">
        <v>0</v>
      </c>
      <c r="AG11" s="227">
        <f t="shared" si="4"/>
        <v>42910.452931432308</v>
      </c>
      <c r="AH11" s="202">
        <f t="shared" si="5"/>
        <v>324893.4293379875</v>
      </c>
      <c r="AI11" s="200" t="s">
        <v>894</v>
      </c>
      <c r="AJ11" s="172"/>
      <c r="AK11" s="200">
        <f>'Incremental Rent Q3'!S28</f>
        <v>6</v>
      </c>
      <c r="AL11" s="227">
        <f t="shared" si="27"/>
        <v>1268524.7862586849</v>
      </c>
      <c r="AM11" s="200">
        <v>0</v>
      </c>
      <c r="AN11" s="200">
        <v>0</v>
      </c>
      <c r="AO11" s="227">
        <f t="shared" si="28"/>
        <v>1268524.7862586849</v>
      </c>
      <c r="AP11" s="227">
        <f t="shared" si="29"/>
        <v>362435.65321676712</v>
      </c>
      <c r="AQ11" s="227">
        <f>'Incremental Rent Q3'!$T$15/'Incremental Rent Q3'!$T$11</f>
        <v>60405.942202794518</v>
      </c>
      <c r="AR11" s="200">
        <v>0</v>
      </c>
      <c r="AS11" s="227">
        <f t="shared" si="6"/>
        <v>422841.59541956167</v>
      </c>
      <c r="AT11" s="202">
        <f t="shared" si="7"/>
        <v>845683.19083912321</v>
      </c>
      <c r="AU11" s="200" t="s">
        <v>874</v>
      </c>
      <c r="AV11" s="172"/>
      <c r="AW11" s="200">
        <f>'Incremental Rent Q3'!Y28</f>
        <v>6</v>
      </c>
      <c r="AX11" s="227">
        <f t="shared" si="30"/>
        <v>1741681.6287304598</v>
      </c>
      <c r="AY11" s="200">
        <v>0</v>
      </c>
      <c r="AZ11" s="200">
        <v>0</v>
      </c>
      <c r="BA11" s="227">
        <f t="shared" si="31"/>
        <v>1741681.6287304598</v>
      </c>
      <c r="BB11" s="227">
        <f t="shared" si="32"/>
        <v>497623.32249441714</v>
      </c>
      <c r="BC11" s="227">
        <f>'Incremental Rent Q3'!$Z$15/'Incremental Rent Q3'!$Z$11</f>
        <v>82937.220415736185</v>
      </c>
      <c r="BD11" s="200">
        <v>0</v>
      </c>
      <c r="BE11" s="227">
        <f t="shared" si="8"/>
        <v>580560.54291015328</v>
      </c>
      <c r="BF11" s="202">
        <f t="shared" si="9"/>
        <v>1161121.0858203066</v>
      </c>
      <c r="BG11" s="200" t="s">
        <v>874</v>
      </c>
      <c r="BH11" s="172"/>
      <c r="BI11" s="200">
        <f>'Incremental Rent Q3'!AK28</f>
        <v>6</v>
      </c>
      <c r="BJ11" s="227">
        <f t="shared" si="33"/>
        <v>1407859.3165571219</v>
      </c>
      <c r="BK11" s="200">
        <v>0</v>
      </c>
      <c r="BL11" s="200">
        <v>0</v>
      </c>
      <c r="BM11" s="227">
        <f t="shared" si="34"/>
        <v>1407859.3165571219</v>
      </c>
      <c r="BN11" s="227">
        <f t="shared" si="35"/>
        <v>402245.51901632047</v>
      </c>
      <c r="BO11" s="227">
        <f>'Incremental Rent Q3'!$AF$15/'Incremental Rent Q3'!$AF$11</f>
        <v>67040.919836053421</v>
      </c>
      <c r="BP11" s="200">
        <v>0</v>
      </c>
      <c r="BQ11" s="227">
        <f t="shared" si="10"/>
        <v>469286.43885237386</v>
      </c>
      <c r="BR11" s="202">
        <f t="shared" si="11"/>
        <v>938572.87770474807</v>
      </c>
      <c r="BS11" s="200" t="s">
        <v>874</v>
      </c>
      <c r="BT11" s="172"/>
      <c r="BU11" s="200">
        <f>'Incremental Rent Q3'!AK28</f>
        <v>6</v>
      </c>
      <c r="BV11" s="227">
        <f t="shared" si="36"/>
        <v>812784.76007421466</v>
      </c>
      <c r="BW11" s="200">
        <v>0</v>
      </c>
      <c r="BX11" s="200">
        <v>0</v>
      </c>
      <c r="BY11" s="227">
        <f t="shared" si="37"/>
        <v>812784.76007421466</v>
      </c>
      <c r="BZ11" s="227">
        <f t="shared" si="38"/>
        <v>232224.21716406135</v>
      </c>
      <c r="CA11" s="227">
        <f>'Incremental Rent Q3'!$AL$15/'Incremental Rent Q3'!$AL$11</f>
        <v>38704.036194010223</v>
      </c>
      <c r="CB11" s="200">
        <v>0</v>
      </c>
      <c r="CC11" s="227">
        <f t="shared" si="12"/>
        <v>270928.25335807155</v>
      </c>
      <c r="CD11" s="202">
        <f t="shared" si="13"/>
        <v>541856.50671614311</v>
      </c>
      <c r="CE11" s="200" t="s">
        <v>874</v>
      </c>
      <c r="CG11" s="200">
        <f>+'Lease Liability &amp; Finance Cost'!AX11</f>
        <v>6</v>
      </c>
      <c r="CH11" s="227">
        <f t="shared" si="39"/>
        <v>1156386.4034443034</v>
      </c>
      <c r="CI11" s="200">
        <v>0</v>
      </c>
      <c r="CJ11" s="200">
        <v>0</v>
      </c>
      <c r="CK11" s="227">
        <f t="shared" si="40"/>
        <v>1156386.4034443034</v>
      </c>
      <c r="CL11" s="227">
        <f t="shared" si="41"/>
        <v>301666.01828981825</v>
      </c>
      <c r="CM11" s="227">
        <f>+'Incremental Rent Q3'!$AW$15/'Incremental Rent Q3'!$AW$11</f>
        <v>50277.669714969714</v>
      </c>
      <c r="CN11" s="202">
        <v>0</v>
      </c>
      <c r="CO11" s="227">
        <f t="shared" si="14"/>
        <v>351943.68800478795</v>
      </c>
      <c r="CP11" s="202">
        <f t="shared" si="15"/>
        <v>804442.71543951542</v>
      </c>
      <c r="CQ11" s="178" t="s">
        <v>876</v>
      </c>
      <c r="CT11" s="200">
        <f>+'Incremental Rent Q3'!BC28</f>
        <v>6</v>
      </c>
      <c r="CU11" s="227">
        <f t="shared" si="42"/>
        <v>1092572.2645628585</v>
      </c>
      <c r="CV11" s="200">
        <v>0</v>
      </c>
      <c r="CW11" s="200">
        <v>0</v>
      </c>
      <c r="CX11" s="227">
        <f t="shared" si="43"/>
        <v>1092572.2645628585</v>
      </c>
      <c r="CY11" s="227">
        <f t="shared" si="44"/>
        <v>273143.06614071463</v>
      </c>
      <c r="CZ11" s="227">
        <f>'Incremental Rent Q3'!$BD$14/'Incremental Rent Q3'!$BD$11</f>
        <v>45523.844356785768</v>
      </c>
      <c r="DA11" s="200">
        <v>0</v>
      </c>
      <c r="DB11" s="227">
        <f t="shared" si="16"/>
        <v>318666.91049750039</v>
      </c>
      <c r="DC11" s="227">
        <f t="shared" si="17"/>
        <v>773905.35406535817</v>
      </c>
      <c r="DD11" s="227" t="str">
        <f>'Incremental Rent Q3'!BG28</f>
        <v>2081/082</v>
      </c>
    </row>
    <row r="12" spans="1:108" s="207" customFormat="1" x14ac:dyDescent="0.3">
      <c r="A12" s="204">
        <f>'Incremental Rent Q3'!A29</f>
        <v>7</v>
      </c>
      <c r="B12" s="221">
        <f t="shared" si="18"/>
        <v>2040126.3189954539</v>
      </c>
      <c r="C12" s="204">
        <v>0</v>
      </c>
      <c r="D12" s="204">
        <v>0</v>
      </c>
      <c r="E12" s="221">
        <f t="shared" si="19"/>
        <v>2040126.3189954539</v>
      </c>
      <c r="F12" s="221">
        <f t="shared" si="20"/>
        <v>303848.6007014506</v>
      </c>
      <c r="G12" s="221">
        <f>'Incremental Rent Q3'!$B$15/'Incremental Rent Q3'!$B$11</f>
        <v>43406.942957350082</v>
      </c>
      <c r="H12" s="204">
        <v>0</v>
      </c>
      <c r="I12" s="221">
        <f t="shared" si="0"/>
        <v>347255.54365880066</v>
      </c>
      <c r="J12" s="221">
        <f t="shared" si="1"/>
        <v>1692870.7753366532</v>
      </c>
      <c r="K12" s="204" t="s">
        <v>873</v>
      </c>
      <c r="L12" s="172"/>
      <c r="M12" s="200">
        <f>'Incremental Rent Q3'!G29</f>
        <v>7</v>
      </c>
      <c r="N12" s="227">
        <f t="shared" si="21"/>
        <v>934453.65934893233</v>
      </c>
      <c r="O12" s="200">
        <v>0</v>
      </c>
      <c r="P12" s="200">
        <v>0</v>
      </c>
      <c r="Q12" s="227">
        <f t="shared" si="22"/>
        <v>934453.65934893233</v>
      </c>
      <c r="R12" s="227">
        <f t="shared" si="23"/>
        <v>284398.93980184902</v>
      </c>
      <c r="S12" s="227">
        <f>'Incremental Rent Q3'!$H$15/'Incremental Rent Q3'!$H$11</f>
        <v>40628.419971692711</v>
      </c>
      <c r="T12" s="200">
        <v>0</v>
      </c>
      <c r="U12" s="227">
        <f t="shared" si="2"/>
        <v>325027.35977354174</v>
      </c>
      <c r="V12" s="227">
        <f t="shared" si="3"/>
        <v>609426.29957539053</v>
      </c>
      <c r="W12" s="200" t="s">
        <v>875</v>
      </c>
      <c r="X12" s="172"/>
      <c r="Y12" s="200">
        <f>'Incremental Rent Q3'!M29</f>
        <v>7</v>
      </c>
      <c r="Z12" s="227">
        <f t="shared" si="24"/>
        <v>367803.88226941979</v>
      </c>
      <c r="AA12" s="200">
        <v>0</v>
      </c>
      <c r="AB12" s="200">
        <v>0</v>
      </c>
      <c r="AC12" s="227">
        <f t="shared" si="25"/>
        <v>367803.88226941979</v>
      </c>
      <c r="AD12" s="227">
        <f t="shared" si="26"/>
        <v>42910.452931432308</v>
      </c>
      <c r="AE12" s="227">
        <f>'Incremental Rent Q3'!$N$15/'Incremental Rent Q3'!$N$11</f>
        <v>6130.0647044903299</v>
      </c>
      <c r="AF12" s="200">
        <v>0</v>
      </c>
      <c r="AG12" s="227">
        <f t="shared" si="4"/>
        <v>49040.517635922639</v>
      </c>
      <c r="AH12" s="202">
        <f t="shared" si="5"/>
        <v>318763.36463349714</v>
      </c>
      <c r="AI12" s="200" t="s">
        <v>894</v>
      </c>
      <c r="AJ12" s="172"/>
      <c r="AK12" s="200">
        <f>'Incremental Rent Q3'!S29</f>
        <v>7</v>
      </c>
      <c r="AL12" s="227">
        <f t="shared" si="27"/>
        <v>1268524.7862586849</v>
      </c>
      <c r="AM12" s="200">
        <v>0</v>
      </c>
      <c r="AN12" s="200">
        <v>0</v>
      </c>
      <c r="AO12" s="227">
        <f t="shared" si="28"/>
        <v>1268524.7862586849</v>
      </c>
      <c r="AP12" s="227">
        <f t="shared" si="29"/>
        <v>422841.59541956167</v>
      </c>
      <c r="AQ12" s="227">
        <f>'Incremental Rent Q3'!$T$15/'Incremental Rent Q3'!$T$11</f>
        <v>60405.942202794518</v>
      </c>
      <c r="AR12" s="200">
        <v>0</v>
      </c>
      <c r="AS12" s="227">
        <f t="shared" si="6"/>
        <v>483247.53762235621</v>
      </c>
      <c r="AT12" s="202">
        <f t="shared" si="7"/>
        <v>785277.24863632873</v>
      </c>
      <c r="AU12" s="200" t="s">
        <v>874</v>
      </c>
      <c r="AV12" s="172"/>
      <c r="AW12" s="200">
        <f>'Incremental Rent Q3'!Y29</f>
        <v>7</v>
      </c>
      <c r="AX12" s="227">
        <f t="shared" si="30"/>
        <v>1741681.6287304598</v>
      </c>
      <c r="AY12" s="200">
        <v>0</v>
      </c>
      <c r="AZ12" s="200">
        <v>0</v>
      </c>
      <c r="BA12" s="227">
        <f t="shared" si="31"/>
        <v>1741681.6287304598</v>
      </c>
      <c r="BB12" s="227">
        <f t="shared" si="32"/>
        <v>580560.54291015328</v>
      </c>
      <c r="BC12" s="227">
        <f>'Incremental Rent Q3'!$Z$15/'Incremental Rent Q3'!$Z$11</f>
        <v>82937.220415736185</v>
      </c>
      <c r="BD12" s="200">
        <v>0</v>
      </c>
      <c r="BE12" s="227">
        <f t="shared" si="8"/>
        <v>663497.76332588948</v>
      </c>
      <c r="BF12" s="202">
        <f t="shared" si="9"/>
        <v>1078183.8654045705</v>
      </c>
      <c r="BG12" s="200" t="s">
        <v>874</v>
      </c>
      <c r="BH12" s="172"/>
      <c r="BI12" s="200">
        <f>'Incremental Rent Q3'!AK29</f>
        <v>7</v>
      </c>
      <c r="BJ12" s="227">
        <f t="shared" si="33"/>
        <v>1407859.3165571219</v>
      </c>
      <c r="BK12" s="200">
        <v>0</v>
      </c>
      <c r="BL12" s="200">
        <v>0</v>
      </c>
      <c r="BM12" s="227">
        <f t="shared" si="34"/>
        <v>1407859.3165571219</v>
      </c>
      <c r="BN12" s="227">
        <f t="shared" si="35"/>
        <v>469286.43885237386</v>
      </c>
      <c r="BO12" s="227">
        <f>'Incremental Rent Q3'!$AF$15/'Incremental Rent Q3'!$AF$11</f>
        <v>67040.919836053421</v>
      </c>
      <c r="BP12" s="200">
        <v>0</v>
      </c>
      <c r="BQ12" s="227">
        <f t="shared" si="10"/>
        <v>536327.35868842725</v>
      </c>
      <c r="BR12" s="202">
        <f t="shared" si="11"/>
        <v>871531.95786869468</v>
      </c>
      <c r="BS12" s="200" t="s">
        <v>874</v>
      </c>
      <c r="BT12" s="172"/>
      <c r="BU12" s="200">
        <f>'Incremental Rent Q3'!AK29</f>
        <v>7</v>
      </c>
      <c r="BV12" s="227">
        <f t="shared" si="36"/>
        <v>812784.76007421466</v>
      </c>
      <c r="BW12" s="200">
        <v>0</v>
      </c>
      <c r="BX12" s="200">
        <v>0</v>
      </c>
      <c r="BY12" s="227">
        <f t="shared" si="37"/>
        <v>812784.76007421466</v>
      </c>
      <c r="BZ12" s="227">
        <f t="shared" si="38"/>
        <v>270928.25335807155</v>
      </c>
      <c r="CA12" s="227">
        <f>'Incremental Rent Q3'!$AL$15/'Incremental Rent Q3'!$AL$11</f>
        <v>38704.036194010223</v>
      </c>
      <c r="CB12" s="200">
        <v>0</v>
      </c>
      <c r="CC12" s="227">
        <f t="shared" si="12"/>
        <v>309632.28955208178</v>
      </c>
      <c r="CD12" s="202">
        <f t="shared" si="13"/>
        <v>503152.47052213288</v>
      </c>
      <c r="CE12" s="200" t="s">
        <v>874</v>
      </c>
      <c r="CG12" s="200">
        <f>+'Lease Liability &amp; Finance Cost'!AX12</f>
        <v>7</v>
      </c>
      <c r="CH12" s="227">
        <f t="shared" si="39"/>
        <v>1156386.4034443034</v>
      </c>
      <c r="CI12" s="200">
        <v>0</v>
      </c>
      <c r="CJ12" s="200">
        <v>0</v>
      </c>
      <c r="CK12" s="227">
        <f t="shared" si="40"/>
        <v>1156386.4034443034</v>
      </c>
      <c r="CL12" s="227">
        <f t="shared" si="41"/>
        <v>351943.68800478795</v>
      </c>
      <c r="CM12" s="227">
        <f>+'Incremental Rent Q3'!$AW$15/'Incremental Rent Q3'!$AW$11</f>
        <v>50277.669714969714</v>
      </c>
      <c r="CN12" s="202">
        <v>0</v>
      </c>
      <c r="CO12" s="227">
        <f t="shared" si="14"/>
        <v>402221.35771975765</v>
      </c>
      <c r="CP12" s="202">
        <f t="shared" si="15"/>
        <v>754165.04572454584</v>
      </c>
      <c r="CQ12" s="178" t="s">
        <v>876</v>
      </c>
      <c r="CT12" s="200">
        <f>+'Incremental Rent Q3'!BC29</f>
        <v>7</v>
      </c>
      <c r="CU12" s="227">
        <f t="shared" si="42"/>
        <v>1092572.2645628585</v>
      </c>
      <c r="CV12" s="200">
        <v>0</v>
      </c>
      <c r="CW12" s="200">
        <v>0</v>
      </c>
      <c r="CX12" s="227">
        <f t="shared" si="43"/>
        <v>1092572.2645628585</v>
      </c>
      <c r="CY12" s="227">
        <f t="shared" si="44"/>
        <v>318666.91049750039</v>
      </c>
      <c r="CZ12" s="227">
        <f>'Incremental Rent Q3'!$BD$14/'Incremental Rent Q3'!$BD$11</f>
        <v>45523.844356785768</v>
      </c>
      <c r="DA12" s="200">
        <v>0</v>
      </c>
      <c r="DB12" s="227">
        <f t="shared" si="16"/>
        <v>364190.75485428615</v>
      </c>
      <c r="DC12" s="227">
        <f t="shared" si="17"/>
        <v>728381.50970857241</v>
      </c>
      <c r="DD12" s="227" t="str">
        <f>'Incremental Rent Q3'!BG29</f>
        <v>2081/082</v>
      </c>
    </row>
    <row r="13" spans="1:108" s="207" customFormat="1" x14ac:dyDescent="0.3">
      <c r="A13" s="204">
        <f>'Incremental Rent Q3'!A30</f>
        <v>8</v>
      </c>
      <c r="B13" s="221">
        <f t="shared" si="18"/>
        <v>2040126.3189954539</v>
      </c>
      <c r="C13" s="204">
        <v>0</v>
      </c>
      <c r="D13" s="204">
        <v>0</v>
      </c>
      <c r="E13" s="221">
        <f t="shared" si="19"/>
        <v>2040126.3189954539</v>
      </c>
      <c r="F13" s="221">
        <f t="shared" si="20"/>
        <v>347255.54365880066</v>
      </c>
      <c r="G13" s="221">
        <f>'Incremental Rent Q3'!$B$15/'Incremental Rent Q3'!$B$11</f>
        <v>43406.942957350082</v>
      </c>
      <c r="H13" s="204">
        <v>0</v>
      </c>
      <c r="I13" s="221">
        <f t="shared" si="0"/>
        <v>390662.48661615071</v>
      </c>
      <c r="J13" s="221">
        <f t="shared" si="1"/>
        <v>1649463.8323793032</v>
      </c>
      <c r="K13" s="204" t="s">
        <v>873</v>
      </c>
      <c r="L13" s="172"/>
      <c r="M13" s="200">
        <f>'Incremental Rent Q3'!G30</f>
        <v>8</v>
      </c>
      <c r="N13" s="227">
        <f t="shared" si="21"/>
        <v>934453.65934893233</v>
      </c>
      <c r="O13" s="200">
        <v>0</v>
      </c>
      <c r="P13" s="200">
        <v>0</v>
      </c>
      <c r="Q13" s="227">
        <f t="shared" si="22"/>
        <v>934453.65934893233</v>
      </c>
      <c r="R13" s="227">
        <f t="shared" si="23"/>
        <v>325027.35977354174</v>
      </c>
      <c r="S13" s="227">
        <f>'Incremental Rent Q3'!$H$15/'Incremental Rent Q3'!$H$11</f>
        <v>40628.419971692711</v>
      </c>
      <c r="T13" s="200">
        <v>0</v>
      </c>
      <c r="U13" s="227">
        <f t="shared" si="2"/>
        <v>365655.77974523447</v>
      </c>
      <c r="V13" s="227">
        <f t="shared" si="3"/>
        <v>568797.87960369792</v>
      </c>
      <c r="W13" s="200" t="s">
        <v>875</v>
      </c>
      <c r="X13" s="172"/>
      <c r="Y13" s="200">
        <f>'Incremental Rent Q3'!M30</f>
        <v>8</v>
      </c>
      <c r="Z13" s="227">
        <f t="shared" si="24"/>
        <v>367803.88226941979</v>
      </c>
      <c r="AA13" s="200">
        <v>0</v>
      </c>
      <c r="AB13" s="200">
        <v>0</v>
      </c>
      <c r="AC13" s="227">
        <f t="shared" si="25"/>
        <v>367803.88226941979</v>
      </c>
      <c r="AD13" s="227">
        <f t="shared" si="26"/>
        <v>49040.517635922639</v>
      </c>
      <c r="AE13" s="227">
        <f>'Incremental Rent Q3'!$N$15/'Incremental Rent Q3'!$N$11</f>
        <v>6130.0647044903299</v>
      </c>
      <c r="AF13" s="200">
        <v>0</v>
      </c>
      <c r="AG13" s="227">
        <f t="shared" si="4"/>
        <v>55170.58234041297</v>
      </c>
      <c r="AH13" s="202">
        <f t="shared" si="5"/>
        <v>312633.29992900684</v>
      </c>
      <c r="AI13" s="200" t="s">
        <v>894</v>
      </c>
      <c r="AJ13" s="172"/>
      <c r="AK13" s="200">
        <f>'Incremental Rent Q3'!S30</f>
        <v>8</v>
      </c>
      <c r="AL13" s="227">
        <f t="shared" si="27"/>
        <v>1268524.7862586849</v>
      </c>
      <c r="AM13" s="200">
        <v>0</v>
      </c>
      <c r="AN13" s="200">
        <v>0</v>
      </c>
      <c r="AO13" s="227">
        <f t="shared" si="28"/>
        <v>1268524.7862586849</v>
      </c>
      <c r="AP13" s="227">
        <f t="shared" si="29"/>
        <v>483247.53762235621</v>
      </c>
      <c r="AQ13" s="227">
        <f>'Incremental Rent Q3'!$T$15/'Incremental Rent Q3'!$T$11</f>
        <v>60405.942202794518</v>
      </c>
      <c r="AR13" s="200">
        <v>0</v>
      </c>
      <c r="AS13" s="227">
        <f t="shared" si="6"/>
        <v>543653.47982515069</v>
      </c>
      <c r="AT13" s="202">
        <f t="shared" si="7"/>
        <v>724871.30643353425</v>
      </c>
      <c r="AU13" s="200" t="s">
        <v>874</v>
      </c>
      <c r="AV13" s="172"/>
      <c r="AW13" s="200">
        <f>'Incremental Rent Q3'!Y30</f>
        <v>8</v>
      </c>
      <c r="AX13" s="227">
        <f t="shared" si="30"/>
        <v>1741681.6287304598</v>
      </c>
      <c r="AY13" s="200">
        <v>0</v>
      </c>
      <c r="AZ13" s="200">
        <v>0</v>
      </c>
      <c r="BA13" s="227">
        <f t="shared" si="31"/>
        <v>1741681.6287304598</v>
      </c>
      <c r="BB13" s="227">
        <f t="shared" si="32"/>
        <v>663497.76332588948</v>
      </c>
      <c r="BC13" s="227">
        <f>'Incremental Rent Q3'!$Z$15/'Incremental Rent Q3'!$Z$11</f>
        <v>82937.220415736185</v>
      </c>
      <c r="BD13" s="200">
        <v>0</v>
      </c>
      <c r="BE13" s="227">
        <f t="shared" si="8"/>
        <v>746434.98374162568</v>
      </c>
      <c r="BF13" s="202">
        <f t="shared" si="9"/>
        <v>995246.64498883416</v>
      </c>
      <c r="BG13" s="200" t="s">
        <v>874</v>
      </c>
      <c r="BH13" s="172"/>
      <c r="BI13" s="200">
        <f>'Incremental Rent Q3'!AK30</f>
        <v>8</v>
      </c>
      <c r="BJ13" s="227">
        <f t="shared" si="33"/>
        <v>1407859.3165571219</v>
      </c>
      <c r="BK13" s="200">
        <v>0</v>
      </c>
      <c r="BL13" s="200">
        <v>0</v>
      </c>
      <c r="BM13" s="227">
        <f t="shared" si="34"/>
        <v>1407859.3165571219</v>
      </c>
      <c r="BN13" s="227">
        <f t="shared" si="35"/>
        <v>536327.35868842725</v>
      </c>
      <c r="BO13" s="227">
        <f>'Incremental Rent Q3'!$AF$15/'Incremental Rent Q3'!$AF$11</f>
        <v>67040.919836053421</v>
      </c>
      <c r="BP13" s="200">
        <v>0</v>
      </c>
      <c r="BQ13" s="227">
        <f t="shared" si="10"/>
        <v>603368.27852448064</v>
      </c>
      <c r="BR13" s="202">
        <f t="shared" si="11"/>
        <v>804491.03803264129</v>
      </c>
      <c r="BS13" s="200" t="s">
        <v>874</v>
      </c>
      <c r="BT13" s="172"/>
      <c r="BU13" s="200">
        <f>'Incremental Rent Q3'!AK30</f>
        <v>8</v>
      </c>
      <c r="BV13" s="227">
        <f t="shared" si="36"/>
        <v>812784.76007421466</v>
      </c>
      <c r="BW13" s="200">
        <v>0</v>
      </c>
      <c r="BX13" s="200">
        <v>0</v>
      </c>
      <c r="BY13" s="227">
        <f t="shared" si="37"/>
        <v>812784.76007421466</v>
      </c>
      <c r="BZ13" s="227">
        <f t="shared" si="38"/>
        <v>309632.28955208178</v>
      </c>
      <c r="CA13" s="227">
        <f>'Incremental Rent Q3'!$AL$15/'Incremental Rent Q3'!$AL$11</f>
        <v>38704.036194010223</v>
      </c>
      <c r="CB13" s="200">
        <v>0</v>
      </c>
      <c r="CC13" s="227">
        <f t="shared" si="12"/>
        <v>348336.32574609201</v>
      </c>
      <c r="CD13" s="202">
        <f t="shared" si="13"/>
        <v>464448.43432812265</v>
      </c>
      <c r="CE13" s="200" t="s">
        <v>874</v>
      </c>
      <c r="CG13" s="200">
        <f>+'Lease Liability &amp; Finance Cost'!AX13</f>
        <v>8</v>
      </c>
      <c r="CH13" s="227">
        <f t="shared" si="39"/>
        <v>1156386.4034443034</v>
      </c>
      <c r="CI13" s="200">
        <v>0</v>
      </c>
      <c r="CJ13" s="200">
        <v>0</v>
      </c>
      <c r="CK13" s="227">
        <f t="shared" si="40"/>
        <v>1156386.4034443034</v>
      </c>
      <c r="CL13" s="227">
        <f t="shared" si="41"/>
        <v>402221.35771975765</v>
      </c>
      <c r="CM13" s="227">
        <f>+'Incremental Rent Q3'!$AW$15/'Incremental Rent Q3'!$AW$11</f>
        <v>50277.669714969714</v>
      </c>
      <c r="CN13" s="202">
        <v>0</v>
      </c>
      <c r="CO13" s="227">
        <f t="shared" si="14"/>
        <v>452499.02743472735</v>
      </c>
      <c r="CP13" s="202">
        <f t="shared" si="15"/>
        <v>703887.37600957602</v>
      </c>
      <c r="CQ13" s="178" t="s">
        <v>877</v>
      </c>
      <c r="CT13" s="200">
        <f>+'Incremental Rent Q3'!BC30</f>
        <v>8</v>
      </c>
      <c r="CU13" s="227">
        <f t="shared" si="42"/>
        <v>1092572.2645628585</v>
      </c>
      <c r="CV13" s="200">
        <v>0</v>
      </c>
      <c r="CW13" s="200">
        <v>0</v>
      </c>
      <c r="CX13" s="227">
        <f t="shared" si="43"/>
        <v>1092572.2645628585</v>
      </c>
      <c r="CY13" s="227">
        <f t="shared" si="44"/>
        <v>364190.75485428615</v>
      </c>
      <c r="CZ13" s="227">
        <f>'Incremental Rent Q3'!$BD$14/'Incremental Rent Q3'!$BD$11</f>
        <v>45523.844356785768</v>
      </c>
      <c r="DA13" s="200">
        <v>0</v>
      </c>
      <c r="DB13" s="227">
        <f t="shared" si="16"/>
        <v>409714.59921107191</v>
      </c>
      <c r="DC13" s="227">
        <f t="shared" si="17"/>
        <v>682857.66535178665</v>
      </c>
      <c r="DD13" s="227" t="str">
        <f>'Incremental Rent Q3'!BG30</f>
        <v>2081/082</v>
      </c>
    </row>
    <row r="14" spans="1:108" s="207" customFormat="1" x14ac:dyDescent="0.3">
      <c r="A14" s="204">
        <f>'Incremental Rent Q3'!A31</f>
        <v>9</v>
      </c>
      <c r="B14" s="221">
        <f t="shared" si="18"/>
        <v>2040126.3189954539</v>
      </c>
      <c r="C14" s="204">
        <v>0</v>
      </c>
      <c r="D14" s="204">
        <v>0</v>
      </c>
      <c r="E14" s="221">
        <f t="shared" si="19"/>
        <v>2040126.3189954539</v>
      </c>
      <c r="F14" s="221">
        <f t="shared" si="20"/>
        <v>390662.48661615071</v>
      </c>
      <c r="G14" s="221">
        <f>'Incremental Rent Q3'!$B$15/'Incremental Rent Q3'!$B$11</f>
        <v>43406.942957350082</v>
      </c>
      <c r="H14" s="204">
        <v>0</v>
      </c>
      <c r="I14" s="221">
        <f t="shared" si="0"/>
        <v>434069.42957350076</v>
      </c>
      <c r="J14" s="221">
        <f t="shared" si="1"/>
        <v>1606056.8894219531</v>
      </c>
      <c r="K14" s="204" t="s">
        <v>873</v>
      </c>
      <c r="L14" s="172"/>
      <c r="M14" s="200">
        <f>'Incremental Rent Q3'!G31</f>
        <v>9</v>
      </c>
      <c r="N14" s="227">
        <f t="shared" si="21"/>
        <v>934453.65934893233</v>
      </c>
      <c r="O14" s="200">
        <v>0</v>
      </c>
      <c r="P14" s="200">
        <v>0</v>
      </c>
      <c r="Q14" s="227">
        <f t="shared" si="22"/>
        <v>934453.65934893233</v>
      </c>
      <c r="R14" s="227">
        <f t="shared" si="23"/>
        <v>365655.77974523447</v>
      </c>
      <c r="S14" s="227">
        <f>'Incremental Rent Q3'!$H$15/'Incremental Rent Q3'!$H$11</f>
        <v>40628.419971692711</v>
      </c>
      <c r="T14" s="200">
        <v>0</v>
      </c>
      <c r="U14" s="227">
        <f t="shared" si="2"/>
        <v>406284.19971692719</v>
      </c>
      <c r="V14" s="227">
        <f t="shared" si="3"/>
        <v>528169.45963200508</v>
      </c>
      <c r="W14" s="200" t="s">
        <v>875</v>
      </c>
      <c r="X14" s="172"/>
      <c r="Y14" s="200">
        <f>'Incremental Rent Q3'!M31</f>
        <v>9</v>
      </c>
      <c r="Z14" s="227">
        <f t="shared" si="24"/>
        <v>367803.88226941979</v>
      </c>
      <c r="AA14" s="200">
        <v>0</v>
      </c>
      <c r="AB14" s="200">
        <v>0</v>
      </c>
      <c r="AC14" s="227">
        <f t="shared" si="25"/>
        <v>367803.88226941979</v>
      </c>
      <c r="AD14" s="227">
        <f t="shared" si="26"/>
        <v>55170.58234041297</v>
      </c>
      <c r="AE14" s="227">
        <f>'Incremental Rent Q3'!$N$15/'Incremental Rent Q3'!$N$11</f>
        <v>6130.0647044903299</v>
      </c>
      <c r="AF14" s="200">
        <v>0</v>
      </c>
      <c r="AG14" s="227">
        <f t="shared" si="4"/>
        <v>61300.6470449033</v>
      </c>
      <c r="AH14" s="202">
        <f t="shared" si="5"/>
        <v>306503.23522451648</v>
      </c>
      <c r="AI14" s="200" t="s">
        <v>894</v>
      </c>
      <c r="AJ14" s="172"/>
      <c r="AK14" s="204">
        <f>'Incremental Rent Q3'!S31</f>
        <v>9</v>
      </c>
      <c r="AL14" s="221">
        <f t="shared" si="27"/>
        <v>1268524.7862586849</v>
      </c>
      <c r="AM14" s="204">
        <v>0</v>
      </c>
      <c r="AN14" s="204">
        <v>0</v>
      </c>
      <c r="AO14" s="221">
        <f t="shared" si="28"/>
        <v>1268524.7862586849</v>
      </c>
      <c r="AP14" s="221">
        <f t="shared" si="29"/>
        <v>543653.47982515069</v>
      </c>
      <c r="AQ14" s="221">
        <f>'Incremental Rent Q3'!$T$15/'Incremental Rent Q3'!$T$11</f>
        <v>60405.942202794518</v>
      </c>
      <c r="AR14" s="204">
        <v>0</v>
      </c>
      <c r="AS14" s="221">
        <f t="shared" si="6"/>
        <v>604059.42202794517</v>
      </c>
      <c r="AT14" s="206">
        <f t="shared" si="7"/>
        <v>664465.36423073977</v>
      </c>
      <c r="AU14" s="204" t="s">
        <v>875</v>
      </c>
      <c r="AV14" s="172"/>
      <c r="AW14" s="204">
        <f>'Incremental Rent Q3'!Y31</f>
        <v>9</v>
      </c>
      <c r="AX14" s="221">
        <f t="shared" si="30"/>
        <v>1741681.6287304598</v>
      </c>
      <c r="AY14" s="204">
        <v>0</v>
      </c>
      <c r="AZ14" s="204">
        <v>0</v>
      </c>
      <c r="BA14" s="221">
        <f t="shared" si="31"/>
        <v>1741681.6287304598</v>
      </c>
      <c r="BB14" s="221">
        <f t="shared" si="32"/>
        <v>746434.98374162568</v>
      </c>
      <c r="BC14" s="221">
        <f>'Incremental Rent Q3'!$Z$15/'Incremental Rent Q3'!$Z$11</f>
        <v>82937.220415736185</v>
      </c>
      <c r="BD14" s="204">
        <v>0</v>
      </c>
      <c r="BE14" s="221">
        <f t="shared" si="8"/>
        <v>829372.20415736188</v>
      </c>
      <c r="BF14" s="206">
        <f t="shared" si="9"/>
        <v>912309.42457309796</v>
      </c>
      <c r="BG14" s="204" t="s">
        <v>875</v>
      </c>
      <c r="BH14" s="172"/>
      <c r="BI14" s="204">
        <f>'Incremental Rent Q3'!AK31</f>
        <v>9</v>
      </c>
      <c r="BJ14" s="221">
        <f t="shared" si="33"/>
        <v>1407859.3165571219</v>
      </c>
      <c r="BK14" s="204">
        <v>0</v>
      </c>
      <c r="BL14" s="204">
        <v>0</v>
      </c>
      <c r="BM14" s="221">
        <f t="shared" si="34"/>
        <v>1407859.3165571219</v>
      </c>
      <c r="BN14" s="221">
        <f t="shared" si="35"/>
        <v>603368.27852448064</v>
      </c>
      <c r="BO14" s="221">
        <f>'Incremental Rent Q3'!$AF$15/'Incremental Rent Q3'!$AF$11</f>
        <v>67040.919836053421</v>
      </c>
      <c r="BP14" s="204">
        <v>0</v>
      </c>
      <c r="BQ14" s="221">
        <f t="shared" si="10"/>
        <v>670409.19836053404</v>
      </c>
      <c r="BR14" s="206">
        <f t="shared" si="11"/>
        <v>737450.11819658789</v>
      </c>
      <c r="BS14" s="204" t="s">
        <v>875</v>
      </c>
      <c r="BT14" s="172"/>
      <c r="BU14" s="204">
        <f>'Incremental Rent Q3'!AK31</f>
        <v>9</v>
      </c>
      <c r="BV14" s="221">
        <f t="shared" si="36"/>
        <v>812784.76007421466</v>
      </c>
      <c r="BW14" s="204">
        <v>0</v>
      </c>
      <c r="BX14" s="204">
        <v>0</v>
      </c>
      <c r="BY14" s="221">
        <f t="shared" si="37"/>
        <v>812784.76007421466</v>
      </c>
      <c r="BZ14" s="221">
        <f t="shared" si="38"/>
        <v>348336.32574609201</v>
      </c>
      <c r="CA14" s="221">
        <f>'Incremental Rent Q3'!$AL$15/'Incremental Rent Q3'!$AL$11</f>
        <v>38704.036194010223</v>
      </c>
      <c r="CB14" s="204">
        <v>0</v>
      </c>
      <c r="CC14" s="221">
        <f t="shared" si="12"/>
        <v>387040.36194010224</v>
      </c>
      <c r="CD14" s="206">
        <f t="shared" si="13"/>
        <v>425744.39813411242</v>
      </c>
      <c r="CE14" s="204" t="s">
        <v>875</v>
      </c>
      <c r="CG14" s="200">
        <f>+'Lease Liability &amp; Finance Cost'!AX14</f>
        <v>9</v>
      </c>
      <c r="CH14" s="221">
        <f t="shared" si="39"/>
        <v>1156386.4034443034</v>
      </c>
      <c r="CI14" s="204">
        <v>0</v>
      </c>
      <c r="CJ14" s="204">
        <v>0</v>
      </c>
      <c r="CK14" s="221">
        <f t="shared" si="40"/>
        <v>1156386.4034443034</v>
      </c>
      <c r="CL14" s="221">
        <f t="shared" si="41"/>
        <v>452499.02743472735</v>
      </c>
      <c r="CM14" s="227">
        <f>+'Incremental Rent Q3'!$AW$15/'Incremental Rent Q3'!$AW$11</f>
        <v>50277.669714969714</v>
      </c>
      <c r="CN14" s="206">
        <v>0</v>
      </c>
      <c r="CO14" s="221">
        <f t="shared" si="14"/>
        <v>502776.69714969705</v>
      </c>
      <c r="CP14" s="206">
        <f t="shared" si="15"/>
        <v>653609.70629460644</v>
      </c>
      <c r="CQ14" s="178" t="s">
        <v>877</v>
      </c>
      <c r="CT14" s="200">
        <f>+'Incremental Rent Q3'!BC31</f>
        <v>9</v>
      </c>
      <c r="CU14" s="227">
        <f t="shared" si="42"/>
        <v>1092572.2645628585</v>
      </c>
      <c r="CV14" s="200">
        <v>0</v>
      </c>
      <c r="CW14" s="200">
        <v>0</v>
      </c>
      <c r="CX14" s="227">
        <f t="shared" si="43"/>
        <v>1092572.2645628585</v>
      </c>
      <c r="CY14" s="227">
        <f t="shared" si="44"/>
        <v>409714.59921107191</v>
      </c>
      <c r="CZ14" s="227">
        <f>'Incremental Rent Q3'!$BD$14/'Incremental Rent Q3'!$BD$11</f>
        <v>45523.844356785768</v>
      </c>
      <c r="DA14" s="200">
        <v>0</v>
      </c>
      <c r="DB14" s="227">
        <f t="shared" si="16"/>
        <v>455238.44356785767</v>
      </c>
      <c r="DC14" s="227">
        <f t="shared" si="17"/>
        <v>637333.82099500089</v>
      </c>
      <c r="DD14" s="227" t="str">
        <f>'Incremental Rent Q3'!BG31</f>
        <v>2081/082</v>
      </c>
    </row>
    <row r="15" spans="1:108" s="207" customFormat="1" x14ac:dyDescent="0.3">
      <c r="A15" s="204">
        <f>'Incremental Rent Q3'!A32</f>
        <v>10</v>
      </c>
      <c r="B15" s="221">
        <f t="shared" si="18"/>
        <v>2040126.3189954539</v>
      </c>
      <c r="C15" s="204">
        <v>0</v>
      </c>
      <c r="D15" s="204">
        <v>0</v>
      </c>
      <c r="E15" s="221">
        <f t="shared" si="19"/>
        <v>2040126.3189954539</v>
      </c>
      <c r="F15" s="221">
        <f t="shared" si="20"/>
        <v>434069.42957350076</v>
      </c>
      <c r="G15" s="221">
        <f>'Incremental Rent Q3'!$B$15/'Incremental Rent Q3'!$B$11</f>
        <v>43406.942957350082</v>
      </c>
      <c r="H15" s="204">
        <v>0</v>
      </c>
      <c r="I15" s="221">
        <f t="shared" si="0"/>
        <v>477476.37253085081</v>
      </c>
      <c r="J15" s="221">
        <f t="shared" si="1"/>
        <v>1562649.9464646031</v>
      </c>
      <c r="K15" s="204" t="s">
        <v>873</v>
      </c>
      <c r="L15" s="172"/>
      <c r="M15" s="200">
        <f>'Incremental Rent Q3'!G32</f>
        <v>10</v>
      </c>
      <c r="N15" s="227">
        <f t="shared" si="21"/>
        <v>934453.65934893233</v>
      </c>
      <c r="O15" s="200">
        <v>0</v>
      </c>
      <c r="P15" s="200">
        <v>0</v>
      </c>
      <c r="Q15" s="227">
        <f t="shared" si="22"/>
        <v>934453.65934893233</v>
      </c>
      <c r="R15" s="227">
        <f t="shared" si="23"/>
        <v>406284.19971692719</v>
      </c>
      <c r="S15" s="227">
        <f>'Incremental Rent Q3'!$H$15/'Incremental Rent Q3'!$H$11</f>
        <v>40628.419971692711</v>
      </c>
      <c r="T15" s="200">
        <v>0</v>
      </c>
      <c r="U15" s="227">
        <f t="shared" si="2"/>
        <v>446912.61968861992</v>
      </c>
      <c r="V15" s="227">
        <f t="shared" si="3"/>
        <v>487541.03966031241</v>
      </c>
      <c r="W15" s="200" t="s">
        <v>875</v>
      </c>
      <c r="X15" s="172"/>
      <c r="Y15" s="200">
        <f>'Incremental Rent Q3'!M32</f>
        <v>10</v>
      </c>
      <c r="Z15" s="227">
        <f t="shared" si="24"/>
        <v>367803.88226941979</v>
      </c>
      <c r="AA15" s="200">
        <v>0</v>
      </c>
      <c r="AB15" s="200">
        <v>0</v>
      </c>
      <c r="AC15" s="227">
        <f t="shared" si="25"/>
        <v>367803.88226941979</v>
      </c>
      <c r="AD15" s="227">
        <f t="shared" si="26"/>
        <v>61300.6470449033</v>
      </c>
      <c r="AE15" s="227">
        <f>'Incremental Rent Q3'!$N$15/'Incremental Rent Q3'!$N$11</f>
        <v>6130.0647044903299</v>
      </c>
      <c r="AF15" s="200">
        <v>0</v>
      </c>
      <c r="AG15" s="227">
        <f t="shared" si="4"/>
        <v>67430.711749393624</v>
      </c>
      <c r="AH15" s="202">
        <f t="shared" si="5"/>
        <v>300373.17052002618</v>
      </c>
      <c r="AI15" s="200" t="s">
        <v>894</v>
      </c>
      <c r="AJ15" s="172"/>
      <c r="AK15" s="204">
        <f>'Incremental Rent Q3'!S32</f>
        <v>10</v>
      </c>
      <c r="AL15" s="221">
        <f t="shared" si="27"/>
        <v>1268524.7862586849</v>
      </c>
      <c r="AM15" s="204">
        <v>0</v>
      </c>
      <c r="AN15" s="204">
        <v>0</v>
      </c>
      <c r="AO15" s="221">
        <f t="shared" si="28"/>
        <v>1268524.7862586849</v>
      </c>
      <c r="AP15" s="221">
        <f t="shared" si="29"/>
        <v>604059.42202794517</v>
      </c>
      <c r="AQ15" s="221">
        <f>'Incremental Rent Q3'!$T$15/'Incremental Rent Q3'!$T$11</f>
        <v>60405.942202794518</v>
      </c>
      <c r="AR15" s="204">
        <v>0</v>
      </c>
      <c r="AS15" s="221">
        <f t="shared" si="6"/>
        <v>664465.36423073965</v>
      </c>
      <c r="AT15" s="206">
        <f t="shared" si="7"/>
        <v>604059.42202794529</v>
      </c>
      <c r="AU15" s="204" t="s">
        <v>875</v>
      </c>
      <c r="AV15" s="172"/>
      <c r="AW15" s="204">
        <f>'Incremental Rent Q3'!Y32</f>
        <v>10</v>
      </c>
      <c r="AX15" s="221">
        <f t="shared" si="30"/>
        <v>1741681.6287304598</v>
      </c>
      <c r="AY15" s="204">
        <v>0</v>
      </c>
      <c r="AZ15" s="204">
        <v>0</v>
      </c>
      <c r="BA15" s="221">
        <f t="shared" si="31"/>
        <v>1741681.6287304598</v>
      </c>
      <c r="BB15" s="221">
        <f t="shared" si="32"/>
        <v>829372.20415736188</v>
      </c>
      <c r="BC15" s="221">
        <f>'Incremental Rent Q3'!$Z$15/'Incremental Rent Q3'!$Z$11</f>
        <v>82937.220415736185</v>
      </c>
      <c r="BD15" s="204">
        <v>0</v>
      </c>
      <c r="BE15" s="221">
        <f t="shared" si="8"/>
        <v>912309.42457309808</v>
      </c>
      <c r="BF15" s="206">
        <f t="shared" si="9"/>
        <v>829372.20415736176</v>
      </c>
      <c r="BG15" s="204" t="s">
        <v>875</v>
      </c>
      <c r="BH15" s="172"/>
      <c r="BI15" s="204">
        <f>'Incremental Rent Q3'!AK32</f>
        <v>10</v>
      </c>
      <c r="BJ15" s="221">
        <f t="shared" si="33"/>
        <v>1407859.3165571219</v>
      </c>
      <c r="BK15" s="204">
        <v>0</v>
      </c>
      <c r="BL15" s="204">
        <v>0</v>
      </c>
      <c r="BM15" s="221">
        <f t="shared" si="34"/>
        <v>1407859.3165571219</v>
      </c>
      <c r="BN15" s="221">
        <f t="shared" si="35"/>
        <v>670409.19836053404</v>
      </c>
      <c r="BO15" s="221">
        <f>'Incremental Rent Q3'!$AF$15/'Incremental Rent Q3'!$AF$11</f>
        <v>67040.919836053421</v>
      </c>
      <c r="BP15" s="204">
        <v>0</v>
      </c>
      <c r="BQ15" s="221">
        <f t="shared" si="10"/>
        <v>737450.11819658743</v>
      </c>
      <c r="BR15" s="206">
        <f t="shared" si="11"/>
        <v>670409.1983605345</v>
      </c>
      <c r="BS15" s="204" t="s">
        <v>875</v>
      </c>
      <c r="BT15" s="172"/>
      <c r="BU15" s="204">
        <f>'Incremental Rent Q3'!AK32</f>
        <v>10</v>
      </c>
      <c r="BV15" s="221">
        <f t="shared" si="36"/>
        <v>812784.76007421466</v>
      </c>
      <c r="BW15" s="204">
        <v>0</v>
      </c>
      <c r="BX15" s="204">
        <v>0</v>
      </c>
      <c r="BY15" s="221">
        <f t="shared" si="37"/>
        <v>812784.76007421466</v>
      </c>
      <c r="BZ15" s="221">
        <f t="shared" si="38"/>
        <v>387040.36194010224</v>
      </c>
      <c r="CA15" s="221">
        <f>'Incremental Rent Q3'!$AL$15/'Incremental Rent Q3'!$AL$11</f>
        <v>38704.036194010223</v>
      </c>
      <c r="CB15" s="204">
        <v>0</v>
      </c>
      <c r="CC15" s="221">
        <f t="shared" si="12"/>
        <v>425744.39813411247</v>
      </c>
      <c r="CD15" s="206">
        <f t="shared" si="13"/>
        <v>387040.36194010219</v>
      </c>
      <c r="CE15" s="204" t="s">
        <v>875</v>
      </c>
      <c r="CG15" s="200">
        <f>+'Lease Liability &amp; Finance Cost'!AX15</f>
        <v>10</v>
      </c>
      <c r="CH15" s="221">
        <f t="shared" si="39"/>
        <v>1156386.4034443034</v>
      </c>
      <c r="CI15" s="204">
        <v>0</v>
      </c>
      <c r="CJ15" s="204">
        <v>0</v>
      </c>
      <c r="CK15" s="221">
        <f t="shared" si="40"/>
        <v>1156386.4034443034</v>
      </c>
      <c r="CL15" s="221">
        <f t="shared" si="41"/>
        <v>502776.69714969705</v>
      </c>
      <c r="CM15" s="227">
        <f>+'Incremental Rent Q3'!$AW$15/'Incremental Rent Q3'!$AW$11</f>
        <v>50277.669714969714</v>
      </c>
      <c r="CN15" s="206">
        <v>0</v>
      </c>
      <c r="CO15" s="221">
        <f t="shared" si="14"/>
        <v>553054.36686466681</v>
      </c>
      <c r="CP15" s="291">
        <f t="shared" si="15"/>
        <v>603332.03657963662</v>
      </c>
      <c r="CQ15" s="178" t="s">
        <v>877</v>
      </c>
      <c r="CT15" s="200">
        <f>+'Incremental Rent Q3'!BC32</f>
        <v>10</v>
      </c>
      <c r="CU15" s="227">
        <f t="shared" si="42"/>
        <v>1092572.2645628585</v>
      </c>
      <c r="CV15" s="200">
        <v>0</v>
      </c>
      <c r="CW15" s="200">
        <v>0</v>
      </c>
      <c r="CX15" s="227">
        <f t="shared" si="43"/>
        <v>1092572.2645628585</v>
      </c>
      <c r="CY15" s="227">
        <f t="shared" si="44"/>
        <v>455238.44356785767</v>
      </c>
      <c r="CZ15" s="227">
        <f>'Incremental Rent Q3'!$BD$14/'Incremental Rent Q3'!$BD$11</f>
        <v>45523.844356785768</v>
      </c>
      <c r="DA15" s="200">
        <v>0</v>
      </c>
      <c r="DB15" s="227">
        <f t="shared" si="16"/>
        <v>500762.28792464343</v>
      </c>
      <c r="DC15" s="227">
        <f t="shared" si="17"/>
        <v>591809.97663821513</v>
      </c>
      <c r="DD15" s="227" t="str">
        <f>'Incremental Rent Q3'!BG32</f>
        <v>2081/082</v>
      </c>
    </row>
    <row r="16" spans="1:108" s="207" customFormat="1" x14ac:dyDescent="0.3">
      <c r="A16" s="204">
        <f>'Incremental Rent Q3'!A33</f>
        <v>11</v>
      </c>
      <c r="B16" s="221">
        <f t="shared" si="18"/>
        <v>2040126.3189954539</v>
      </c>
      <c r="C16" s="204">
        <v>0</v>
      </c>
      <c r="D16" s="204">
        <v>0</v>
      </c>
      <c r="E16" s="221">
        <f t="shared" si="19"/>
        <v>2040126.3189954539</v>
      </c>
      <c r="F16" s="221">
        <f t="shared" si="20"/>
        <v>477476.37253085081</v>
      </c>
      <c r="G16" s="221">
        <f>'Incremental Rent Q3'!$B$15/'Incremental Rent Q3'!$B$11</f>
        <v>43406.942957350082</v>
      </c>
      <c r="H16" s="204">
        <v>0</v>
      </c>
      <c r="I16" s="221">
        <f t="shared" si="0"/>
        <v>520883.31548820087</v>
      </c>
      <c r="J16" s="221">
        <f t="shared" si="1"/>
        <v>1519243.003507253</v>
      </c>
      <c r="K16" s="204" t="s">
        <v>873</v>
      </c>
      <c r="L16" s="172"/>
      <c r="M16" s="200">
        <f>'Incremental Rent Q3'!G33</f>
        <v>11</v>
      </c>
      <c r="N16" s="227">
        <f t="shared" si="21"/>
        <v>934453.65934893233</v>
      </c>
      <c r="O16" s="200">
        <v>0</v>
      </c>
      <c r="P16" s="200">
        <v>0</v>
      </c>
      <c r="Q16" s="227">
        <f t="shared" si="22"/>
        <v>934453.65934893233</v>
      </c>
      <c r="R16" s="227">
        <f t="shared" si="23"/>
        <v>446912.61968861992</v>
      </c>
      <c r="S16" s="227">
        <f>'Incremental Rent Q3'!$H$15/'Incremental Rent Q3'!$H$11</f>
        <v>40628.419971692711</v>
      </c>
      <c r="T16" s="200">
        <v>0</v>
      </c>
      <c r="U16" s="227">
        <f t="shared" si="2"/>
        <v>487541.03966031264</v>
      </c>
      <c r="V16" s="227">
        <f t="shared" si="3"/>
        <v>446912.61968861968</v>
      </c>
      <c r="W16" s="200" t="s">
        <v>875</v>
      </c>
      <c r="X16" s="172"/>
      <c r="Y16" s="200">
        <f>'Incremental Rent Q3'!M33</f>
        <v>11</v>
      </c>
      <c r="Z16" s="227">
        <f t="shared" si="24"/>
        <v>367803.88226941979</v>
      </c>
      <c r="AA16" s="200">
        <v>0</v>
      </c>
      <c r="AB16" s="200">
        <v>0</v>
      </c>
      <c r="AC16" s="227">
        <f t="shared" si="25"/>
        <v>367803.88226941979</v>
      </c>
      <c r="AD16" s="227">
        <f t="shared" si="26"/>
        <v>67430.711749393624</v>
      </c>
      <c r="AE16" s="227">
        <f>'Incremental Rent Q3'!$N$15/'Incremental Rent Q3'!$N$11</f>
        <v>6130.0647044903299</v>
      </c>
      <c r="AF16" s="200">
        <v>0</v>
      </c>
      <c r="AG16" s="227">
        <f t="shared" si="4"/>
        <v>73560.776453883955</v>
      </c>
      <c r="AH16" s="202">
        <f t="shared" si="5"/>
        <v>294243.10581553582</v>
      </c>
      <c r="AI16" s="200" t="s">
        <v>894</v>
      </c>
      <c r="AJ16" s="172"/>
      <c r="AK16" s="204">
        <f>'Incremental Rent Q3'!S33</f>
        <v>11</v>
      </c>
      <c r="AL16" s="221">
        <f t="shared" si="27"/>
        <v>1268524.7862586849</v>
      </c>
      <c r="AM16" s="204">
        <v>0</v>
      </c>
      <c r="AN16" s="204">
        <v>0</v>
      </c>
      <c r="AO16" s="221">
        <f t="shared" si="28"/>
        <v>1268524.7862586849</v>
      </c>
      <c r="AP16" s="221">
        <f t="shared" si="29"/>
        <v>664465.36423073965</v>
      </c>
      <c r="AQ16" s="221">
        <f>'Incremental Rent Q3'!$T$15/'Incremental Rent Q3'!$T$11</f>
        <v>60405.942202794518</v>
      </c>
      <c r="AR16" s="204">
        <v>0</v>
      </c>
      <c r="AS16" s="221">
        <f t="shared" si="6"/>
        <v>724871.30643353413</v>
      </c>
      <c r="AT16" s="206">
        <f t="shared" si="7"/>
        <v>543653.4798251508</v>
      </c>
      <c r="AU16" s="204" t="s">
        <v>875</v>
      </c>
      <c r="AV16" s="172"/>
      <c r="AW16" s="204">
        <f>'Incremental Rent Q3'!Y33</f>
        <v>11</v>
      </c>
      <c r="AX16" s="221">
        <f t="shared" si="30"/>
        <v>1741681.6287304598</v>
      </c>
      <c r="AY16" s="204">
        <v>0</v>
      </c>
      <c r="AZ16" s="204">
        <v>0</v>
      </c>
      <c r="BA16" s="221">
        <f t="shared" si="31"/>
        <v>1741681.6287304598</v>
      </c>
      <c r="BB16" s="221">
        <f t="shared" si="32"/>
        <v>912309.42457309808</v>
      </c>
      <c r="BC16" s="221">
        <f>'Incremental Rent Q3'!$Z$15/'Incremental Rent Q3'!$Z$11</f>
        <v>82937.220415736185</v>
      </c>
      <c r="BD16" s="204">
        <v>0</v>
      </c>
      <c r="BE16" s="221">
        <f t="shared" si="8"/>
        <v>995246.64498883428</v>
      </c>
      <c r="BF16" s="206">
        <f t="shared" si="9"/>
        <v>746434.98374162556</v>
      </c>
      <c r="BG16" s="204" t="s">
        <v>875</v>
      </c>
      <c r="BH16" s="172"/>
      <c r="BI16" s="204">
        <f>'Incremental Rent Q3'!AK33</f>
        <v>11</v>
      </c>
      <c r="BJ16" s="221">
        <f t="shared" si="33"/>
        <v>1407859.3165571219</v>
      </c>
      <c r="BK16" s="204">
        <v>0</v>
      </c>
      <c r="BL16" s="204">
        <v>0</v>
      </c>
      <c r="BM16" s="221">
        <f t="shared" si="34"/>
        <v>1407859.3165571219</v>
      </c>
      <c r="BN16" s="221">
        <f t="shared" si="35"/>
        <v>737450.11819658743</v>
      </c>
      <c r="BO16" s="221">
        <f>'Incremental Rent Q3'!$AF$15/'Incremental Rent Q3'!$AF$11</f>
        <v>67040.919836053421</v>
      </c>
      <c r="BP16" s="204">
        <v>0</v>
      </c>
      <c r="BQ16" s="221">
        <f t="shared" si="10"/>
        <v>804491.03803264082</v>
      </c>
      <c r="BR16" s="206">
        <f t="shared" si="11"/>
        <v>603368.27852448111</v>
      </c>
      <c r="BS16" s="204" t="s">
        <v>875</v>
      </c>
      <c r="BT16" s="172"/>
      <c r="BU16" s="204">
        <f>'Incremental Rent Q3'!AK33</f>
        <v>11</v>
      </c>
      <c r="BV16" s="221">
        <f t="shared" si="36"/>
        <v>812784.76007421466</v>
      </c>
      <c r="BW16" s="204">
        <v>0</v>
      </c>
      <c r="BX16" s="204">
        <v>0</v>
      </c>
      <c r="BY16" s="221">
        <f t="shared" si="37"/>
        <v>812784.76007421466</v>
      </c>
      <c r="BZ16" s="221">
        <f t="shared" si="38"/>
        <v>425744.39813411247</v>
      </c>
      <c r="CA16" s="221">
        <f>'Incremental Rent Q3'!$AL$15/'Incremental Rent Q3'!$AL$11</f>
        <v>38704.036194010223</v>
      </c>
      <c r="CB16" s="204">
        <v>0</v>
      </c>
      <c r="CC16" s="221">
        <f t="shared" si="12"/>
        <v>464448.4343281227</v>
      </c>
      <c r="CD16" s="206">
        <f t="shared" si="13"/>
        <v>348336.32574609196</v>
      </c>
      <c r="CE16" s="204" t="s">
        <v>875</v>
      </c>
      <c r="CG16" s="200">
        <f>+'Lease Liability &amp; Finance Cost'!AX16</f>
        <v>11</v>
      </c>
      <c r="CH16" s="221">
        <f t="shared" si="39"/>
        <v>1156386.4034443034</v>
      </c>
      <c r="CI16" s="204">
        <v>0</v>
      </c>
      <c r="CJ16" s="204">
        <v>0</v>
      </c>
      <c r="CK16" s="221">
        <f t="shared" si="40"/>
        <v>1156386.4034443034</v>
      </c>
      <c r="CL16" s="221">
        <f t="shared" si="41"/>
        <v>553054.36686466681</v>
      </c>
      <c r="CM16" s="227">
        <f>+'Incremental Rent Q3'!$AW$15/'Incremental Rent Q3'!$AW$11</f>
        <v>50277.669714969714</v>
      </c>
      <c r="CN16" s="206">
        <v>0</v>
      </c>
      <c r="CO16" s="221">
        <f t="shared" si="14"/>
        <v>603332.03657963651</v>
      </c>
      <c r="CP16" s="206">
        <f t="shared" si="15"/>
        <v>553054.36686466692</v>
      </c>
      <c r="CQ16" s="178" t="s">
        <v>877</v>
      </c>
      <c r="CT16" s="200">
        <f>+'Incremental Rent Q3'!BC33</f>
        <v>11</v>
      </c>
      <c r="CU16" s="227">
        <f t="shared" si="42"/>
        <v>1092572.2645628585</v>
      </c>
      <c r="CV16" s="200">
        <v>0</v>
      </c>
      <c r="CW16" s="200">
        <v>0</v>
      </c>
      <c r="CX16" s="227">
        <f t="shared" si="43"/>
        <v>1092572.2645628585</v>
      </c>
      <c r="CY16" s="227">
        <f t="shared" si="44"/>
        <v>500762.28792464343</v>
      </c>
      <c r="CZ16" s="227">
        <f>'Incremental Rent Q3'!$BD$14/'Incremental Rent Q3'!$BD$11</f>
        <v>45523.844356785768</v>
      </c>
      <c r="DA16" s="200">
        <v>0</v>
      </c>
      <c r="DB16" s="227">
        <f t="shared" si="16"/>
        <v>546286.13228142925</v>
      </c>
      <c r="DC16" s="227">
        <f t="shared" si="17"/>
        <v>546286.13228142925</v>
      </c>
      <c r="DD16" s="227" t="str">
        <f>'Incremental Rent Q3'!BG33</f>
        <v>2081/082</v>
      </c>
    </row>
    <row r="17" spans="1:108" s="207" customFormat="1" x14ac:dyDescent="0.3">
      <c r="A17" s="204">
        <f>'Incremental Rent Q3'!A34</f>
        <v>12</v>
      </c>
      <c r="B17" s="221">
        <f t="shared" si="18"/>
        <v>2040126.3189954539</v>
      </c>
      <c r="C17" s="204">
        <v>0</v>
      </c>
      <c r="D17" s="204">
        <v>0</v>
      </c>
      <c r="E17" s="221">
        <f t="shared" si="19"/>
        <v>2040126.3189954539</v>
      </c>
      <c r="F17" s="221">
        <f t="shared" si="20"/>
        <v>520883.31548820087</v>
      </c>
      <c r="G17" s="221">
        <f>'Incremental Rent Q3'!$B$15/'Incremental Rent Q3'!$B$11</f>
        <v>43406.942957350082</v>
      </c>
      <c r="H17" s="204">
        <v>0</v>
      </c>
      <c r="I17" s="221">
        <f t="shared" si="0"/>
        <v>564290.25844555092</v>
      </c>
      <c r="J17" s="221">
        <f t="shared" si="1"/>
        <v>1475836.060549903</v>
      </c>
      <c r="K17" s="204" t="s">
        <v>873</v>
      </c>
      <c r="L17" s="172"/>
      <c r="M17" s="204">
        <f>'Incremental Rent Q3'!G34</f>
        <v>12</v>
      </c>
      <c r="N17" s="221">
        <f t="shared" si="21"/>
        <v>934453.65934893233</v>
      </c>
      <c r="O17" s="204">
        <v>0</v>
      </c>
      <c r="P17" s="204">
        <v>0</v>
      </c>
      <c r="Q17" s="221">
        <f t="shared" si="22"/>
        <v>934453.65934893233</v>
      </c>
      <c r="R17" s="221">
        <f t="shared" si="23"/>
        <v>487541.03966031264</v>
      </c>
      <c r="S17" s="221">
        <f>'Incremental Rent Q3'!$H$15/'Incremental Rent Q3'!$H$11</f>
        <v>40628.419971692711</v>
      </c>
      <c r="T17" s="204">
        <v>0</v>
      </c>
      <c r="U17" s="221">
        <f t="shared" si="2"/>
        <v>528169.45963200531</v>
      </c>
      <c r="V17" s="221">
        <f t="shared" si="3"/>
        <v>406284.19971692702</v>
      </c>
      <c r="W17" s="204" t="s">
        <v>876</v>
      </c>
      <c r="X17" s="172"/>
      <c r="Y17" s="204">
        <f>'Incremental Rent Q3'!M34</f>
        <v>12</v>
      </c>
      <c r="Z17" s="221">
        <f t="shared" si="24"/>
        <v>367803.88226941979</v>
      </c>
      <c r="AA17" s="204">
        <v>0</v>
      </c>
      <c r="AB17" s="204">
        <v>0</v>
      </c>
      <c r="AC17" s="221">
        <f t="shared" si="25"/>
        <v>367803.88226941979</v>
      </c>
      <c r="AD17" s="221">
        <f t="shared" si="26"/>
        <v>73560.776453883955</v>
      </c>
      <c r="AE17" s="221">
        <f>'Incremental Rent Q3'!$N$15/'Incremental Rent Q3'!$N$11</f>
        <v>6130.0647044903299</v>
      </c>
      <c r="AF17" s="204">
        <v>0</v>
      </c>
      <c r="AG17" s="221">
        <f t="shared" si="4"/>
        <v>79690.841158374285</v>
      </c>
      <c r="AH17" s="206">
        <f t="shared" si="5"/>
        <v>288113.04111104552</v>
      </c>
      <c r="AI17" s="204" t="s">
        <v>872</v>
      </c>
      <c r="AJ17" s="172"/>
      <c r="AK17" s="204">
        <f>'Incremental Rent Q3'!S34</f>
        <v>12</v>
      </c>
      <c r="AL17" s="221">
        <f t="shared" si="27"/>
        <v>1268524.7862586849</v>
      </c>
      <c r="AM17" s="204">
        <v>0</v>
      </c>
      <c r="AN17" s="204">
        <v>0</v>
      </c>
      <c r="AO17" s="221">
        <f t="shared" si="28"/>
        <v>1268524.7862586849</v>
      </c>
      <c r="AP17" s="221">
        <f t="shared" si="29"/>
        <v>724871.30643353413</v>
      </c>
      <c r="AQ17" s="221">
        <f>'Incremental Rent Q3'!$T$15/'Incremental Rent Q3'!$T$11</f>
        <v>60405.942202794518</v>
      </c>
      <c r="AR17" s="204">
        <v>0</v>
      </c>
      <c r="AS17" s="221">
        <f t="shared" si="6"/>
        <v>785277.24863632862</v>
      </c>
      <c r="AT17" s="206">
        <f t="shared" si="7"/>
        <v>483247.53762235632</v>
      </c>
      <c r="AU17" s="204" t="s">
        <v>875</v>
      </c>
      <c r="AV17" s="172"/>
      <c r="AW17" s="204">
        <f>'Incremental Rent Q3'!Y34</f>
        <v>12</v>
      </c>
      <c r="AX17" s="221">
        <f t="shared" si="30"/>
        <v>1741681.6287304598</v>
      </c>
      <c r="AY17" s="204">
        <v>0</v>
      </c>
      <c r="AZ17" s="204">
        <v>0</v>
      </c>
      <c r="BA17" s="221">
        <f t="shared" si="31"/>
        <v>1741681.6287304598</v>
      </c>
      <c r="BB17" s="221">
        <f t="shared" si="32"/>
        <v>995246.64498883428</v>
      </c>
      <c r="BC17" s="221">
        <f>'Incremental Rent Q3'!$Z$15/'Incremental Rent Q3'!$Z$11</f>
        <v>82937.220415736185</v>
      </c>
      <c r="BD17" s="204">
        <v>0</v>
      </c>
      <c r="BE17" s="221">
        <f t="shared" si="8"/>
        <v>1078183.8654045705</v>
      </c>
      <c r="BF17" s="206">
        <f t="shared" si="9"/>
        <v>663497.76332588936</v>
      </c>
      <c r="BG17" s="204" t="s">
        <v>875</v>
      </c>
      <c r="BH17" s="172"/>
      <c r="BI17" s="204">
        <f>'Incremental Rent Q3'!AK34</f>
        <v>12</v>
      </c>
      <c r="BJ17" s="221">
        <f t="shared" si="33"/>
        <v>1407859.3165571219</v>
      </c>
      <c r="BK17" s="204">
        <v>0</v>
      </c>
      <c r="BL17" s="204">
        <v>0</v>
      </c>
      <c r="BM17" s="221">
        <f t="shared" si="34"/>
        <v>1407859.3165571219</v>
      </c>
      <c r="BN17" s="221">
        <f t="shared" si="35"/>
        <v>804491.03803264082</v>
      </c>
      <c r="BO17" s="221">
        <f>'Incremental Rent Q3'!$AF$15/'Incremental Rent Q3'!$AF$11</f>
        <v>67040.919836053421</v>
      </c>
      <c r="BP17" s="204">
        <v>0</v>
      </c>
      <c r="BQ17" s="221">
        <f t="shared" si="10"/>
        <v>871531.95786869421</v>
      </c>
      <c r="BR17" s="206">
        <f t="shared" si="11"/>
        <v>536327.35868842772</v>
      </c>
      <c r="BS17" s="204" t="s">
        <v>875</v>
      </c>
      <c r="BT17" s="172"/>
      <c r="BU17" s="204">
        <f>'Incremental Rent Q3'!AK34</f>
        <v>12</v>
      </c>
      <c r="BV17" s="221">
        <f t="shared" si="36"/>
        <v>812784.76007421466</v>
      </c>
      <c r="BW17" s="204">
        <v>0</v>
      </c>
      <c r="BX17" s="204">
        <v>0</v>
      </c>
      <c r="BY17" s="221">
        <f t="shared" si="37"/>
        <v>812784.76007421466</v>
      </c>
      <c r="BZ17" s="221">
        <f t="shared" si="38"/>
        <v>464448.4343281227</v>
      </c>
      <c r="CA17" s="221">
        <f>'Incremental Rent Q3'!$AL$15/'Incremental Rent Q3'!$AL$11</f>
        <v>38704.036194010223</v>
      </c>
      <c r="CB17" s="204">
        <v>0</v>
      </c>
      <c r="CC17" s="221">
        <f t="shared" si="12"/>
        <v>503152.47052213294</v>
      </c>
      <c r="CD17" s="206">
        <f t="shared" si="13"/>
        <v>309632.28955208173</v>
      </c>
      <c r="CE17" s="204" t="s">
        <v>875</v>
      </c>
      <c r="CG17" s="200">
        <f>+'Lease Liability &amp; Finance Cost'!AX17</f>
        <v>12</v>
      </c>
      <c r="CH17" s="221">
        <f t="shared" si="39"/>
        <v>1156386.4034443034</v>
      </c>
      <c r="CI17" s="204">
        <v>0</v>
      </c>
      <c r="CJ17" s="204">
        <v>0</v>
      </c>
      <c r="CK17" s="221">
        <f t="shared" si="40"/>
        <v>1156386.4034443034</v>
      </c>
      <c r="CL17" s="221">
        <f t="shared" si="41"/>
        <v>603332.03657963651</v>
      </c>
      <c r="CM17" s="227">
        <f>+'Incremental Rent Q3'!$AW$15/'Incremental Rent Q3'!$AW$11</f>
        <v>50277.669714969714</v>
      </c>
      <c r="CN17" s="206">
        <v>0</v>
      </c>
      <c r="CO17" s="221">
        <f t="shared" si="14"/>
        <v>653609.70629460621</v>
      </c>
      <c r="CP17" s="206">
        <f t="shared" si="15"/>
        <v>502776.69714969723</v>
      </c>
      <c r="CQ17" s="178" t="s">
        <v>877</v>
      </c>
      <c r="CT17" s="200">
        <f>+'Incremental Rent Q3'!BC34</f>
        <v>12</v>
      </c>
      <c r="CU17" s="221">
        <f t="shared" si="42"/>
        <v>1092572.2645628585</v>
      </c>
      <c r="CV17" s="204">
        <v>0</v>
      </c>
      <c r="CW17" s="204">
        <v>0</v>
      </c>
      <c r="CX17" s="221">
        <f t="shared" si="43"/>
        <v>1092572.2645628585</v>
      </c>
      <c r="CY17" s="221">
        <f t="shared" si="44"/>
        <v>546286.13228142925</v>
      </c>
      <c r="CZ17" s="227">
        <f>'Incremental Rent Q3'!$BD$14/'Incremental Rent Q3'!$BD$11</f>
        <v>45523.844356785768</v>
      </c>
      <c r="DA17" s="204">
        <v>0</v>
      </c>
      <c r="DB17" s="221">
        <f t="shared" si="16"/>
        <v>591809.97663821501</v>
      </c>
      <c r="DC17" s="221">
        <f t="shared" si="17"/>
        <v>500762.28792464349</v>
      </c>
      <c r="DD17" s="227" t="str">
        <f>'Incremental Rent Q3'!BG34</f>
        <v>2082/083</v>
      </c>
    </row>
    <row r="18" spans="1:108" s="207" customFormat="1" x14ac:dyDescent="0.3">
      <c r="A18" s="204">
        <f>'Incremental Rent Q3'!A35</f>
        <v>13</v>
      </c>
      <c r="B18" s="221">
        <f t="shared" si="18"/>
        <v>2040126.3189954539</v>
      </c>
      <c r="C18" s="204">
        <v>0</v>
      </c>
      <c r="D18" s="204">
        <v>0</v>
      </c>
      <c r="E18" s="221">
        <f t="shared" si="19"/>
        <v>2040126.3189954539</v>
      </c>
      <c r="F18" s="221">
        <f t="shared" si="20"/>
        <v>564290.25844555092</v>
      </c>
      <c r="G18" s="221">
        <f>'Incremental Rent Q3'!$B$15/'Incremental Rent Q3'!$B$11</f>
        <v>43406.942957350082</v>
      </c>
      <c r="H18" s="204">
        <v>0</v>
      </c>
      <c r="I18" s="221">
        <f t="shared" si="0"/>
        <v>607697.20140290097</v>
      </c>
      <c r="J18" s="221">
        <f t="shared" si="1"/>
        <v>1432429.1175925529</v>
      </c>
      <c r="K18" s="204" t="s">
        <v>873</v>
      </c>
      <c r="L18" s="172"/>
      <c r="M18" s="204">
        <f>'Incremental Rent Q3'!G35</f>
        <v>13</v>
      </c>
      <c r="N18" s="221">
        <f t="shared" si="21"/>
        <v>934453.65934893233</v>
      </c>
      <c r="O18" s="204">
        <v>0</v>
      </c>
      <c r="P18" s="204">
        <v>0</v>
      </c>
      <c r="Q18" s="221">
        <f t="shared" si="22"/>
        <v>934453.65934893233</v>
      </c>
      <c r="R18" s="221">
        <f t="shared" si="23"/>
        <v>528169.45963200531</v>
      </c>
      <c r="S18" s="221">
        <f>'Incremental Rent Q3'!$H$15/'Incremental Rent Q3'!$H$11</f>
        <v>40628.419971692711</v>
      </c>
      <c r="T18" s="204">
        <v>0</v>
      </c>
      <c r="U18" s="221">
        <f t="shared" si="2"/>
        <v>568797.87960369803</v>
      </c>
      <c r="V18" s="221">
        <f t="shared" si="3"/>
        <v>365655.77974523429</v>
      </c>
      <c r="W18" s="204" t="s">
        <v>876</v>
      </c>
      <c r="X18" s="172"/>
      <c r="Y18" s="204">
        <f>'Incremental Rent Q3'!M35</f>
        <v>13</v>
      </c>
      <c r="Z18" s="221">
        <f t="shared" si="24"/>
        <v>367803.88226941979</v>
      </c>
      <c r="AA18" s="204">
        <v>0</v>
      </c>
      <c r="AB18" s="204">
        <v>0</v>
      </c>
      <c r="AC18" s="221">
        <f t="shared" si="25"/>
        <v>367803.88226941979</v>
      </c>
      <c r="AD18" s="221">
        <f t="shared" si="26"/>
        <v>79690.841158374285</v>
      </c>
      <c r="AE18" s="221">
        <f>'Incremental Rent Q3'!$N$15/'Incremental Rent Q3'!$N$11</f>
        <v>6130.0647044903299</v>
      </c>
      <c r="AF18" s="204">
        <v>0</v>
      </c>
      <c r="AG18" s="221">
        <f t="shared" si="4"/>
        <v>85820.905862864616</v>
      </c>
      <c r="AH18" s="206">
        <f t="shared" si="5"/>
        <v>281982.97640655516</v>
      </c>
      <c r="AI18" s="204" t="s">
        <v>872</v>
      </c>
      <c r="AJ18" s="172"/>
      <c r="AK18" s="204">
        <f>'Incremental Rent Q3'!S35</f>
        <v>13</v>
      </c>
      <c r="AL18" s="221">
        <f t="shared" si="27"/>
        <v>1268524.7862586849</v>
      </c>
      <c r="AM18" s="204">
        <v>0</v>
      </c>
      <c r="AN18" s="204">
        <v>0</v>
      </c>
      <c r="AO18" s="221">
        <f t="shared" si="28"/>
        <v>1268524.7862586849</v>
      </c>
      <c r="AP18" s="221">
        <f t="shared" si="29"/>
        <v>785277.24863632862</v>
      </c>
      <c r="AQ18" s="221">
        <f>'Incremental Rent Q3'!$T$15/'Incremental Rent Q3'!$T$11</f>
        <v>60405.942202794518</v>
      </c>
      <c r="AR18" s="204">
        <v>0</v>
      </c>
      <c r="AS18" s="221">
        <f t="shared" si="6"/>
        <v>845683.1908391231</v>
      </c>
      <c r="AT18" s="206">
        <f t="shared" si="7"/>
        <v>422841.59541956184</v>
      </c>
      <c r="AU18" s="204" t="s">
        <v>875</v>
      </c>
      <c r="AV18" s="172"/>
      <c r="AW18" s="204">
        <f>'Incremental Rent Q3'!Y35</f>
        <v>13</v>
      </c>
      <c r="AX18" s="221">
        <f t="shared" si="30"/>
        <v>1741681.6287304598</v>
      </c>
      <c r="AY18" s="204">
        <v>0</v>
      </c>
      <c r="AZ18" s="204">
        <v>0</v>
      </c>
      <c r="BA18" s="221">
        <f t="shared" si="31"/>
        <v>1741681.6287304598</v>
      </c>
      <c r="BB18" s="221">
        <f t="shared" si="32"/>
        <v>1078183.8654045705</v>
      </c>
      <c r="BC18" s="221">
        <f>'Incremental Rent Q3'!$Z$15/'Incremental Rent Q3'!$Z$11</f>
        <v>82937.220415736185</v>
      </c>
      <c r="BD18" s="204">
        <v>0</v>
      </c>
      <c r="BE18" s="221">
        <f t="shared" si="8"/>
        <v>1161121.0858203066</v>
      </c>
      <c r="BF18" s="206">
        <f t="shared" si="9"/>
        <v>580560.54291015328</v>
      </c>
      <c r="BG18" s="204" t="s">
        <v>875</v>
      </c>
      <c r="BH18" s="172"/>
      <c r="BI18" s="204">
        <f>'Incremental Rent Q3'!AK35</f>
        <v>13</v>
      </c>
      <c r="BJ18" s="221">
        <f t="shared" si="33"/>
        <v>1407859.3165571219</v>
      </c>
      <c r="BK18" s="204">
        <v>0</v>
      </c>
      <c r="BL18" s="204">
        <v>0</v>
      </c>
      <c r="BM18" s="221">
        <f t="shared" si="34"/>
        <v>1407859.3165571219</v>
      </c>
      <c r="BN18" s="221">
        <f t="shared" si="35"/>
        <v>871531.95786869421</v>
      </c>
      <c r="BO18" s="221">
        <f>'Incremental Rent Q3'!$AF$15/'Incremental Rent Q3'!$AF$11</f>
        <v>67040.919836053421</v>
      </c>
      <c r="BP18" s="204">
        <v>0</v>
      </c>
      <c r="BQ18" s="221">
        <f t="shared" si="10"/>
        <v>938572.8777047476</v>
      </c>
      <c r="BR18" s="206">
        <f t="shared" si="11"/>
        <v>469286.43885237433</v>
      </c>
      <c r="BS18" s="204" t="s">
        <v>875</v>
      </c>
      <c r="BT18" s="172"/>
      <c r="BU18" s="204">
        <f>'Incremental Rent Q3'!AK35</f>
        <v>13</v>
      </c>
      <c r="BV18" s="221">
        <f t="shared" si="36"/>
        <v>812784.76007421466</v>
      </c>
      <c r="BW18" s="204">
        <v>0</v>
      </c>
      <c r="BX18" s="204">
        <v>0</v>
      </c>
      <c r="BY18" s="221">
        <f t="shared" si="37"/>
        <v>812784.76007421466</v>
      </c>
      <c r="BZ18" s="221">
        <f t="shared" si="38"/>
        <v>503152.47052213294</v>
      </c>
      <c r="CA18" s="221">
        <f>'Incremental Rent Q3'!$AL$15/'Incremental Rent Q3'!$AL$11</f>
        <v>38704.036194010223</v>
      </c>
      <c r="CB18" s="204">
        <v>0</v>
      </c>
      <c r="CC18" s="221">
        <f t="shared" si="12"/>
        <v>541856.50671614311</v>
      </c>
      <c r="CD18" s="206">
        <f t="shared" si="13"/>
        <v>270928.25335807155</v>
      </c>
      <c r="CE18" s="204" t="s">
        <v>875</v>
      </c>
      <c r="CG18" s="200">
        <f>+'Lease Liability &amp; Finance Cost'!AX18</f>
        <v>13</v>
      </c>
      <c r="CH18" s="221">
        <f t="shared" si="39"/>
        <v>1156386.4034443034</v>
      </c>
      <c r="CI18" s="204">
        <v>0</v>
      </c>
      <c r="CJ18" s="204">
        <v>0</v>
      </c>
      <c r="CK18" s="221">
        <f t="shared" si="40"/>
        <v>1156386.4034443034</v>
      </c>
      <c r="CL18" s="221">
        <f t="shared" si="41"/>
        <v>653609.70629460621</v>
      </c>
      <c r="CM18" s="227">
        <f>+'Incremental Rent Q3'!$AW$15/'Incremental Rent Q3'!$AW$11</f>
        <v>50277.669714969714</v>
      </c>
      <c r="CN18" s="206">
        <v>0</v>
      </c>
      <c r="CO18" s="221">
        <f t="shared" si="14"/>
        <v>703887.37600957591</v>
      </c>
      <c r="CP18" s="404">
        <f t="shared" si="15"/>
        <v>452499.02743472753</v>
      </c>
      <c r="CQ18" s="178" t="s">
        <v>877</v>
      </c>
      <c r="CT18" s="200">
        <f>+'Incremental Rent Q3'!BC35</f>
        <v>13</v>
      </c>
      <c r="CU18" s="221">
        <f t="shared" si="42"/>
        <v>1092572.2645628585</v>
      </c>
      <c r="CV18" s="204">
        <v>0</v>
      </c>
      <c r="CW18" s="204">
        <v>0</v>
      </c>
      <c r="CX18" s="221">
        <f t="shared" si="43"/>
        <v>1092572.2645628585</v>
      </c>
      <c r="CY18" s="221">
        <f t="shared" si="44"/>
        <v>591809.97663821501</v>
      </c>
      <c r="CZ18" s="227">
        <f>'Incremental Rent Q3'!$BD$14/'Incremental Rent Q3'!$BD$11</f>
        <v>45523.844356785768</v>
      </c>
      <c r="DA18" s="204">
        <v>0</v>
      </c>
      <c r="DB18" s="221">
        <f t="shared" si="16"/>
        <v>637333.82099500077</v>
      </c>
      <c r="DC18" s="221">
        <f t="shared" si="17"/>
        <v>455238.44356785773</v>
      </c>
      <c r="DD18" s="227" t="str">
        <f>'Incremental Rent Q3'!BG35</f>
        <v>2082/083</v>
      </c>
    </row>
    <row r="19" spans="1:108" s="207" customFormat="1" x14ac:dyDescent="0.3">
      <c r="A19" s="204">
        <f>'Incremental Rent Q3'!A36</f>
        <v>14</v>
      </c>
      <c r="B19" s="221">
        <f t="shared" si="18"/>
        <v>2040126.3189954539</v>
      </c>
      <c r="C19" s="204">
        <v>0</v>
      </c>
      <c r="D19" s="204">
        <v>0</v>
      </c>
      <c r="E19" s="221">
        <f t="shared" si="19"/>
        <v>2040126.3189954539</v>
      </c>
      <c r="F19" s="221">
        <f t="shared" si="20"/>
        <v>607697.20140290097</v>
      </c>
      <c r="G19" s="221">
        <f>'Incremental Rent Q3'!$B$15/'Incremental Rent Q3'!$B$11</f>
        <v>43406.942957350082</v>
      </c>
      <c r="H19" s="204">
        <v>0</v>
      </c>
      <c r="I19" s="221">
        <f t="shared" si="0"/>
        <v>651104.14436025103</v>
      </c>
      <c r="J19" s="221">
        <f t="shared" si="1"/>
        <v>1389022.1746352029</v>
      </c>
      <c r="K19" s="204" t="s">
        <v>873</v>
      </c>
      <c r="L19" s="172"/>
      <c r="M19" s="204">
        <f>'Incremental Rent Q3'!G36</f>
        <v>14</v>
      </c>
      <c r="N19" s="221">
        <f t="shared" si="21"/>
        <v>934453.65934893233</v>
      </c>
      <c r="O19" s="204">
        <v>0</v>
      </c>
      <c r="P19" s="204">
        <v>0</v>
      </c>
      <c r="Q19" s="221">
        <f t="shared" si="22"/>
        <v>934453.65934893233</v>
      </c>
      <c r="R19" s="221">
        <f t="shared" si="23"/>
        <v>568797.87960369803</v>
      </c>
      <c r="S19" s="221">
        <f>'Incremental Rent Q3'!$H$15/'Incremental Rent Q3'!$H$11</f>
        <v>40628.419971692711</v>
      </c>
      <c r="T19" s="204">
        <v>0</v>
      </c>
      <c r="U19" s="221">
        <f t="shared" si="2"/>
        <v>609426.29957539076</v>
      </c>
      <c r="V19" s="221">
        <f t="shared" si="3"/>
        <v>325027.35977354157</v>
      </c>
      <c r="W19" s="204" t="s">
        <v>876</v>
      </c>
      <c r="X19" s="172"/>
      <c r="Y19" s="204">
        <f>'Incremental Rent Q3'!M36</f>
        <v>14</v>
      </c>
      <c r="Z19" s="221">
        <f t="shared" si="24"/>
        <v>367803.88226941979</v>
      </c>
      <c r="AA19" s="204">
        <v>0</v>
      </c>
      <c r="AB19" s="204">
        <v>0</v>
      </c>
      <c r="AC19" s="221">
        <f t="shared" si="25"/>
        <v>367803.88226941979</v>
      </c>
      <c r="AD19" s="221">
        <f t="shared" si="26"/>
        <v>85820.905862864616</v>
      </c>
      <c r="AE19" s="221">
        <f>'Incremental Rent Q3'!$N$15/'Incremental Rent Q3'!$N$11</f>
        <v>6130.0647044903299</v>
      </c>
      <c r="AF19" s="204">
        <v>0</v>
      </c>
      <c r="AG19" s="221">
        <f t="shared" si="4"/>
        <v>91950.970567354947</v>
      </c>
      <c r="AH19" s="206">
        <f t="shared" si="5"/>
        <v>275852.91170206486</v>
      </c>
      <c r="AI19" s="204" t="s">
        <v>872</v>
      </c>
      <c r="AJ19" s="172"/>
      <c r="AK19" s="204">
        <f>'Incremental Rent Q3'!S36</f>
        <v>14</v>
      </c>
      <c r="AL19" s="221">
        <f t="shared" si="27"/>
        <v>1268524.7862586849</v>
      </c>
      <c r="AM19" s="204">
        <v>0</v>
      </c>
      <c r="AN19" s="204">
        <v>0</v>
      </c>
      <c r="AO19" s="221">
        <f t="shared" si="28"/>
        <v>1268524.7862586849</v>
      </c>
      <c r="AP19" s="221">
        <f t="shared" si="29"/>
        <v>845683.1908391231</v>
      </c>
      <c r="AQ19" s="221">
        <f>'Incremental Rent Q3'!$T$15/'Incremental Rent Q3'!$T$11</f>
        <v>60405.942202794518</v>
      </c>
      <c r="AR19" s="204">
        <v>0</v>
      </c>
      <c r="AS19" s="221">
        <f t="shared" si="6"/>
        <v>906089.13304191758</v>
      </c>
      <c r="AT19" s="206">
        <f t="shared" si="7"/>
        <v>362435.65321676736</v>
      </c>
      <c r="AU19" s="204" t="s">
        <v>875</v>
      </c>
      <c r="AV19" s="172"/>
      <c r="AW19" s="204">
        <f>'Incremental Rent Q3'!Y36</f>
        <v>14</v>
      </c>
      <c r="AX19" s="221">
        <f t="shared" si="30"/>
        <v>1741681.6287304598</v>
      </c>
      <c r="AY19" s="204">
        <v>0</v>
      </c>
      <c r="AZ19" s="204">
        <v>0</v>
      </c>
      <c r="BA19" s="221">
        <f t="shared" si="31"/>
        <v>1741681.6287304598</v>
      </c>
      <c r="BB19" s="221">
        <f t="shared" si="32"/>
        <v>1161121.0858203066</v>
      </c>
      <c r="BC19" s="221">
        <f>'Incremental Rent Q3'!$Z$15/'Incremental Rent Q3'!$Z$11</f>
        <v>82937.220415736185</v>
      </c>
      <c r="BD19" s="204">
        <v>0</v>
      </c>
      <c r="BE19" s="221">
        <f t="shared" si="8"/>
        <v>1244058.3062360426</v>
      </c>
      <c r="BF19" s="206">
        <f t="shared" si="9"/>
        <v>497623.3224944172</v>
      </c>
      <c r="BG19" s="204" t="s">
        <v>875</v>
      </c>
      <c r="BH19" s="172"/>
      <c r="BI19" s="204">
        <f>'Incremental Rent Q3'!AK36</f>
        <v>14</v>
      </c>
      <c r="BJ19" s="221">
        <f t="shared" si="33"/>
        <v>1407859.3165571219</v>
      </c>
      <c r="BK19" s="204">
        <v>0</v>
      </c>
      <c r="BL19" s="204">
        <v>0</v>
      </c>
      <c r="BM19" s="221">
        <f t="shared" si="34"/>
        <v>1407859.3165571219</v>
      </c>
      <c r="BN19" s="221">
        <f t="shared" si="35"/>
        <v>938572.8777047476</v>
      </c>
      <c r="BO19" s="221">
        <f>'Incremental Rent Q3'!$AF$15/'Incremental Rent Q3'!$AF$11</f>
        <v>67040.919836053421</v>
      </c>
      <c r="BP19" s="204">
        <v>0</v>
      </c>
      <c r="BQ19" s="221">
        <f t="shared" si="10"/>
        <v>1005613.797540801</v>
      </c>
      <c r="BR19" s="206">
        <f t="shared" si="11"/>
        <v>402245.51901632093</v>
      </c>
      <c r="BS19" s="204" t="s">
        <v>875</v>
      </c>
      <c r="BT19" s="172"/>
      <c r="BU19" s="204">
        <f>'Incremental Rent Q3'!AK36</f>
        <v>14</v>
      </c>
      <c r="BV19" s="221">
        <f t="shared" si="36"/>
        <v>812784.76007421466</v>
      </c>
      <c r="BW19" s="204">
        <v>0</v>
      </c>
      <c r="BX19" s="204">
        <v>0</v>
      </c>
      <c r="BY19" s="221">
        <f t="shared" si="37"/>
        <v>812784.76007421466</v>
      </c>
      <c r="BZ19" s="221">
        <f t="shared" si="38"/>
        <v>541856.50671614311</v>
      </c>
      <c r="CA19" s="221">
        <f>'Incremental Rent Q3'!$AL$15/'Incremental Rent Q3'!$AL$11</f>
        <v>38704.036194010223</v>
      </c>
      <c r="CB19" s="204">
        <v>0</v>
      </c>
      <c r="CC19" s="221">
        <f t="shared" si="12"/>
        <v>580560.54291015328</v>
      </c>
      <c r="CD19" s="206">
        <f t="shared" si="13"/>
        <v>232224.21716406138</v>
      </c>
      <c r="CE19" s="204" t="s">
        <v>875</v>
      </c>
      <c r="CG19" s="200">
        <f>+'Lease Liability &amp; Finance Cost'!AX19</f>
        <v>14</v>
      </c>
      <c r="CH19" s="221">
        <f t="shared" si="39"/>
        <v>1156386.4034443034</v>
      </c>
      <c r="CI19" s="204">
        <v>0</v>
      </c>
      <c r="CJ19" s="204">
        <v>0</v>
      </c>
      <c r="CK19" s="221">
        <f t="shared" si="40"/>
        <v>1156386.4034443034</v>
      </c>
      <c r="CL19" s="221">
        <f t="shared" si="41"/>
        <v>703887.37600957591</v>
      </c>
      <c r="CM19" s="227">
        <f>+'Incremental Rent Q3'!$AW$15/'Incremental Rent Q3'!$AW$11</f>
        <v>50277.669714969714</v>
      </c>
      <c r="CN19" s="206">
        <v>0</v>
      </c>
      <c r="CO19" s="221">
        <f t="shared" si="14"/>
        <v>754165.04572454561</v>
      </c>
      <c r="CP19" s="206">
        <f t="shared" si="15"/>
        <v>402221.35771975783</v>
      </c>
      <c r="CQ19" s="178" t="s">
        <v>877</v>
      </c>
      <c r="CT19" s="200">
        <f>+'Incremental Rent Q3'!BC36</f>
        <v>14</v>
      </c>
      <c r="CU19" s="221">
        <f t="shared" si="42"/>
        <v>1092572.2645628585</v>
      </c>
      <c r="CV19" s="204">
        <v>0</v>
      </c>
      <c r="CW19" s="204">
        <v>0</v>
      </c>
      <c r="CX19" s="221">
        <f t="shared" si="43"/>
        <v>1092572.2645628585</v>
      </c>
      <c r="CY19" s="221">
        <f t="shared" si="44"/>
        <v>637333.82099500077</v>
      </c>
      <c r="CZ19" s="227">
        <f>'Incremental Rent Q3'!$BD$14/'Incremental Rent Q3'!$BD$11</f>
        <v>45523.844356785768</v>
      </c>
      <c r="DA19" s="204">
        <v>0</v>
      </c>
      <c r="DB19" s="221">
        <f t="shared" si="16"/>
        <v>682857.66535178653</v>
      </c>
      <c r="DC19" s="221">
        <f t="shared" si="17"/>
        <v>409714.59921107197</v>
      </c>
      <c r="DD19" s="227" t="str">
        <f>'Incremental Rent Q3'!BG36</f>
        <v>2082/083</v>
      </c>
    </row>
    <row r="20" spans="1:108" s="207" customFormat="1" x14ac:dyDescent="0.3">
      <c r="A20" s="204">
        <f>'Incremental Rent Q3'!A37</f>
        <v>15</v>
      </c>
      <c r="B20" s="221">
        <f t="shared" si="18"/>
        <v>2040126.3189954539</v>
      </c>
      <c r="C20" s="204">
        <v>0</v>
      </c>
      <c r="D20" s="204">
        <v>0</v>
      </c>
      <c r="E20" s="221">
        <f t="shared" si="19"/>
        <v>2040126.3189954539</v>
      </c>
      <c r="F20" s="221">
        <f t="shared" si="20"/>
        <v>651104.14436025103</v>
      </c>
      <c r="G20" s="221">
        <f>'Incremental Rent Q3'!$B$15/'Incremental Rent Q3'!$B$11</f>
        <v>43406.942957350082</v>
      </c>
      <c r="H20" s="204">
        <v>0</v>
      </c>
      <c r="I20" s="221">
        <f t="shared" si="0"/>
        <v>694511.08731760108</v>
      </c>
      <c r="J20" s="221">
        <f t="shared" si="1"/>
        <v>1345615.2316778528</v>
      </c>
      <c r="K20" s="204" t="s">
        <v>873</v>
      </c>
      <c r="L20" s="172"/>
      <c r="M20" s="204">
        <f>'Incremental Rent Q3'!G37</f>
        <v>15</v>
      </c>
      <c r="N20" s="221">
        <f t="shared" si="21"/>
        <v>934453.65934893233</v>
      </c>
      <c r="O20" s="204">
        <v>0</v>
      </c>
      <c r="P20" s="204">
        <v>0</v>
      </c>
      <c r="Q20" s="221">
        <f t="shared" si="22"/>
        <v>934453.65934893233</v>
      </c>
      <c r="R20" s="221">
        <f t="shared" si="23"/>
        <v>609426.29957539076</v>
      </c>
      <c r="S20" s="221">
        <f>'Incremental Rent Q3'!$H$15/'Incremental Rent Q3'!$H$11</f>
        <v>40628.419971692711</v>
      </c>
      <c r="T20" s="204">
        <v>0</v>
      </c>
      <c r="U20" s="221">
        <f t="shared" si="2"/>
        <v>650054.71954708348</v>
      </c>
      <c r="V20" s="221">
        <f t="shared" si="3"/>
        <v>284398.93980184884</v>
      </c>
      <c r="W20" s="204" t="s">
        <v>876</v>
      </c>
      <c r="X20" s="172"/>
      <c r="Y20" s="204">
        <f>'Incremental Rent Q3'!M37</f>
        <v>15</v>
      </c>
      <c r="Z20" s="221">
        <f t="shared" si="24"/>
        <v>367803.88226941979</v>
      </c>
      <c r="AA20" s="204">
        <v>0</v>
      </c>
      <c r="AB20" s="204">
        <v>0</v>
      </c>
      <c r="AC20" s="221">
        <f t="shared" si="25"/>
        <v>367803.88226941979</v>
      </c>
      <c r="AD20" s="221">
        <f t="shared" si="26"/>
        <v>91950.970567354947</v>
      </c>
      <c r="AE20" s="221">
        <f>'Incremental Rent Q3'!$N$15/'Incremental Rent Q3'!$N$11</f>
        <v>6130.0647044903299</v>
      </c>
      <c r="AF20" s="204">
        <v>0</v>
      </c>
      <c r="AG20" s="221">
        <f t="shared" si="4"/>
        <v>98081.035271845278</v>
      </c>
      <c r="AH20" s="206">
        <f t="shared" si="5"/>
        <v>269722.8469975745</v>
      </c>
      <c r="AI20" s="204" t="s">
        <v>872</v>
      </c>
      <c r="AJ20" s="172"/>
      <c r="AK20" s="204">
        <f>'Incremental Rent Q3'!S37</f>
        <v>15</v>
      </c>
      <c r="AL20" s="221">
        <f t="shared" si="27"/>
        <v>1268524.7862586849</v>
      </c>
      <c r="AM20" s="204">
        <v>0</v>
      </c>
      <c r="AN20" s="204">
        <v>0</v>
      </c>
      <c r="AO20" s="221">
        <f t="shared" si="28"/>
        <v>1268524.7862586849</v>
      </c>
      <c r="AP20" s="221">
        <f t="shared" si="29"/>
        <v>906089.13304191758</v>
      </c>
      <c r="AQ20" s="221">
        <f>'Incremental Rent Q3'!$T$15/'Incremental Rent Q3'!$T$11</f>
        <v>60405.942202794518</v>
      </c>
      <c r="AR20" s="204">
        <v>0</v>
      </c>
      <c r="AS20" s="221">
        <f t="shared" si="6"/>
        <v>966495.07524471206</v>
      </c>
      <c r="AT20" s="206">
        <f t="shared" si="7"/>
        <v>302029.71101397288</v>
      </c>
      <c r="AU20" s="204" t="s">
        <v>875</v>
      </c>
      <c r="AV20" s="172"/>
      <c r="AW20" s="204">
        <f>'Incremental Rent Q3'!Y37</f>
        <v>15</v>
      </c>
      <c r="AX20" s="221">
        <f t="shared" si="30"/>
        <v>1741681.6287304598</v>
      </c>
      <c r="AY20" s="204">
        <v>0</v>
      </c>
      <c r="AZ20" s="204">
        <v>0</v>
      </c>
      <c r="BA20" s="221">
        <f t="shared" si="31"/>
        <v>1741681.6287304598</v>
      </c>
      <c r="BB20" s="221">
        <f t="shared" si="32"/>
        <v>1244058.3062360426</v>
      </c>
      <c r="BC20" s="221">
        <f>'Incremental Rent Q3'!$Z$15/'Incremental Rent Q3'!$Z$11</f>
        <v>82937.220415736185</v>
      </c>
      <c r="BD20" s="204">
        <v>0</v>
      </c>
      <c r="BE20" s="221">
        <f t="shared" si="8"/>
        <v>1326995.5266517787</v>
      </c>
      <c r="BF20" s="206">
        <f t="shared" si="9"/>
        <v>414686.10207868111</v>
      </c>
      <c r="BG20" s="204" t="s">
        <v>875</v>
      </c>
      <c r="BH20" s="172"/>
      <c r="BI20" s="204">
        <f>'Incremental Rent Q3'!AK37</f>
        <v>15</v>
      </c>
      <c r="BJ20" s="221">
        <f t="shared" si="33"/>
        <v>1407859.3165571219</v>
      </c>
      <c r="BK20" s="204">
        <v>0</v>
      </c>
      <c r="BL20" s="204">
        <v>0</v>
      </c>
      <c r="BM20" s="221">
        <f t="shared" si="34"/>
        <v>1407859.3165571219</v>
      </c>
      <c r="BN20" s="221">
        <f t="shared" si="35"/>
        <v>1005613.797540801</v>
      </c>
      <c r="BO20" s="221">
        <f>'Incremental Rent Q3'!$AF$15/'Incremental Rent Q3'!$AF$11</f>
        <v>67040.919836053421</v>
      </c>
      <c r="BP20" s="204">
        <v>0</v>
      </c>
      <c r="BQ20" s="221">
        <f t="shared" si="10"/>
        <v>1072654.7173768545</v>
      </c>
      <c r="BR20" s="206">
        <f t="shared" si="11"/>
        <v>335204.59918026743</v>
      </c>
      <c r="BS20" s="204" t="s">
        <v>875</v>
      </c>
      <c r="BT20" s="172"/>
      <c r="BU20" s="204">
        <f>'Incremental Rent Q3'!AK37</f>
        <v>15</v>
      </c>
      <c r="BV20" s="221">
        <f t="shared" si="36"/>
        <v>812784.76007421466</v>
      </c>
      <c r="BW20" s="204">
        <v>0</v>
      </c>
      <c r="BX20" s="204">
        <v>0</v>
      </c>
      <c r="BY20" s="221">
        <f t="shared" si="37"/>
        <v>812784.76007421466</v>
      </c>
      <c r="BZ20" s="221">
        <f t="shared" si="38"/>
        <v>580560.54291015328</v>
      </c>
      <c r="CA20" s="221">
        <f>'Incremental Rent Q3'!$AL$15/'Incremental Rent Q3'!$AL$11</f>
        <v>38704.036194010223</v>
      </c>
      <c r="CB20" s="204">
        <v>0</v>
      </c>
      <c r="CC20" s="221">
        <f t="shared" si="12"/>
        <v>619264.57910416345</v>
      </c>
      <c r="CD20" s="206">
        <f t="shared" si="13"/>
        <v>193520.18097005121</v>
      </c>
      <c r="CE20" s="204" t="s">
        <v>875</v>
      </c>
      <c r="CG20" s="200">
        <f>+'Lease Liability &amp; Finance Cost'!AX20</f>
        <v>15</v>
      </c>
      <c r="CH20" s="221">
        <f t="shared" si="39"/>
        <v>1156386.4034443034</v>
      </c>
      <c r="CI20" s="204">
        <v>0</v>
      </c>
      <c r="CJ20" s="204">
        <v>0</v>
      </c>
      <c r="CK20" s="221">
        <f t="shared" si="40"/>
        <v>1156386.4034443034</v>
      </c>
      <c r="CL20" s="221">
        <f t="shared" si="41"/>
        <v>754165.04572454561</v>
      </c>
      <c r="CM20" s="227">
        <f>+'Incremental Rent Q3'!$AW$15/'Incremental Rent Q3'!$AW$11</f>
        <v>50277.669714969714</v>
      </c>
      <c r="CN20" s="206">
        <v>0</v>
      </c>
      <c r="CO20" s="221">
        <f t="shared" si="14"/>
        <v>804442.7154395153</v>
      </c>
      <c r="CP20" s="206">
        <f t="shared" si="15"/>
        <v>351943.68800478813</v>
      </c>
      <c r="CQ20" s="178" t="s">
        <v>877</v>
      </c>
      <c r="CT20" s="200">
        <f>+'Incremental Rent Q3'!BC37</f>
        <v>15</v>
      </c>
      <c r="CU20" s="221">
        <f t="shared" si="42"/>
        <v>1092572.2645628585</v>
      </c>
      <c r="CV20" s="204">
        <v>0</v>
      </c>
      <c r="CW20" s="204">
        <v>0</v>
      </c>
      <c r="CX20" s="221">
        <f t="shared" si="43"/>
        <v>1092572.2645628585</v>
      </c>
      <c r="CY20" s="221">
        <f t="shared" si="44"/>
        <v>682857.66535178653</v>
      </c>
      <c r="CZ20" s="227">
        <f>'Incremental Rent Q3'!$BD$14/'Incremental Rent Q3'!$BD$11</f>
        <v>45523.844356785768</v>
      </c>
      <c r="DA20" s="204">
        <v>0</v>
      </c>
      <c r="DB20" s="221">
        <f t="shared" si="16"/>
        <v>728381.5097085723</v>
      </c>
      <c r="DC20" s="221">
        <f t="shared" si="17"/>
        <v>364190.75485428621</v>
      </c>
      <c r="DD20" s="227" t="str">
        <f>'Incremental Rent Q3'!BG37</f>
        <v>2082/083</v>
      </c>
    </row>
    <row r="21" spans="1:108" s="207" customFormat="1" x14ac:dyDescent="0.3">
      <c r="A21" s="204">
        <f>'Incremental Rent Q3'!A38</f>
        <v>16</v>
      </c>
      <c r="B21" s="221">
        <f t="shared" si="18"/>
        <v>2040126.3189954539</v>
      </c>
      <c r="C21" s="204">
        <v>0</v>
      </c>
      <c r="D21" s="204">
        <v>0</v>
      </c>
      <c r="E21" s="221">
        <f t="shared" si="19"/>
        <v>2040126.3189954539</v>
      </c>
      <c r="F21" s="221">
        <f t="shared" si="20"/>
        <v>694511.08731760108</v>
      </c>
      <c r="G21" s="221">
        <f>'Incremental Rent Q3'!$B$15/'Incremental Rent Q3'!$B$11</f>
        <v>43406.942957350082</v>
      </c>
      <c r="H21" s="204">
        <v>0</v>
      </c>
      <c r="I21" s="221">
        <f t="shared" si="0"/>
        <v>737918.03027495113</v>
      </c>
      <c r="J21" s="221">
        <f t="shared" si="1"/>
        <v>1302208.2887205028</v>
      </c>
      <c r="K21" s="204" t="s">
        <v>873</v>
      </c>
      <c r="L21" s="172"/>
      <c r="M21" s="204">
        <f>'Incremental Rent Q3'!G38</f>
        <v>16</v>
      </c>
      <c r="N21" s="221">
        <f t="shared" si="21"/>
        <v>934453.65934893233</v>
      </c>
      <c r="O21" s="204">
        <v>0</v>
      </c>
      <c r="P21" s="204">
        <v>0</v>
      </c>
      <c r="Q21" s="221">
        <f t="shared" si="22"/>
        <v>934453.65934893233</v>
      </c>
      <c r="R21" s="221">
        <f t="shared" si="23"/>
        <v>650054.71954708348</v>
      </c>
      <c r="S21" s="221">
        <f>'Incremental Rent Q3'!$H$15/'Incremental Rent Q3'!$H$11</f>
        <v>40628.419971692711</v>
      </c>
      <c r="T21" s="204">
        <v>0</v>
      </c>
      <c r="U21" s="221">
        <f t="shared" si="2"/>
        <v>690683.13951877621</v>
      </c>
      <c r="V21" s="221">
        <f t="shared" si="3"/>
        <v>243770.51983015612</v>
      </c>
      <c r="W21" s="204" t="s">
        <v>876</v>
      </c>
      <c r="X21" s="172"/>
      <c r="Y21" s="204">
        <f>'Incremental Rent Q3'!M38</f>
        <v>16</v>
      </c>
      <c r="Z21" s="221">
        <f t="shared" si="24"/>
        <v>367803.88226941979</v>
      </c>
      <c r="AA21" s="204">
        <v>0</v>
      </c>
      <c r="AB21" s="204">
        <v>0</v>
      </c>
      <c r="AC21" s="221">
        <f t="shared" si="25"/>
        <v>367803.88226941979</v>
      </c>
      <c r="AD21" s="221">
        <f t="shared" si="26"/>
        <v>98081.035271845278</v>
      </c>
      <c r="AE21" s="221">
        <f>'Incremental Rent Q3'!$N$15/'Incremental Rent Q3'!$N$11</f>
        <v>6130.0647044903299</v>
      </c>
      <c r="AF21" s="204">
        <v>0</v>
      </c>
      <c r="AG21" s="221">
        <f t="shared" si="4"/>
        <v>104211.09997633561</v>
      </c>
      <c r="AH21" s="206">
        <f t="shared" si="5"/>
        <v>263592.78229308419</v>
      </c>
      <c r="AI21" s="204" t="s">
        <v>872</v>
      </c>
      <c r="AJ21" s="172"/>
      <c r="AK21" s="204">
        <f>'Incremental Rent Q3'!S38</f>
        <v>16</v>
      </c>
      <c r="AL21" s="221">
        <f t="shared" si="27"/>
        <v>1268524.7862586849</v>
      </c>
      <c r="AM21" s="204">
        <v>0</v>
      </c>
      <c r="AN21" s="204">
        <v>0</v>
      </c>
      <c r="AO21" s="221">
        <f t="shared" si="28"/>
        <v>1268524.7862586849</v>
      </c>
      <c r="AP21" s="221">
        <f t="shared" si="29"/>
        <v>966495.07524471206</v>
      </c>
      <c r="AQ21" s="221">
        <f>'Incremental Rent Q3'!$T$15/'Incremental Rent Q3'!$T$11</f>
        <v>60405.942202794518</v>
      </c>
      <c r="AR21" s="204">
        <v>0</v>
      </c>
      <c r="AS21" s="221">
        <f t="shared" si="6"/>
        <v>1026901.0174475065</v>
      </c>
      <c r="AT21" s="206">
        <f t="shared" si="7"/>
        <v>241623.76881117839</v>
      </c>
      <c r="AU21" s="204" t="s">
        <v>875</v>
      </c>
      <c r="AV21" s="172"/>
      <c r="AW21" s="204">
        <f>'Incremental Rent Q3'!Y38</f>
        <v>16</v>
      </c>
      <c r="AX21" s="221">
        <f t="shared" si="30"/>
        <v>1741681.6287304598</v>
      </c>
      <c r="AY21" s="204">
        <v>0</v>
      </c>
      <c r="AZ21" s="204">
        <v>0</v>
      </c>
      <c r="BA21" s="221">
        <f t="shared" si="31"/>
        <v>1741681.6287304598</v>
      </c>
      <c r="BB21" s="221">
        <f t="shared" si="32"/>
        <v>1326995.5266517787</v>
      </c>
      <c r="BC21" s="221">
        <f>'Incremental Rent Q3'!$Z$15/'Incremental Rent Q3'!$Z$11</f>
        <v>82937.220415736185</v>
      </c>
      <c r="BD21" s="204">
        <v>0</v>
      </c>
      <c r="BE21" s="221">
        <f t="shared" si="8"/>
        <v>1409932.7470675148</v>
      </c>
      <c r="BF21" s="206">
        <f t="shared" si="9"/>
        <v>331748.88166294503</v>
      </c>
      <c r="BG21" s="204" t="s">
        <v>875</v>
      </c>
      <c r="BH21" s="172"/>
      <c r="BI21" s="204">
        <f>'Incremental Rent Q3'!AK38</f>
        <v>16</v>
      </c>
      <c r="BJ21" s="221">
        <f t="shared" si="33"/>
        <v>1407859.3165571219</v>
      </c>
      <c r="BK21" s="204">
        <v>0</v>
      </c>
      <c r="BL21" s="204">
        <v>0</v>
      </c>
      <c r="BM21" s="221">
        <f t="shared" si="34"/>
        <v>1407859.3165571219</v>
      </c>
      <c r="BN21" s="221">
        <f t="shared" si="35"/>
        <v>1072654.7173768545</v>
      </c>
      <c r="BO21" s="221">
        <f>'Incremental Rent Q3'!$AF$15/'Incremental Rent Q3'!$AF$11</f>
        <v>67040.919836053421</v>
      </c>
      <c r="BP21" s="204">
        <v>0</v>
      </c>
      <c r="BQ21" s="221">
        <f t="shared" si="10"/>
        <v>1139695.6372129079</v>
      </c>
      <c r="BR21" s="206">
        <f t="shared" si="11"/>
        <v>268163.67934421403</v>
      </c>
      <c r="BS21" s="204" t="s">
        <v>875</v>
      </c>
      <c r="BT21" s="172"/>
      <c r="BU21" s="204">
        <f>'Incremental Rent Q3'!AK38</f>
        <v>16</v>
      </c>
      <c r="BV21" s="221">
        <f t="shared" si="36"/>
        <v>812784.76007421466</v>
      </c>
      <c r="BW21" s="204">
        <v>0</v>
      </c>
      <c r="BX21" s="204">
        <v>0</v>
      </c>
      <c r="BY21" s="221">
        <f t="shared" si="37"/>
        <v>812784.76007421466</v>
      </c>
      <c r="BZ21" s="221">
        <f t="shared" si="38"/>
        <v>619264.57910416345</v>
      </c>
      <c r="CA21" s="221">
        <f>'Incremental Rent Q3'!$AL$15/'Incremental Rent Q3'!$AL$11</f>
        <v>38704.036194010223</v>
      </c>
      <c r="CB21" s="204">
        <v>0</v>
      </c>
      <c r="CC21" s="221">
        <f t="shared" si="12"/>
        <v>657968.61529817362</v>
      </c>
      <c r="CD21" s="206">
        <f t="shared" si="13"/>
        <v>154816.14477604104</v>
      </c>
      <c r="CE21" s="204" t="s">
        <v>875</v>
      </c>
      <c r="CG21" s="200">
        <f>+'Lease Liability &amp; Finance Cost'!AX21</f>
        <v>16</v>
      </c>
      <c r="CH21" s="221">
        <f t="shared" si="39"/>
        <v>1156386.4034443034</v>
      </c>
      <c r="CI21" s="204">
        <v>0</v>
      </c>
      <c r="CJ21" s="204">
        <v>0</v>
      </c>
      <c r="CK21" s="221">
        <f t="shared" si="40"/>
        <v>1156386.4034443034</v>
      </c>
      <c r="CL21" s="221">
        <f t="shared" si="41"/>
        <v>804442.7154395153</v>
      </c>
      <c r="CM21" s="227">
        <f>+'Incremental Rent Q3'!$AW$15/'Incremental Rent Q3'!$AW$11</f>
        <v>50277.669714969714</v>
      </c>
      <c r="CN21" s="206">
        <v>0</v>
      </c>
      <c r="CO21" s="221">
        <f t="shared" si="14"/>
        <v>854720.385154485</v>
      </c>
      <c r="CP21" s="206">
        <f t="shared" si="15"/>
        <v>301666.01828981843</v>
      </c>
      <c r="CQ21" s="178" t="s">
        <v>877</v>
      </c>
      <c r="CT21" s="200">
        <f>+'Incremental Rent Q3'!BC38</f>
        <v>16</v>
      </c>
      <c r="CU21" s="221">
        <f t="shared" si="42"/>
        <v>1092572.2645628585</v>
      </c>
      <c r="CV21" s="204">
        <v>0</v>
      </c>
      <c r="CW21" s="204">
        <v>0</v>
      </c>
      <c r="CX21" s="221">
        <f t="shared" si="43"/>
        <v>1092572.2645628585</v>
      </c>
      <c r="CY21" s="221">
        <f t="shared" si="44"/>
        <v>728381.5097085723</v>
      </c>
      <c r="CZ21" s="227">
        <f>'Incremental Rent Q3'!$BD$14/'Incremental Rent Q3'!$BD$11</f>
        <v>45523.844356785768</v>
      </c>
      <c r="DA21" s="204">
        <v>0</v>
      </c>
      <c r="DB21" s="221">
        <f t="shared" si="16"/>
        <v>773905.35406535806</v>
      </c>
      <c r="DC21" s="221">
        <f t="shared" si="17"/>
        <v>318666.91049750044</v>
      </c>
      <c r="DD21" s="227" t="str">
        <f>'Incremental Rent Q3'!BG38</f>
        <v>2082/083</v>
      </c>
    </row>
    <row r="22" spans="1:108" s="207" customFormat="1" x14ac:dyDescent="0.3">
      <c r="A22" s="204">
        <f>'Incremental Rent Q3'!A39</f>
        <v>17</v>
      </c>
      <c r="B22" s="221">
        <f t="shared" si="18"/>
        <v>2040126.3189954539</v>
      </c>
      <c r="C22" s="204">
        <v>0</v>
      </c>
      <c r="D22" s="204">
        <v>0</v>
      </c>
      <c r="E22" s="221">
        <f t="shared" si="19"/>
        <v>2040126.3189954539</v>
      </c>
      <c r="F22" s="221">
        <f t="shared" si="20"/>
        <v>737918.03027495113</v>
      </c>
      <c r="G22" s="221">
        <f>'Incremental Rent Q3'!$B$15/'Incremental Rent Q3'!$B$11</f>
        <v>43406.942957350082</v>
      </c>
      <c r="H22" s="204">
        <v>0</v>
      </c>
      <c r="I22" s="221">
        <f t="shared" si="0"/>
        <v>781324.97323230118</v>
      </c>
      <c r="J22" s="221">
        <f t="shared" si="1"/>
        <v>1258801.3457631527</v>
      </c>
      <c r="K22" s="204" t="s">
        <v>873</v>
      </c>
      <c r="L22" s="172"/>
      <c r="M22" s="204">
        <f>'Incremental Rent Q3'!G39</f>
        <v>17</v>
      </c>
      <c r="N22" s="221">
        <f t="shared" si="21"/>
        <v>934453.65934893233</v>
      </c>
      <c r="O22" s="204">
        <v>0</v>
      </c>
      <c r="P22" s="204">
        <v>0</v>
      </c>
      <c r="Q22" s="221">
        <f t="shared" si="22"/>
        <v>934453.65934893233</v>
      </c>
      <c r="R22" s="221">
        <f t="shared" si="23"/>
        <v>690683.13951877621</v>
      </c>
      <c r="S22" s="221">
        <f>'Incremental Rent Q3'!$H$15/'Incremental Rent Q3'!$H$11</f>
        <v>40628.419971692711</v>
      </c>
      <c r="T22" s="204">
        <v>0</v>
      </c>
      <c r="U22" s="221">
        <f t="shared" si="2"/>
        <v>731311.55949046894</v>
      </c>
      <c r="V22" s="221">
        <f t="shared" si="3"/>
        <v>203142.09985846339</v>
      </c>
      <c r="W22" s="204" t="s">
        <v>876</v>
      </c>
      <c r="X22" s="172"/>
      <c r="Y22" s="204">
        <f>'Incremental Rent Q3'!M39</f>
        <v>17</v>
      </c>
      <c r="Z22" s="221">
        <f t="shared" si="24"/>
        <v>367803.88226941979</v>
      </c>
      <c r="AA22" s="204">
        <v>0</v>
      </c>
      <c r="AB22" s="204">
        <v>0</v>
      </c>
      <c r="AC22" s="221">
        <f t="shared" si="25"/>
        <v>367803.88226941979</v>
      </c>
      <c r="AD22" s="221">
        <f t="shared" si="26"/>
        <v>104211.09997633561</v>
      </c>
      <c r="AE22" s="221">
        <f>'Incremental Rent Q3'!$N$15/'Incremental Rent Q3'!$N$11</f>
        <v>6130.0647044903299</v>
      </c>
      <c r="AF22" s="204">
        <v>0</v>
      </c>
      <c r="AG22" s="221">
        <f t="shared" si="4"/>
        <v>110341.16468082594</v>
      </c>
      <c r="AH22" s="206">
        <f t="shared" si="5"/>
        <v>257462.71758859383</v>
      </c>
      <c r="AI22" s="204" t="s">
        <v>872</v>
      </c>
      <c r="AJ22" s="172"/>
      <c r="AK22" s="204">
        <f>'Incremental Rent Q3'!S39</f>
        <v>17</v>
      </c>
      <c r="AL22" s="221">
        <f t="shared" si="27"/>
        <v>1268524.7862586849</v>
      </c>
      <c r="AM22" s="204">
        <v>0</v>
      </c>
      <c r="AN22" s="204">
        <v>0</v>
      </c>
      <c r="AO22" s="221">
        <f t="shared" si="28"/>
        <v>1268524.7862586849</v>
      </c>
      <c r="AP22" s="221">
        <f t="shared" si="29"/>
        <v>1026901.0174475065</v>
      </c>
      <c r="AQ22" s="221">
        <f>'Incremental Rent Q3'!$T$15/'Incremental Rent Q3'!$T$11</f>
        <v>60405.942202794518</v>
      </c>
      <c r="AR22" s="204">
        <v>0</v>
      </c>
      <c r="AS22" s="221">
        <f t="shared" si="6"/>
        <v>1087306.9596503011</v>
      </c>
      <c r="AT22" s="206">
        <f t="shared" si="7"/>
        <v>181217.8266083838</v>
      </c>
      <c r="AU22" s="204" t="s">
        <v>875</v>
      </c>
      <c r="AV22" s="172"/>
      <c r="AW22" s="204">
        <f>'Incremental Rent Q3'!Y39</f>
        <v>17</v>
      </c>
      <c r="AX22" s="221">
        <f t="shared" si="30"/>
        <v>1741681.6287304598</v>
      </c>
      <c r="AY22" s="204">
        <v>0</v>
      </c>
      <c r="AZ22" s="204">
        <v>0</v>
      </c>
      <c r="BA22" s="221">
        <f t="shared" si="31"/>
        <v>1741681.6287304598</v>
      </c>
      <c r="BB22" s="221">
        <f t="shared" si="32"/>
        <v>1409932.7470675148</v>
      </c>
      <c r="BC22" s="221">
        <f>'Incremental Rent Q3'!$Z$15/'Incremental Rent Q3'!$Z$11</f>
        <v>82937.220415736185</v>
      </c>
      <c r="BD22" s="204">
        <v>0</v>
      </c>
      <c r="BE22" s="221">
        <f t="shared" si="8"/>
        <v>1492869.9674832509</v>
      </c>
      <c r="BF22" s="206">
        <f t="shared" si="9"/>
        <v>248811.66124720895</v>
      </c>
      <c r="BG22" s="204" t="s">
        <v>875</v>
      </c>
      <c r="BH22" s="172"/>
      <c r="BI22" s="204">
        <f>'Incremental Rent Q3'!AK39</f>
        <v>17</v>
      </c>
      <c r="BJ22" s="221">
        <f t="shared" si="33"/>
        <v>1407859.3165571219</v>
      </c>
      <c r="BK22" s="204">
        <v>0</v>
      </c>
      <c r="BL22" s="204">
        <v>0</v>
      </c>
      <c r="BM22" s="221">
        <f t="shared" si="34"/>
        <v>1407859.3165571219</v>
      </c>
      <c r="BN22" s="221">
        <f t="shared" si="35"/>
        <v>1139695.6372129079</v>
      </c>
      <c r="BO22" s="221">
        <f>'Incremental Rent Q3'!$AF$15/'Incremental Rent Q3'!$AF$11</f>
        <v>67040.919836053421</v>
      </c>
      <c r="BP22" s="204">
        <v>0</v>
      </c>
      <c r="BQ22" s="221">
        <f t="shared" si="10"/>
        <v>1206736.5570489613</v>
      </c>
      <c r="BR22" s="206">
        <f t="shared" si="11"/>
        <v>201122.75950816064</v>
      </c>
      <c r="BS22" s="204" t="s">
        <v>875</v>
      </c>
      <c r="BT22" s="172"/>
      <c r="BU22" s="204">
        <f>'Incremental Rent Q3'!AK39</f>
        <v>17</v>
      </c>
      <c r="BV22" s="221">
        <f t="shared" si="36"/>
        <v>812784.76007421466</v>
      </c>
      <c r="BW22" s="204">
        <v>0</v>
      </c>
      <c r="BX22" s="204">
        <v>0</v>
      </c>
      <c r="BY22" s="221">
        <f t="shared" si="37"/>
        <v>812784.76007421466</v>
      </c>
      <c r="BZ22" s="221">
        <f t="shared" si="38"/>
        <v>657968.61529817362</v>
      </c>
      <c r="CA22" s="221">
        <f>'Incremental Rent Q3'!$AL$15/'Incremental Rent Q3'!$AL$11</f>
        <v>38704.036194010223</v>
      </c>
      <c r="CB22" s="204">
        <v>0</v>
      </c>
      <c r="CC22" s="221">
        <f t="shared" si="12"/>
        <v>696672.6514921838</v>
      </c>
      <c r="CD22" s="206">
        <f t="shared" si="13"/>
        <v>116112.10858203087</v>
      </c>
      <c r="CE22" s="204" t="s">
        <v>875</v>
      </c>
      <c r="CG22" s="200">
        <f>+'Lease Liability &amp; Finance Cost'!AX22</f>
        <v>17</v>
      </c>
      <c r="CH22" s="221">
        <f t="shared" si="39"/>
        <v>1156386.4034443034</v>
      </c>
      <c r="CI22" s="204">
        <v>0</v>
      </c>
      <c r="CJ22" s="204">
        <v>0</v>
      </c>
      <c r="CK22" s="221">
        <f t="shared" si="40"/>
        <v>1156386.4034443034</v>
      </c>
      <c r="CL22" s="221">
        <f t="shared" si="41"/>
        <v>854720.385154485</v>
      </c>
      <c r="CM22" s="227">
        <f>+'Incremental Rent Q3'!$AW$15/'Incremental Rent Q3'!$AW$11</f>
        <v>50277.669714969714</v>
      </c>
      <c r="CN22" s="206">
        <v>0</v>
      </c>
      <c r="CO22" s="221">
        <f t="shared" si="14"/>
        <v>904998.0548694547</v>
      </c>
      <c r="CP22" s="206">
        <f t="shared" si="15"/>
        <v>251388.34857484873</v>
      </c>
      <c r="CQ22" s="178" t="s">
        <v>877</v>
      </c>
      <c r="CT22" s="200">
        <f>+'Incremental Rent Q3'!BC39</f>
        <v>17</v>
      </c>
      <c r="CU22" s="221">
        <f t="shared" si="42"/>
        <v>1092572.2645628585</v>
      </c>
      <c r="CV22" s="204">
        <v>0</v>
      </c>
      <c r="CW22" s="204">
        <v>0</v>
      </c>
      <c r="CX22" s="221">
        <f t="shared" si="43"/>
        <v>1092572.2645628585</v>
      </c>
      <c r="CY22" s="221">
        <f t="shared" si="44"/>
        <v>773905.35406535806</v>
      </c>
      <c r="CZ22" s="227">
        <f>'Incremental Rent Q3'!$BD$14/'Incremental Rent Q3'!$BD$11</f>
        <v>45523.844356785768</v>
      </c>
      <c r="DA22" s="204">
        <v>0</v>
      </c>
      <c r="DB22" s="221">
        <f t="shared" si="16"/>
        <v>819429.19842214382</v>
      </c>
      <c r="DC22" s="221">
        <f t="shared" si="17"/>
        <v>273143.06614071468</v>
      </c>
      <c r="DD22" s="227" t="str">
        <f>'Incremental Rent Q3'!BG39</f>
        <v>2082/083</v>
      </c>
    </row>
    <row r="23" spans="1:108" s="207" customFormat="1" x14ac:dyDescent="0.3">
      <c r="A23" s="204">
        <f>'Incremental Rent Q3'!A40</f>
        <v>18</v>
      </c>
      <c r="B23" s="221">
        <f t="shared" si="18"/>
        <v>2040126.3189954539</v>
      </c>
      <c r="C23" s="204">
        <v>0</v>
      </c>
      <c r="D23" s="204">
        <v>0</v>
      </c>
      <c r="E23" s="221">
        <f t="shared" si="19"/>
        <v>2040126.3189954539</v>
      </c>
      <c r="F23" s="221">
        <f t="shared" si="20"/>
        <v>781324.97323230118</v>
      </c>
      <c r="G23" s="221">
        <f>'Incremental Rent Q3'!$B$15/'Incremental Rent Q3'!$B$11</f>
        <v>43406.942957350082</v>
      </c>
      <c r="H23" s="204">
        <v>0</v>
      </c>
      <c r="I23" s="221">
        <f t="shared" si="0"/>
        <v>824731.91618965124</v>
      </c>
      <c r="J23" s="221">
        <f t="shared" si="1"/>
        <v>1215394.4028058026</v>
      </c>
      <c r="K23" s="204" t="s">
        <v>873</v>
      </c>
      <c r="L23" s="172"/>
      <c r="M23" s="204">
        <f>'Incremental Rent Q3'!G40</f>
        <v>18</v>
      </c>
      <c r="N23" s="221">
        <f t="shared" si="21"/>
        <v>934453.65934893233</v>
      </c>
      <c r="O23" s="204">
        <v>0</v>
      </c>
      <c r="P23" s="204">
        <v>0</v>
      </c>
      <c r="Q23" s="221">
        <f t="shared" si="22"/>
        <v>934453.65934893233</v>
      </c>
      <c r="R23" s="221">
        <f t="shared" si="23"/>
        <v>731311.55949046894</v>
      </c>
      <c r="S23" s="221">
        <f>'Incremental Rent Q3'!$H$15/'Incremental Rent Q3'!$H$11</f>
        <v>40628.419971692711</v>
      </c>
      <c r="T23" s="204">
        <v>0</v>
      </c>
      <c r="U23" s="221">
        <f t="shared" si="2"/>
        <v>771939.97946216166</v>
      </c>
      <c r="V23" s="221">
        <f t="shared" si="3"/>
        <v>162513.67988677067</v>
      </c>
      <c r="W23" s="204" t="s">
        <v>876</v>
      </c>
      <c r="X23" s="172"/>
      <c r="Y23" s="204">
        <f>'Incremental Rent Q3'!M40</f>
        <v>18</v>
      </c>
      <c r="Z23" s="221">
        <f t="shared" si="24"/>
        <v>367803.88226941979</v>
      </c>
      <c r="AA23" s="204">
        <v>0</v>
      </c>
      <c r="AB23" s="204">
        <v>0</v>
      </c>
      <c r="AC23" s="221">
        <f t="shared" si="25"/>
        <v>367803.88226941979</v>
      </c>
      <c r="AD23" s="221">
        <f t="shared" si="26"/>
        <v>110341.16468082594</v>
      </c>
      <c r="AE23" s="221">
        <f>'Incremental Rent Q3'!$N$15/'Incremental Rent Q3'!$N$11</f>
        <v>6130.0647044903299</v>
      </c>
      <c r="AF23" s="204">
        <v>0</v>
      </c>
      <c r="AG23" s="221">
        <f t="shared" si="4"/>
        <v>116471.22938531627</v>
      </c>
      <c r="AH23" s="206">
        <f t="shared" si="5"/>
        <v>251332.65288410353</v>
      </c>
      <c r="AI23" s="204" t="s">
        <v>872</v>
      </c>
      <c r="AJ23" s="172"/>
      <c r="AK23" s="204">
        <f>'Incremental Rent Q3'!S40</f>
        <v>18</v>
      </c>
      <c r="AL23" s="221">
        <f t="shared" si="27"/>
        <v>1268524.7862586849</v>
      </c>
      <c r="AM23" s="204">
        <v>0</v>
      </c>
      <c r="AN23" s="204">
        <v>0</v>
      </c>
      <c r="AO23" s="221">
        <f t="shared" si="28"/>
        <v>1268524.7862586849</v>
      </c>
      <c r="AP23" s="221">
        <f t="shared" si="29"/>
        <v>1087306.9596503011</v>
      </c>
      <c r="AQ23" s="221">
        <f>'Incremental Rent Q3'!$T$15/'Incremental Rent Q3'!$T$11</f>
        <v>60405.942202794518</v>
      </c>
      <c r="AR23" s="204">
        <v>0</v>
      </c>
      <c r="AS23" s="221">
        <f t="shared" si="6"/>
        <v>1147712.9018530957</v>
      </c>
      <c r="AT23" s="206">
        <f t="shared" si="7"/>
        <v>120811.8844055892</v>
      </c>
      <c r="AU23" s="204" t="s">
        <v>875</v>
      </c>
      <c r="AV23" s="172"/>
      <c r="AW23" s="204">
        <f>'Incremental Rent Q3'!Y40</f>
        <v>18</v>
      </c>
      <c r="AX23" s="221">
        <f t="shared" si="30"/>
        <v>1741681.6287304598</v>
      </c>
      <c r="AY23" s="204">
        <v>0</v>
      </c>
      <c r="AZ23" s="204">
        <v>0</v>
      </c>
      <c r="BA23" s="221">
        <f t="shared" si="31"/>
        <v>1741681.6287304598</v>
      </c>
      <c r="BB23" s="221">
        <f t="shared" si="32"/>
        <v>1492869.9674832509</v>
      </c>
      <c r="BC23" s="221">
        <f>'Incremental Rent Q3'!$Z$15/'Incremental Rent Q3'!$Z$11</f>
        <v>82937.220415736185</v>
      </c>
      <c r="BD23" s="204">
        <v>0</v>
      </c>
      <c r="BE23" s="221">
        <f t="shared" si="8"/>
        <v>1575807.187898987</v>
      </c>
      <c r="BF23" s="206">
        <f t="shared" si="9"/>
        <v>165874.44083147286</v>
      </c>
      <c r="BG23" s="204" t="s">
        <v>875</v>
      </c>
      <c r="BH23" s="172"/>
      <c r="BI23" s="204">
        <f>'Incremental Rent Q3'!AK40</f>
        <v>18</v>
      </c>
      <c r="BJ23" s="221">
        <f t="shared" si="33"/>
        <v>1407859.3165571219</v>
      </c>
      <c r="BK23" s="204">
        <v>0</v>
      </c>
      <c r="BL23" s="204">
        <v>0</v>
      </c>
      <c r="BM23" s="221">
        <f t="shared" si="34"/>
        <v>1407859.3165571219</v>
      </c>
      <c r="BN23" s="221">
        <f t="shared" si="35"/>
        <v>1206736.5570489613</v>
      </c>
      <c r="BO23" s="221">
        <f>'Incremental Rent Q3'!$AF$15/'Incremental Rent Q3'!$AF$11</f>
        <v>67040.919836053421</v>
      </c>
      <c r="BP23" s="204">
        <v>0</v>
      </c>
      <c r="BQ23" s="221">
        <f t="shared" si="10"/>
        <v>1273777.4768850147</v>
      </c>
      <c r="BR23" s="206">
        <f t="shared" si="11"/>
        <v>134081.83967210725</v>
      </c>
      <c r="BS23" s="204" t="s">
        <v>875</v>
      </c>
      <c r="BT23" s="172"/>
      <c r="BU23" s="204">
        <f>'Incremental Rent Q3'!AK40</f>
        <v>18</v>
      </c>
      <c r="BV23" s="221">
        <f t="shared" si="36"/>
        <v>812784.76007421466</v>
      </c>
      <c r="BW23" s="204">
        <v>0</v>
      </c>
      <c r="BX23" s="204">
        <v>0</v>
      </c>
      <c r="BY23" s="221">
        <f t="shared" si="37"/>
        <v>812784.76007421466</v>
      </c>
      <c r="BZ23" s="221">
        <f t="shared" si="38"/>
        <v>696672.6514921838</v>
      </c>
      <c r="CA23" s="221">
        <f>'Incremental Rent Q3'!$AL$15/'Incremental Rent Q3'!$AL$11</f>
        <v>38704.036194010223</v>
      </c>
      <c r="CB23" s="204">
        <v>0</v>
      </c>
      <c r="CC23" s="221">
        <f t="shared" si="12"/>
        <v>735376.68768619397</v>
      </c>
      <c r="CD23" s="206">
        <f t="shared" si="13"/>
        <v>77408.072388020693</v>
      </c>
      <c r="CE23" s="204" t="s">
        <v>875</v>
      </c>
      <c r="CG23" s="200">
        <f>+'Lease Liability &amp; Finance Cost'!AX23</f>
        <v>18</v>
      </c>
      <c r="CH23" s="221">
        <f t="shared" si="39"/>
        <v>1156386.4034443034</v>
      </c>
      <c r="CI23" s="204">
        <v>0</v>
      </c>
      <c r="CJ23" s="204">
        <v>0</v>
      </c>
      <c r="CK23" s="221">
        <f t="shared" si="40"/>
        <v>1156386.4034443034</v>
      </c>
      <c r="CL23" s="221">
        <f t="shared" si="41"/>
        <v>904998.0548694547</v>
      </c>
      <c r="CM23" s="227">
        <f>+'Incremental Rent Q3'!$AW$15/'Incremental Rent Q3'!$AW$11</f>
        <v>50277.669714969714</v>
      </c>
      <c r="CN23" s="206">
        <v>0</v>
      </c>
      <c r="CO23" s="221">
        <f t="shared" si="14"/>
        <v>955275.7245844244</v>
      </c>
      <c r="CP23" s="206">
        <f t="shared" si="15"/>
        <v>201110.67885987903</v>
      </c>
      <c r="CQ23" s="178" t="s">
        <v>877</v>
      </c>
      <c r="CT23" s="200">
        <f>+'Incremental Rent Q3'!BC40</f>
        <v>18</v>
      </c>
      <c r="CU23" s="221">
        <f t="shared" si="42"/>
        <v>1092572.2645628585</v>
      </c>
      <c r="CV23" s="204">
        <v>0</v>
      </c>
      <c r="CW23" s="204">
        <v>0</v>
      </c>
      <c r="CX23" s="221">
        <f t="shared" si="43"/>
        <v>1092572.2645628585</v>
      </c>
      <c r="CY23" s="221">
        <f t="shared" si="44"/>
        <v>819429.19842214382</v>
      </c>
      <c r="CZ23" s="227">
        <f>'Incremental Rent Q3'!$BD$14/'Incremental Rent Q3'!$BD$11</f>
        <v>45523.844356785768</v>
      </c>
      <c r="DA23" s="204">
        <v>0</v>
      </c>
      <c r="DB23" s="221">
        <f t="shared" si="16"/>
        <v>864953.04277892958</v>
      </c>
      <c r="DC23" s="221">
        <f t="shared" si="17"/>
        <v>227619.22178392892</v>
      </c>
      <c r="DD23" s="227" t="str">
        <f>'Incremental Rent Q3'!BG40</f>
        <v>2082/083</v>
      </c>
    </row>
    <row r="24" spans="1:108" s="203" customFormat="1" x14ac:dyDescent="0.3">
      <c r="A24" s="200">
        <f>'Incremental Rent Q3'!A41</f>
        <v>19</v>
      </c>
      <c r="B24" s="227">
        <f t="shared" si="18"/>
        <v>2040126.3189954539</v>
      </c>
      <c r="C24" s="200">
        <v>0</v>
      </c>
      <c r="D24" s="200">
        <v>0</v>
      </c>
      <c r="E24" s="227">
        <f t="shared" si="19"/>
        <v>2040126.3189954539</v>
      </c>
      <c r="F24" s="227">
        <f t="shared" si="20"/>
        <v>824731.91618965124</v>
      </c>
      <c r="G24" s="227">
        <f>'Incremental Rent Q3'!$B$15/'Incremental Rent Q3'!$B$11</f>
        <v>43406.942957350082</v>
      </c>
      <c r="H24" s="200">
        <v>0</v>
      </c>
      <c r="I24" s="227">
        <f t="shared" si="0"/>
        <v>868138.85914700129</v>
      </c>
      <c r="J24" s="227">
        <f t="shared" si="1"/>
        <v>1171987.4598484526</v>
      </c>
      <c r="K24" s="200" t="s">
        <v>874</v>
      </c>
      <c r="L24" s="172"/>
      <c r="M24" s="204">
        <f>'Incremental Rent Q3'!G41</f>
        <v>19</v>
      </c>
      <c r="N24" s="221">
        <f t="shared" si="21"/>
        <v>934453.65934893233</v>
      </c>
      <c r="O24" s="204">
        <v>0</v>
      </c>
      <c r="P24" s="204">
        <v>0</v>
      </c>
      <c r="Q24" s="221">
        <f t="shared" si="22"/>
        <v>934453.65934893233</v>
      </c>
      <c r="R24" s="221">
        <f t="shared" si="23"/>
        <v>771939.97946216166</v>
      </c>
      <c r="S24" s="221">
        <f>'Incremental Rent Q3'!$H$15/'Incremental Rent Q3'!$H$11</f>
        <v>40628.419971692711</v>
      </c>
      <c r="T24" s="204">
        <v>0</v>
      </c>
      <c r="U24" s="221">
        <f t="shared" si="2"/>
        <v>812568.39943385439</v>
      </c>
      <c r="V24" s="221">
        <f t="shared" si="3"/>
        <v>121885.25991507794</v>
      </c>
      <c r="W24" s="204" t="s">
        <v>876</v>
      </c>
      <c r="X24" s="172"/>
      <c r="Y24" s="204">
        <f>'Incremental Rent Q3'!M41</f>
        <v>19</v>
      </c>
      <c r="Z24" s="221">
        <f t="shared" si="24"/>
        <v>367803.88226941979</v>
      </c>
      <c r="AA24" s="204">
        <v>0</v>
      </c>
      <c r="AB24" s="204">
        <v>0</v>
      </c>
      <c r="AC24" s="221">
        <f t="shared" si="25"/>
        <v>367803.88226941979</v>
      </c>
      <c r="AD24" s="221">
        <f t="shared" si="26"/>
        <v>116471.22938531627</v>
      </c>
      <c r="AE24" s="221">
        <f>'Incremental Rent Q3'!$N$15/'Incremental Rent Q3'!$N$11</f>
        <v>6130.0647044903299</v>
      </c>
      <c r="AF24" s="204">
        <v>0</v>
      </c>
      <c r="AG24" s="221">
        <f t="shared" si="4"/>
        <v>122601.2940898066</v>
      </c>
      <c r="AH24" s="206">
        <f t="shared" si="5"/>
        <v>245202.58817961317</v>
      </c>
      <c r="AI24" s="204" t="s">
        <v>872</v>
      </c>
      <c r="AJ24" s="172"/>
      <c r="AK24" s="204">
        <f>'Incremental Rent Q3'!S41</f>
        <v>19</v>
      </c>
      <c r="AL24" s="221">
        <f>AO23</f>
        <v>1268524.7862586849</v>
      </c>
      <c r="AM24" s="204">
        <v>0</v>
      </c>
      <c r="AN24" s="204">
        <v>0</v>
      </c>
      <c r="AO24" s="221">
        <f>AL24+AM24+AN24</f>
        <v>1268524.7862586849</v>
      </c>
      <c r="AP24" s="221">
        <f>AS23</f>
        <v>1147712.9018530957</v>
      </c>
      <c r="AQ24" s="221">
        <f>'Incremental Rent Q3'!$T$15/'Incremental Rent Q3'!$T$11</f>
        <v>60405.942202794518</v>
      </c>
      <c r="AR24" s="204">
        <v>0</v>
      </c>
      <c r="AS24" s="221">
        <f>AP24+AQ24-AR24</f>
        <v>1208118.8440558903</v>
      </c>
      <c r="AT24" s="206">
        <f>AO24-AS24</f>
        <v>60405.942202794598</v>
      </c>
      <c r="AU24" s="204" t="s">
        <v>875</v>
      </c>
      <c r="AV24" s="172"/>
      <c r="AW24" s="204">
        <f>'Incremental Rent Q3'!Y41</f>
        <v>19</v>
      </c>
      <c r="AX24" s="221">
        <f t="shared" si="30"/>
        <v>1741681.6287304598</v>
      </c>
      <c r="AY24" s="204">
        <v>0</v>
      </c>
      <c r="AZ24" s="204">
        <v>0</v>
      </c>
      <c r="BA24" s="221">
        <f t="shared" si="31"/>
        <v>1741681.6287304598</v>
      </c>
      <c r="BB24" s="221">
        <f t="shared" si="32"/>
        <v>1575807.187898987</v>
      </c>
      <c r="BC24" s="221">
        <f>'Incremental Rent Q3'!$Z$15/'Incremental Rent Q3'!$Z$11</f>
        <v>82937.220415736185</v>
      </c>
      <c r="BD24" s="204">
        <v>0</v>
      </c>
      <c r="BE24" s="221">
        <f t="shared" si="8"/>
        <v>1658744.4083147231</v>
      </c>
      <c r="BF24" s="206">
        <f t="shared" si="9"/>
        <v>82937.220415736781</v>
      </c>
      <c r="BG24" s="204" t="s">
        <v>875</v>
      </c>
      <c r="BH24" s="172"/>
      <c r="BI24" s="204">
        <f>'Incremental Rent Q3'!AK41</f>
        <v>19</v>
      </c>
      <c r="BJ24" s="221">
        <f t="shared" si="33"/>
        <v>1407859.3165571219</v>
      </c>
      <c r="BK24" s="204">
        <v>0</v>
      </c>
      <c r="BL24" s="204">
        <v>0</v>
      </c>
      <c r="BM24" s="221">
        <f t="shared" si="34"/>
        <v>1407859.3165571219</v>
      </c>
      <c r="BN24" s="221">
        <f t="shared" si="35"/>
        <v>1273777.4768850147</v>
      </c>
      <c r="BO24" s="221">
        <f>'Incremental Rent Q3'!$AF$15/'Incremental Rent Q3'!$AF$11</f>
        <v>67040.919836053421</v>
      </c>
      <c r="BP24" s="204">
        <v>0</v>
      </c>
      <c r="BQ24" s="221">
        <f t="shared" si="10"/>
        <v>1340818.3967210681</v>
      </c>
      <c r="BR24" s="206">
        <f t="shared" si="11"/>
        <v>67040.919836053858</v>
      </c>
      <c r="BS24" s="204" t="s">
        <v>875</v>
      </c>
      <c r="BT24" s="172"/>
      <c r="BU24" s="204">
        <f>'Incremental Rent Q3'!AK41</f>
        <v>19</v>
      </c>
      <c r="BV24" s="221">
        <f t="shared" si="36"/>
        <v>812784.76007421466</v>
      </c>
      <c r="BW24" s="204">
        <v>0</v>
      </c>
      <c r="BX24" s="204">
        <v>0</v>
      </c>
      <c r="BY24" s="221">
        <f t="shared" si="37"/>
        <v>812784.76007421466</v>
      </c>
      <c r="BZ24" s="221">
        <f t="shared" si="38"/>
        <v>735376.68768619397</v>
      </c>
      <c r="CA24" s="221">
        <f>'Incremental Rent Q3'!$AL$15/'Incremental Rent Q3'!$AL$11</f>
        <v>38704.036194010223</v>
      </c>
      <c r="CB24" s="204">
        <v>0</v>
      </c>
      <c r="CC24" s="221">
        <f t="shared" si="12"/>
        <v>774080.72388020414</v>
      </c>
      <c r="CD24" s="206">
        <f t="shared" si="13"/>
        <v>38704.036194010521</v>
      </c>
      <c r="CE24" s="204" t="s">
        <v>875</v>
      </c>
      <c r="CG24" s="200">
        <f>+'Lease Liability &amp; Finance Cost'!AX24</f>
        <v>19</v>
      </c>
      <c r="CH24" s="221">
        <f t="shared" si="39"/>
        <v>1156386.4034443034</v>
      </c>
      <c r="CI24" s="204">
        <v>0</v>
      </c>
      <c r="CJ24" s="204">
        <v>0</v>
      </c>
      <c r="CK24" s="221">
        <f t="shared" si="40"/>
        <v>1156386.4034443034</v>
      </c>
      <c r="CL24" s="221">
        <f t="shared" si="41"/>
        <v>955275.7245844244</v>
      </c>
      <c r="CM24" s="227">
        <f>+'Incremental Rent Q3'!$AW$15/'Incremental Rent Q3'!$AW$11</f>
        <v>50277.669714969714</v>
      </c>
      <c r="CN24" s="206">
        <v>0</v>
      </c>
      <c r="CO24" s="221">
        <f t="shared" si="14"/>
        <v>1005553.3942993941</v>
      </c>
      <c r="CP24" s="206">
        <f t="shared" si="15"/>
        <v>150833.00914490933</v>
      </c>
      <c r="CQ24" s="178" t="s">
        <v>877</v>
      </c>
      <c r="CT24" s="200">
        <f>+'Incremental Rent Q3'!BC41</f>
        <v>19</v>
      </c>
      <c r="CU24" s="221">
        <f t="shared" si="42"/>
        <v>1092572.2645628585</v>
      </c>
      <c r="CV24" s="204">
        <v>0</v>
      </c>
      <c r="CW24" s="204">
        <v>0</v>
      </c>
      <c r="CX24" s="221">
        <f t="shared" si="43"/>
        <v>1092572.2645628585</v>
      </c>
      <c r="CY24" s="221">
        <f t="shared" si="44"/>
        <v>864953.04277892958</v>
      </c>
      <c r="CZ24" s="227">
        <f>'Incremental Rent Q3'!$BD$14/'Incremental Rent Q3'!$BD$11</f>
        <v>45523.844356785768</v>
      </c>
      <c r="DA24" s="204">
        <v>0</v>
      </c>
      <c r="DB24" s="221">
        <f t="shared" si="16"/>
        <v>910476.88713571534</v>
      </c>
      <c r="DC24" s="221">
        <f t="shared" si="17"/>
        <v>182095.37742714316</v>
      </c>
      <c r="DD24" s="227" t="str">
        <f>'Incremental Rent Q3'!BG41</f>
        <v>2082/083</v>
      </c>
    </row>
    <row r="25" spans="1:108" s="203" customFormat="1" x14ac:dyDescent="0.3">
      <c r="A25" s="200">
        <f>'Incremental Rent Q3'!A42</f>
        <v>20</v>
      </c>
      <c r="B25" s="227">
        <f t="shared" si="18"/>
        <v>2040126.3189954539</v>
      </c>
      <c r="C25" s="200">
        <v>0</v>
      </c>
      <c r="D25" s="200">
        <v>0</v>
      </c>
      <c r="E25" s="227">
        <f t="shared" si="19"/>
        <v>2040126.3189954539</v>
      </c>
      <c r="F25" s="227">
        <f t="shared" si="20"/>
        <v>868138.85914700129</v>
      </c>
      <c r="G25" s="227">
        <f>'Incremental Rent Q3'!$B$15/'Incremental Rent Q3'!$B$11</f>
        <v>43406.942957350082</v>
      </c>
      <c r="H25" s="200">
        <v>0</v>
      </c>
      <c r="I25" s="227">
        <f t="shared" si="0"/>
        <v>911545.80210435134</v>
      </c>
      <c r="J25" s="227">
        <f t="shared" si="1"/>
        <v>1128580.5168911025</v>
      </c>
      <c r="K25" s="200" t="s">
        <v>874</v>
      </c>
      <c r="L25" s="172"/>
      <c r="M25" s="204">
        <f>'Incremental Rent Q3'!G42</f>
        <v>20</v>
      </c>
      <c r="N25" s="221">
        <f t="shared" si="21"/>
        <v>934453.65934893233</v>
      </c>
      <c r="O25" s="204">
        <v>0</v>
      </c>
      <c r="P25" s="204">
        <v>0</v>
      </c>
      <c r="Q25" s="221">
        <f t="shared" si="22"/>
        <v>934453.65934893233</v>
      </c>
      <c r="R25" s="221">
        <f t="shared" si="23"/>
        <v>812568.39943385439</v>
      </c>
      <c r="S25" s="221">
        <f>'Incremental Rent Q3'!$H$15/'Incremental Rent Q3'!$H$11</f>
        <v>40628.419971692711</v>
      </c>
      <c r="T25" s="204">
        <v>0</v>
      </c>
      <c r="U25" s="221">
        <f t="shared" si="2"/>
        <v>853196.81940554711</v>
      </c>
      <c r="V25" s="221">
        <f t="shared" si="3"/>
        <v>81256.839943385217</v>
      </c>
      <c r="W25" s="204" t="s">
        <v>876</v>
      </c>
      <c r="X25" s="172"/>
      <c r="Y25" s="204">
        <f>'Incremental Rent Q3'!M42</f>
        <v>20</v>
      </c>
      <c r="Z25" s="221">
        <f t="shared" si="24"/>
        <v>367803.88226941979</v>
      </c>
      <c r="AA25" s="204">
        <v>0</v>
      </c>
      <c r="AB25" s="204">
        <v>0</v>
      </c>
      <c r="AC25" s="221">
        <f t="shared" si="25"/>
        <v>367803.88226941979</v>
      </c>
      <c r="AD25" s="221">
        <f t="shared" si="26"/>
        <v>122601.2940898066</v>
      </c>
      <c r="AE25" s="221">
        <f>'Incremental Rent Q3'!$N$15/'Incremental Rent Q3'!$N$11</f>
        <v>6130.0647044903299</v>
      </c>
      <c r="AF25" s="204">
        <v>0</v>
      </c>
      <c r="AG25" s="221">
        <f t="shared" si="4"/>
        <v>128731.35879429693</v>
      </c>
      <c r="AH25" s="206">
        <f t="shared" si="5"/>
        <v>239072.52347512287</v>
      </c>
      <c r="AI25" s="204" t="s">
        <v>872</v>
      </c>
      <c r="AJ25" s="172"/>
      <c r="AK25" s="204">
        <f>'Incremental Rent Q3'!S42</f>
        <v>20</v>
      </c>
      <c r="AL25" s="221">
        <f>AO24</f>
        <v>1268524.7862586849</v>
      </c>
      <c r="AM25" s="204">
        <v>0</v>
      </c>
      <c r="AN25" s="204">
        <v>0</v>
      </c>
      <c r="AO25" s="221">
        <f>AL25+AM25+AN25</f>
        <v>1268524.7862586849</v>
      </c>
      <c r="AP25" s="221">
        <f>AS24</f>
        <v>1208118.8440558903</v>
      </c>
      <c r="AQ25" s="221">
        <f>'Incremental Rent Q3'!$T$15/'Incremental Rent Q3'!$T$11</f>
        <v>60405.942202794518</v>
      </c>
      <c r="AR25" s="204">
        <v>0</v>
      </c>
      <c r="AS25" s="221">
        <f>AP25+AQ25-AR25</f>
        <v>1268524.7862586849</v>
      </c>
      <c r="AT25" s="206">
        <f>AO25-AS25</f>
        <v>0</v>
      </c>
      <c r="AU25" s="204" t="s">
        <v>875</v>
      </c>
      <c r="AV25" s="172"/>
      <c r="AW25" s="204">
        <f>'Incremental Rent Q3'!Y42</f>
        <v>20</v>
      </c>
      <c r="AX25" s="221">
        <f t="shared" si="30"/>
        <v>1741681.6287304598</v>
      </c>
      <c r="AY25" s="204">
        <v>0</v>
      </c>
      <c r="AZ25" s="204">
        <v>0</v>
      </c>
      <c r="BA25" s="221">
        <f t="shared" si="31"/>
        <v>1741681.6287304598</v>
      </c>
      <c r="BB25" s="221">
        <f t="shared" si="32"/>
        <v>1658744.4083147231</v>
      </c>
      <c r="BC25" s="221">
        <f>'Incremental Rent Q3'!$Z$15/'Incremental Rent Q3'!$Z$11</f>
        <v>82937.220415736185</v>
      </c>
      <c r="BD25" s="204">
        <v>0</v>
      </c>
      <c r="BE25" s="221">
        <f t="shared" si="8"/>
        <v>1741681.6287304591</v>
      </c>
      <c r="BF25" s="206">
        <f t="shared" si="9"/>
        <v>0</v>
      </c>
      <c r="BG25" s="204" t="s">
        <v>875</v>
      </c>
      <c r="BH25" s="172"/>
      <c r="BI25" s="204">
        <f>'Incremental Rent Q3'!AK42</f>
        <v>20</v>
      </c>
      <c r="BJ25" s="221">
        <f t="shared" si="33"/>
        <v>1407859.3165571219</v>
      </c>
      <c r="BK25" s="204">
        <v>0</v>
      </c>
      <c r="BL25" s="204">
        <v>0</v>
      </c>
      <c r="BM25" s="221">
        <f t="shared" si="34"/>
        <v>1407859.3165571219</v>
      </c>
      <c r="BN25" s="221">
        <f t="shared" si="35"/>
        <v>1340818.3967210681</v>
      </c>
      <c r="BO25" s="221">
        <f>'Incremental Rent Q3'!$AF$15/'Incremental Rent Q3'!$AF$11</f>
        <v>67040.919836053421</v>
      </c>
      <c r="BP25" s="204">
        <v>0</v>
      </c>
      <c r="BQ25" s="221">
        <f t="shared" si="10"/>
        <v>1407859.3165571215</v>
      </c>
      <c r="BR25" s="206">
        <f t="shared" si="11"/>
        <v>0</v>
      </c>
      <c r="BS25" s="204" t="s">
        <v>875</v>
      </c>
      <c r="BT25" s="172"/>
      <c r="BU25" s="204">
        <f>'Incremental Rent Q3'!AK42</f>
        <v>20</v>
      </c>
      <c r="BV25" s="221">
        <f t="shared" si="36"/>
        <v>812784.76007421466</v>
      </c>
      <c r="BW25" s="204">
        <v>0</v>
      </c>
      <c r="BX25" s="204">
        <v>0</v>
      </c>
      <c r="BY25" s="221">
        <f t="shared" si="37"/>
        <v>812784.76007421466</v>
      </c>
      <c r="BZ25" s="221">
        <f t="shared" si="38"/>
        <v>774080.72388020414</v>
      </c>
      <c r="CA25" s="221">
        <f>'Incremental Rent Q3'!$AL$15/'Incremental Rent Q3'!$AL$11</f>
        <v>38704.036194010223</v>
      </c>
      <c r="CB25" s="204">
        <v>0</v>
      </c>
      <c r="CC25" s="221">
        <f t="shared" si="12"/>
        <v>812784.76007421431</v>
      </c>
      <c r="CD25" s="206">
        <f t="shared" si="13"/>
        <v>0</v>
      </c>
      <c r="CE25" s="204" t="s">
        <v>875</v>
      </c>
      <c r="CG25" s="200">
        <f>+'Lease Liability &amp; Finance Cost'!AX25</f>
        <v>20</v>
      </c>
      <c r="CH25" s="221">
        <f t="shared" si="39"/>
        <v>1156386.4034443034</v>
      </c>
      <c r="CI25" s="204">
        <v>0</v>
      </c>
      <c r="CJ25" s="204">
        <v>0</v>
      </c>
      <c r="CK25" s="221">
        <f t="shared" si="40"/>
        <v>1156386.4034443034</v>
      </c>
      <c r="CL25" s="221">
        <f t="shared" si="41"/>
        <v>1005553.3942993941</v>
      </c>
      <c r="CM25" s="227">
        <f>+'Incremental Rent Q3'!$AW$15/'Incremental Rent Q3'!$AW$11</f>
        <v>50277.669714969714</v>
      </c>
      <c r="CN25" s="206">
        <v>0</v>
      </c>
      <c r="CO25" s="221">
        <f t="shared" si="14"/>
        <v>1055831.0640143638</v>
      </c>
      <c r="CP25" s="206">
        <f t="shared" si="15"/>
        <v>100555.33942993963</v>
      </c>
      <c r="CQ25" s="178" t="s">
        <v>878</v>
      </c>
      <c r="CT25" s="200">
        <f>+'Incremental Rent Q3'!BC42</f>
        <v>20</v>
      </c>
      <c r="CU25" s="221">
        <f t="shared" si="42"/>
        <v>1092572.2645628585</v>
      </c>
      <c r="CV25" s="204">
        <v>0</v>
      </c>
      <c r="CW25" s="204">
        <v>0</v>
      </c>
      <c r="CX25" s="221">
        <f t="shared" si="43"/>
        <v>1092572.2645628585</v>
      </c>
      <c r="CY25" s="221">
        <f t="shared" si="44"/>
        <v>910476.88713571534</v>
      </c>
      <c r="CZ25" s="227">
        <f>'Incremental Rent Q3'!$BD$14/'Incremental Rent Q3'!$BD$11</f>
        <v>45523.844356785768</v>
      </c>
      <c r="DA25" s="204">
        <v>0</v>
      </c>
      <c r="DB25" s="221">
        <f t="shared" si="16"/>
        <v>956000.7314925011</v>
      </c>
      <c r="DC25" s="221">
        <f t="shared" si="17"/>
        <v>136571.5330703574</v>
      </c>
      <c r="DD25" s="227" t="str">
        <f>'Incremental Rent Q3'!BG42</f>
        <v>2082/083</v>
      </c>
    </row>
    <row r="26" spans="1:108" s="203" customFormat="1" x14ac:dyDescent="0.3">
      <c r="A26" s="200">
        <f>'Incremental Rent Q3'!A43</f>
        <v>21</v>
      </c>
      <c r="B26" s="227">
        <f t="shared" si="18"/>
        <v>2040126.3189954539</v>
      </c>
      <c r="C26" s="200">
        <v>0</v>
      </c>
      <c r="D26" s="200">
        <v>0</v>
      </c>
      <c r="E26" s="227">
        <f t="shared" si="19"/>
        <v>2040126.3189954539</v>
      </c>
      <c r="F26" s="227">
        <f t="shared" si="20"/>
        <v>911545.80210435134</v>
      </c>
      <c r="G26" s="227">
        <f>'Incremental Rent Q3'!$B$15/'Incremental Rent Q3'!$B$11</f>
        <v>43406.942957350082</v>
      </c>
      <c r="H26" s="200">
        <v>0</v>
      </c>
      <c r="I26" s="227">
        <f t="shared" si="0"/>
        <v>954952.7450617014</v>
      </c>
      <c r="J26" s="227">
        <f t="shared" si="1"/>
        <v>1085173.5739337525</v>
      </c>
      <c r="K26" s="200" t="s">
        <v>874</v>
      </c>
      <c r="L26" s="172"/>
      <c r="M26" s="204">
        <f>'Incremental Rent Q3'!G43</f>
        <v>21</v>
      </c>
      <c r="N26" s="221">
        <f t="shared" si="21"/>
        <v>934453.65934893233</v>
      </c>
      <c r="O26" s="204">
        <v>0</v>
      </c>
      <c r="P26" s="204">
        <v>0</v>
      </c>
      <c r="Q26" s="221">
        <f t="shared" si="22"/>
        <v>934453.65934893233</v>
      </c>
      <c r="R26" s="221">
        <f t="shared" si="23"/>
        <v>853196.81940554711</v>
      </c>
      <c r="S26" s="221">
        <f>'Incremental Rent Q3'!$H$15/'Incremental Rent Q3'!$H$11</f>
        <v>40628.419971692711</v>
      </c>
      <c r="T26" s="204">
        <v>0</v>
      </c>
      <c r="U26" s="221">
        <f t="shared" si="2"/>
        <v>893825.23937723984</v>
      </c>
      <c r="V26" s="221">
        <f t="shared" si="3"/>
        <v>40628.419971692492</v>
      </c>
      <c r="W26" s="204" t="s">
        <v>876</v>
      </c>
      <c r="X26" s="172"/>
      <c r="Y26" s="204">
        <f>'Incremental Rent Q3'!M43</f>
        <v>21</v>
      </c>
      <c r="Z26" s="221">
        <f t="shared" si="24"/>
        <v>367803.88226941979</v>
      </c>
      <c r="AA26" s="204">
        <v>0</v>
      </c>
      <c r="AB26" s="204">
        <v>0</v>
      </c>
      <c r="AC26" s="221">
        <f t="shared" si="25"/>
        <v>367803.88226941979</v>
      </c>
      <c r="AD26" s="221">
        <f t="shared" si="26"/>
        <v>128731.35879429693</v>
      </c>
      <c r="AE26" s="221">
        <f>'Incremental Rent Q3'!$N$15/'Incremental Rent Q3'!$N$11</f>
        <v>6130.0647044903299</v>
      </c>
      <c r="AF26" s="204">
        <v>0</v>
      </c>
      <c r="AG26" s="221">
        <f t="shared" si="4"/>
        <v>134861.42349878725</v>
      </c>
      <c r="AH26" s="206">
        <f t="shared" si="5"/>
        <v>232942.45877063254</v>
      </c>
      <c r="AI26" s="204" t="s">
        <v>872</v>
      </c>
      <c r="AJ26" s="172"/>
      <c r="AK26" s="172"/>
      <c r="AL26" s="179"/>
      <c r="AM26" s="172"/>
      <c r="AN26" s="172"/>
      <c r="AO26" s="179"/>
      <c r="AP26" s="179"/>
      <c r="AQ26" s="179"/>
      <c r="AR26" s="172"/>
      <c r="AS26" s="179"/>
      <c r="AT26" s="175"/>
      <c r="AU26" s="172"/>
      <c r="AV26" s="172"/>
      <c r="BH26" s="172"/>
      <c r="BT26" s="172"/>
      <c r="CG26" s="200">
        <f>+'Lease Liability &amp; Finance Cost'!AX26</f>
        <v>21</v>
      </c>
      <c r="CH26" s="221">
        <f t="shared" si="39"/>
        <v>1156386.4034443034</v>
      </c>
      <c r="CI26" s="204">
        <v>0</v>
      </c>
      <c r="CJ26" s="204">
        <v>0</v>
      </c>
      <c r="CK26" s="221">
        <f>CH26+CI26+CJ26</f>
        <v>1156386.4034443034</v>
      </c>
      <c r="CL26" s="221">
        <f>CO25</f>
        <v>1055831.0640143638</v>
      </c>
      <c r="CM26" s="227">
        <f>+'Incremental Rent Q3'!$AW$15/'Incremental Rent Q3'!$AW$11</f>
        <v>50277.669714969714</v>
      </c>
      <c r="CN26" s="206">
        <v>0</v>
      </c>
      <c r="CO26" s="221">
        <f>CL26+CM26-CN26</f>
        <v>1106108.7337293336</v>
      </c>
      <c r="CP26" s="206">
        <f>CK26-CO26</f>
        <v>50277.669714969816</v>
      </c>
      <c r="CQ26" s="178" t="s">
        <v>878</v>
      </c>
      <c r="CT26" s="200">
        <f>+'Incremental Rent Q3'!BC43</f>
        <v>21</v>
      </c>
      <c r="CU26" s="221">
        <f t="shared" si="42"/>
        <v>1092572.2645628585</v>
      </c>
      <c r="CV26" s="204">
        <v>0</v>
      </c>
      <c r="CW26" s="204">
        <v>0</v>
      </c>
      <c r="CX26" s="221">
        <f t="shared" si="43"/>
        <v>1092572.2645628585</v>
      </c>
      <c r="CY26" s="221">
        <f t="shared" si="44"/>
        <v>956000.7314925011</v>
      </c>
      <c r="CZ26" s="227">
        <f>'Incremental Rent Q3'!$BD$14/'Incremental Rent Q3'!$BD$11</f>
        <v>45523.844356785768</v>
      </c>
      <c r="DA26" s="204">
        <v>0</v>
      </c>
      <c r="DB26" s="221">
        <f t="shared" si="16"/>
        <v>1001524.5758492869</v>
      </c>
      <c r="DC26" s="221">
        <f t="shared" si="17"/>
        <v>91047.688713571639</v>
      </c>
      <c r="DD26" s="227" t="str">
        <f>'Incremental Rent Q3'!BG43</f>
        <v>2082/083</v>
      </c>
    </row>
    <row r="27" spans="1:108" s="203" customFormat="1" x14ac:dyDescent="0.3">
      <c r="A27" s="200">
        <f>'Incremental Rent Q3'!A44</f>
        <v>22</v>
      </c>
      <c r="B27" s="227">
        <f t="shared" si="18"/>
        <v>2040126.3189954539</v>
      </c>
      <c r="C27" s="200">
        <v>0</v>
      </c>
      <c r="D27" s="200">
        <v>0</v>
      </c>
      <c r="E27" s="227">
        <f t="shared" si="19"/>
        <v>2040126.3189954539</v>
      </c>
      <c r="F27" s="227">
        <f t="shared" si="20"/>
        <v>954952.7450617014</v>
      </c>
      <c r="G27" s="227">
        <f>'Incremental Rent Q3'!$B$15/'Incremental Rent Q3'!$B$11</f>
        <v>43406.942957350082</v>
      </c>
      <c r="H27" s="200">
        <v>0</v>
      </c>
      <c r="I27" s="227">
        <f t="shared" si="0"/>
        <v>998359.68801905145</v>
      </c>
      <c r="J27" s="227">
        <f t="shared" si="1"/>
        <v>1041766.6309764024</v>
      </c>
      <c r="K27" s="200" t="s">
        <v>874</v>
      </c>
      <c r="L27" s="172"/>
      <c r="M27" s="204">
        <f>'Incremental Rent Q3'!G44</f>
        <v>22</v>
      </c>
      <c r="N27" s="221">
        <f t="shared" si="21"/>
        <v>934453.65934893233</v>
      </c>
      <c r="O27" s="204">
        <v>0</v>
      </c>
      <c r="P27" s="204">
        <v>0</v>
      </c>
      <c r="Q27" s="221">
        <f t="shared" si="22"/>
        <v>934453.65934893233</v>
      </c>
      <c r="R27" s="221">
        <f t="shared" si="23"/>
        <v>893825.23937723984</v>
      </c>
      <c r="S27" s="221">
        <f>'Incremental Rent Q3'!$H$15/'Incremental Rent Q3'!$H$11</f>
        <v>40628.419971692711</v>
      </c>
      <c r="T27" s="204">
        <v>0</v>
      </c>
      <c r="U27" s="221">
        <f t="shared" si="2"/>
        <v>934453.65934893256</v>
      </c>
      <c r="V27" s="221">
        <f t="shared" si="3"/>
        <v>0</v>
      </c>
      <c r="W27" s="204" t="s">
        <v>876</v>
      </c>
      <c r="X27" s="172"/>
      <c r="Y27" s="204">
        <f>'Incremental Rent Q3'!M44</f>
        <v>22</v>
      </c>
      <c r="Z27" s="221">
        <f t="shared" si="24"/>
        <v>367803.88226941979</v>
      </c>
      <c r="AA27" s="204">
        <v>0</v>
      </c>
      <c r="AB27" s="204">
        <v>0</v>
      </c>
      <c r="AC27" s="221">
        <f t="shared" si="25"/>
        <v>367803.88226941979</v>
      </c>
      <c r="AD27" s="221">
        <f t="shared" si="26"/>
        <v>134861.42349878725</v>
      </c>
      <c r="AE27" s="221">
        <f>'Incremental Rent Q3'!$N$15/'Incremental Rent Q3'!$N$11</f>
        <v>6130.0647044903299</v>
      </c>
      <c r="AF27" s="204">
        <v>0</v>
      </c>
      <c r="AG27" s="221">
        <f t="shared" si="4"/>
        <v>140991.48820327758</v>
      </c>
      <c r="AH27" s="206">
        <f t="shared" si="5"/>
        <v>226812.39406614221</v>
      </c>
      <c r="AI27" s="204" t="s">
        <v>872</v>
      </c>
      <c r="AJ27" s="172"/>
      <c r="AK27" s="172"/>
      <c r="AL27" s="179"/>
      <c r="AM27" s="172"/>
      <c r="AN27" s="172"/>
      <c r="AO27" s="179"/>
      <c r="AP27" s="179"/>
      <c r="AQ27" s="179"/>
      <c r="AR27" s="172"/>
      <c r="AS27" s="179"/>
      <c r="AT27" s="175"/>
      <c r="AU27" s="172"/>
      <c r="AV27" s="172"/>
      <c r="BH27" s="172"/>
      <c r="BT27" s="172"/>
      <c r="CG27" s="200">
        <f>+'Lease Liability &amp; Finance Cost'!AX27</f>
        <v>22</v>
      </c>
      <c r="CH27" s="221">
        <f t="shared" si="39"/>
        <v>1156386.4034443034</v>
      </c>
      <c r="CI27" s="204">
        <v>0</v>
      </c>
      <c r="CJ27" s="204">
        <v>0</v>
      </c>
      <c r="CK27" s="221">
        <f>CH27+CI27+CJ27</f>
        <v>1156386.4034443034</v>
      </c>
      <c r="CL27" s="221">
        <f>CO26</f>
        <v>1106108.7337293336</v>
      </c>
      <c r="CM27" s="227">
        <f>+'Incremental Rent Q3'!$AW$15/'Incremental Rent Q3'!$AW$11</f>
        <v>50277.669714969714</v>
      </c>
      <c r="CN27" s="206">
        <v>0</v>
      </c>
      <c r="CO27" s="221">
        <f>CL27+CM27-CN27</f>
        <v>1156386.4034443034</v>
      </c>
      <c r="CP27" s="206">
        <f>CK27-CO27</f>
        <v>0</v>
      </c>
      <c r="CQ27" s="178" t="s">
        <v>878</v>
      </c>
      <c r="CT27" s="200">
        <f>+'Incremental Rent Q3'!BC44</f>
        <v>22</v>
      </c>
      <c r="CU27" s="221">
        <f t="shared" si="42"/>
        <v>1092572.2645628585</v>
      </c>
      <c r="CV27" s="204">
        <v>0</v>
      </c>
      <c r="CW27" s="204">
        <v>0</v>
      </c>
      <c r="CX27" s="221">
        <f t="shared" si="43"/>
        <v>1092572.2645628585</v>
      </c>
      <c r="CY27" s="221">
        <f t="shared" si="44"/>
        <v>1001524.5758492869</v>
      </c>
      <c r="CZ27" s="227">
        <f>'Incremental Rent Q3'!$BD$14/'Incremental Rent Q3'!$BD$11</f>
        <v>45523.844356785768</v>
      </c>
      <c r="DA27" s="204">
        <v>0</v>
      </c>
      <c r="DB27" s="221">
        <f t="shared" si="16"/>
        <v>1047048.4202060726</v>
      </c>
      <c r="DC27" s="221">
        <f t="shared" si="17"/>
        <v>45523.844356785878</v>
      </c>
      <c r="DD27" s="227" t="str">
        <f>'Incremental Rent Q3'!BG44</f>
        <v>2082/083</v>
      </c>
    </row>
    <row r="28" spans="1:108" s="203" customFormat="1" x14ac:dyDescent="0.3">
      <c r="A28" s="200">
        <f>'Incremental Rent Q3'!A45</f>
        <v>23</v>
      </c>
      <c r="B28" s="227">
        <f t="shared" si="18"/>
        <v>2040126.3189954539</v>
      </c>
      <c r="C28" s="200">
        <v>0</v>
      </c>
      <c r="D28" s="200">
        <v>0</v>
      </c>
      <c r="E28" s="227">
        <f t="shared" si="19"/>
        <v>2040126.3189954539</v>
      </c>
      <c r="F28" s="227">
        <f t="shared" si="20"/>
        <v>998359.68801905145</v>
      </c>
      <c r="G28" s="227">
        <f>'Incremental Rent Q3'!$B$15/'Incremental Rent Q3'!$B$11</f>
        <v>43406.942957350082</v>
      </c>
      <c r="H28" s="200">
        <v>0</v>
      </c>
      <c r="I28" s="227">
        <f t="shared" si="0"/>
        <v>1041766.6309764015</v>
      </c>
      <c r="J28" s="227">
        <f t="shared" si="1"/>
        <v>998359.68801905238</v>
      </c>
      <c r="K28" s="200" t="s">
        <v>874</v>
      </c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208">
        <f>'Incremental Rent Q3'!M45</f>
        <v>23</v>
      </c>
      <c r="Z28" s="208">
        <f t="shared" si="24"/>
        <v>367803.88226941979</v>
      </c>
      <c r="AA28" s="208">
        <v>0</v>
      </c>
      <c r="AB28" s="208">
        <v>0</v>
      </c>
      <c r="AC28" s="208">
        <f t="shared" si="25"/>
        <v>367803.88226941979</v>
      </c>
      <c r="AD28" s="208">
        <f t="shared" si="26"/>
        <v>140991.48820327758</v>
      </c>
      <c r="AE28" s="208">
        <f>'Incremental Rent Q3'!$N$15/'Incremental Rent Q3'!$N$11</f>
        <v>6130.0647044903299</v>
      </c>
      <c r="AF28" s="208">
        <v>0</v>
      </c>
      <c r="AG28" s="208">
        <f t="shared" si="4"/>
        <v>147121.55290776791</v>
      </c>
      <c r="AH28" s="210">
        <f t="shared" si="5"/>
        <v>220682.32936165188</v>
      </c>
      <c r="AI28" s="208" t="s">
        <v>872</v>
      </c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5"/>
      <c r="AU28" s="172"/>
      <c r="AV28" s="172"/>
      <c r="BH28" s="172"/>
      <c r="BT28" s="172"/>
      <c r="CT28" s="200">
        <f>+'Incremental Rent Q3'!BC45</f>
        <v>23</v>
      </c>
      <c r="CU28" s="221">
        <f t="shared" ref="CU28" si="45">CX27</f>
        <v>1092572.2645628585</v>
      </c>
      <c r="CV28" s="204">
        <v>0</v>
      </c>
      <c r="CW28" s="204">
        <v>0</v>
      </c>
      <c r="CX28" s="221">
        <f t="shared" ref="CX28" si="46">CU28+CV28+CW28</f>
        <v>1092572.2645628585</v>
      </c>
      <c r="CY28" s="221">
        <f t="shared" ref="CY28" si="47">DB27</f>
        <v>1047048.4202060726</v>
      </c>
      <c r="CZ28" s="227">
        <f>'Incremental Rent Q3'!$BD$14/'Incremental Rent Q3'!$BD$11</f>
        <v>45523.844356785768</v>
      </c>
      <c r="DA28" s="204">
        <v>0</v>
      </c>
      <c r="DB28" s="221">
        <f t="shared" ref="DB28" si="48">CY28+CZ28-DA28</f>
        <v>1092572.2645628585</v>
      </c>
      <c r="DC28" s="221">
        <f t="shared" ref="DC28" si="49">CX28-DB28</f>
        <v>0</v>
      </c>
      <c r="DD28" s="227" t="str">
        <f>'Incremental Rent Q3'!BG45</f>
        <v>2082/083</v>
      </c>
    </row>
    <row r="29" spans="1:108" s="203" customFormat="1" x14ac:dyDescent="0.3">
      <c r="A29" s="200">
        <f>'Incremental Rent Q3'!A46</f>
        <v>24</v>
      </c>
      <c r="B29" s="227">
        <f t="shared" si="18"/>
        <v>2040126.3189954539</v>
      </c>
      <c r="C29" s="200">
        <v>0</v>
      </c>
      <c r="D29" s="200">
        <v>0</v>
      </c>
      <c r="E29" s="227">
        <f t="shared" si="19"/>
        <v>2040126.3189954539</v>
      </c>
      <c r="F29" s="227">
        <f t="shared" si="20"/>
        <v>1041766.6309764015</v>
      </c>
      <c r="G29" s="227">
        <f>'Incremental Rent Q3'!$B$15/'Incremental Rent Q3'!$B$11</f>
        <v>43406.942957350082</v>
      </c>
      <c r="H29" s="200">
        <v>0</v>
      </c>
      <c r="I29" s="227">
        <f t="shared" si="0"/>
        <v>1085173.5739337516</v>
      </c>
      <c r="J29" s="227">
        <f t="shared" si="1"/>
        <v>954952.74506170233</v>
      </c>
      <c r="K29" s="200" t="s">
        <v>874</v>
      </c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214">
        <f>'Incremental Rent Q3'!M46</f>
        <v>24</v>
      </c>
      <c r="Z29" s="214">
        <f t="shared" si="24"/>
        <v>367803.88226941979</v>
      </c>
      <c r="AA29" s="214">
        <v>0</v>
      </c>
      <c r="AB29" s="214">
        <v>0</v>
      </c>
      <c r="AC29" s="214">
        <f t="shared" si="25"/>
        <v>367803.88226941979</v>
      </c>
      <c r="AD29" s="214">
        <f t="shared" si="26"/>
        <v>147121.55290776791</v>
      </c>
      <c r="AE29" s="214">
        <f>'Incremental Rent Q3'!$N$15/'Incremental Rent Q3'!$N$11</f>
        <v>6130.0647044903299</v>
      </c>
      <c r="AF29" s="214">
        <v>0</v>
      </c>
      <c r="AG29" s="214">
        <f t="shared" si="4"/>
        <v>153251.61761225824</v>
      </c>
      <c r="AH29" s="217">
        <f t="shared" si="5"/>
        <v>214552.26465716155</v>
      </c>
      <c r="AI29" s="214" t="s">
        <v>873</v>
      </c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5"/>
      <c r="AU29" s="172"/>
      <c r="AV29" s="172"/>
      <c r="BH29" s="172"/>
      <c r="BT29" s="172"/>
    </row>
    <row r="30" spans="1:108" s="203" customFormat="1" x14ac:dyDescent="0.3">
      <c r="A30" s="200">
        <f>'Incremental Rent Q3'!A47</f>
        <v>25</v>
      </c>
      <c r="B30" s="227">
        <f t="shared" si="18"/>
        <v>2040126.3189954539</v>
      </c>
      <c r="C30" s="200">
        <v>0</v>
      </c>
      <c r="D30" s="200">
        <v>0</v>
      </c>
      <c r="E30" s="227">
        <f t="shared" si="19"/>
        <v>2040126.3189954539</v>
      </c>
      <c r="F30" s="227">
        <f t="shared" si="20"/>
        <v>1085173.5739337516</v>
      </c>
      <c r="G30" s="227">
        <f>'Incremental Rent Q3'!$B$15/'Incremental Rent Q3'!$B$11</f>
        <v>43406.942957350082</v>
      </c>
      <c r="H30" s="200">
        <v>0</v>
      </c>
      <c r="I30" s="227">
        <f t="shared" si="0"/>
        <v>1128580.5168911016</v>
      </c>
      <c r="J30" s="227">
        <f t="shared" si="1"/>
        <v>911545.80210435227</v>
      </c>
      <c r="K30" s="200" t="s">
        <v>874</v>
      </c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214">
        <f>'Incremental Rent Q3'!M47</f>
        <v>25</v>
      </c>
      <c r="Z30" s="214">
        <f t="shared" si="24"/>
        <v>367803.88226941979</v>
      </c>
      <c r="AA30" s="214">
        <v>0</v>
      </c>
      <c r="AB30" s="214">
        <v>0</v>
      </c>
      <c r="AC30" s="214">
        <f t="shared" si="25"/>
        <v>367803.88226941979</v>
      </c>
      <c r="AD30" s="214">
        <f t="shared" si="26"/>
        <v>153251.61761225824</v>
      </c>
      <c r="AE30" s="214">
        <f>'Incremental Rent Q3'!$N$15/'Incremental Rent Q3'!$N$11</f>
        <v>6130.0647044903299</v>
      </c>
      <c r="AF30" s="214">
        <v>0</v>
      </c>
      <c r="AG30" s="214">
        <f t="shared" si="4"/>
        <v>159381.68231674857</v>
      </c>
      <c r="AH30" s="217">
        <f t="shared" si="5"/>
        <v>208422.19995267122</v>
      </c>
      <c r="AI30" s="214" t="s">
        <v>873</v>
      </c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5"/>
      <c r="AU30" s="172"/>
      <c r="AV30" s="172"/>
      <c r="BH30" s="172"/>
      <c r="BT30" s="172"/>
    </row>
    <row r="31" spans="1:108" s="203" customFormat="1" x14ac:dyDescent="0.3">
      <c r="A31" s="200">
        <f>'Incremental Rent Q3'!A48</f>
        <v>26</v>
      </c>
      <c r="B31" s="227">
        <f t="shared" si="18"/>
        <v>2040126.3189954539</v>
      </c>
      <c r="C31" s="200">
        <v>0</v>
      </c>
      <c r="D31" s="200">
        <v>0</v>
      </c>
      <c r="E31" s="227">
        <f t="shared" si="19"/>
        <v>2040126.3189954539</v>
      </c>
      <c r="F31" s="227">
        <f t="shared" si="20"/>
        <v>1128580.5168911016</v>
      </c>
      <c r="G31" s="227">
        <f>'Incremental Rent Q3'!$B$15/'Incremental Rent Q3'!$B$11</f>
        <v>43406.942957350082</v>
      </c>
      <c r="H31" s="200">
        <v>0</v>
      </c>
      <c r="I31" s="227">
        <f t="shared" si="0"/>
        <v>1171987.4598484517</v>
      </c>
      <c r="J31" s="227">
        <f t="shared" si="1"/>
        <v>868138.85914700222</v>
      </c>
      <c r="K31" s="200" t="s">
        <v>874</v>
      </c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214">
        <f>'Incremental Rent Q3'!M48</f>
        <v>26</v>
      </c>
      <c r="Z31" s="214">
        <f t="shared" si="24"/>
        <v>367803.88226941979</v>
      </c>
      <c r="AA31" s="214">
        <v>0</v>
      </c>
      <c r="AB31" s="214">
        <v>0</v>
      </c>
      <c r="AC31" s="214">
        <f t="shared" si="25"/>
        <v>367803.88226941979</v>
      </c>
      <c r="AD31" s="214">
        <f t="shared" si="26"/>
        <v>159381.68231674857</v>
      </c>
      <c r="AE31" s="214">
        <f>'Incremental Rent Q3'!$N$15/'Incremental Rent Q3'!$N$11</f>
        <v>6130.0647044903299</v>
      </c>
      <c r="AF31" s="214">
        <v>0</v>
      </c>
      <c r="AG31" s="214">
        <f t="shared" si="4"/>
        <v>165511.7470212389</v>
      </c>
      <c r="AH31" s="217">
        <f t="shared" si="5"/>
        <v>202292.13524818089</v>
      </c>
      <c r="AI31" s="214" t="s">
        <v>873</v>
      </c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5"/>
      <c r="AU31" s="172"/>
      <c r="AV31" s="172"/>
      <c r="BH31" s="172"/>
      <c r="BT31" s="172"/>
    </row>
    <row r="32" spans="1:108" s="203" customFormat="1" x14ac:dyDescent="0.3">
      <c r="A32" s="200">
        <f>'Incremental Rent Q3'!A49</f>
        <v>27</v>
      </c>
      <c r="B32" s="227">
        <f t="shared" si="18"/>
        <v>2040126.3189954539</v>
      </c>
      <c r="C32" s="200">
        <v>0</v>
      </c>
      <c r="D32" s="200">
        <v>0</v>
      </c>
      <c r="E32" s="227">
        <f t="shared" si="19"/>
        <v>2040126.3189954539</v>
      </c>
      <c r="F32" s="227">
        <f t="shared" si="20"/>
        <v>1171987.4598484517</v>
      </c>
      <c r="G32" s="227">
        <f>'Incremental Rent Q3'!$B$15/'Incremental Rent Q3'!$B$11</f>
        <v>43406.942957350082</v>
      </c>
      <c r="H32" s="200">
        <v>0</v>
      </c>
      <c r="I32" s="227">
        <f t="shared" si="0"/>
        <v>1215394.4028058017</v>
      </c>
      <c r="J32" s="227">
        <f t="shared" si="1"/>
        <v>824731.91618965217</v>
      </c>
      <c r="K32" s="200" t="s">
        <v>874</v>
      </c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214">
        <f>'Incremental Rent Q3'!M49</f>
        <v>27</v>
      </c>
      <c r="Z32" s="214">
        <f t="shared" si="24"/>
        <v>367803.88226941979</v>
      </c>
      <c r="AA32" s="214">
        <v>0</v>
      </c>
      <c r="AB32" s="214">
        <v>0</v>
      </c>
      <c r="AC32" s="214">
        <f t="shared" si="25"/>
        <v>367803.88226941979</v>
      </c>
      <c r="AD32" s="214">
        <f t="shared" si="26"/>
        <v>165511.7470212389</v>
      </c>
      <c r="AE32" s="214">
        <f>'Incremental Rent Q3'!$N$15/'Incremental Rent Q3'!$N$11</f>
        <v>6130.0647044903299</v>
      </c>
      <c r="AF32" s="214">
        <v>0</v>
      </c>
      <c r="AG32" s="214">
        <f t="shared" si="4"/>
        <v>171641.81172572923</v>
      </c>
      <c r="AH32" s="217">
        <f t="shared" si="5"/>
        <v>196162.07054369056</v>
      </c>
      <c r="AI32" s="214" t="s">
        <v>873</v>
      </c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5"/>
      <c r="AU32" s="172"/>
      <c r="AV32" s="172"/>
      <c r="BH32" s="172"/>
      <c r="BT32" s="172"/>
    </row>
    <row r="33" spans="1:72" s="203" customFormat="1" x14ac:dyDescent="0.3">
      <c r="A33" s="200">
        <f>'Incremental Rent Q3'!A50</f>
        <v>28</v>
      </c>
      <c r="B33" s="227">
        <f t="shared" si="18"/>
        <v>2040126.3189954539</v>
      </c>
      <c r="C33" s="200">
        <v>0</v>
      </c>
      <c r="D33" s="200">
        <v>0</v>
      </c>
      <c r="E33" s="227">
        <f t="shared" si="19"/>
        <v>2040126.3189954539</v>
      </c>
      <c r="F33" s="227">
        <f t="shared" si="20"/>
        <v>1215394.4028058017</v>
      </c>
      <c r="G33" s="227">
        <f>'Incremental Rent Q3'!$B$15/'Incremental Rent Q3'!$B$11</f>
        <v>43406.942957350082</v>
      </c>
      <c r="H33" s="200">
        <v>0</v>
      </c>
      <c r="I33" s="227">
        <f t="shared" si="0"/>
        <v>1258801.3457631518</v>
      </c>
      <c r="J33" s="227">
        <f t="shared" si="1"/>
        <v>781324.97323230212</v>
      </c>
      <c r="K33" s="200" t="s">
        <v>874</v>
      </c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214">
        <f>'Incremental Rent Q3'!M50</f>
        <v>28</v>
      </c>
      <c r="Z33" s="214">
        <f t="shared" si="24"/>
        <v>367803.88226941979</v>
      </c>
      <c r="AA33" s="214">
        <v>0</v>
      </c>
      <c r="AB33" s="214">
        <v>0</v>
      </c>
      <c r="AC33" s="214">
        <f t="shared" si="25"/>
        <v>367803.88226941979</v>
      </c>
      <c r="AD33" s="214">
        <f t="shared" si="26"/>
        <v>171641.81172572923</v>
      </c>
      <c r="AE33" s="214">
        <f>'Incremental Rent Q3'!$N$15/'Incremental Rent Q3'!$N$11</f>
        <v>6130.0647044903299</v>
      </c>
      <c r="AF33" s="214">
        <v>0</v>
      </c>
      <c r="AG33" s="214">
        <f t="shared" si="4"/>
        <v>177771.87643021956</v>
      </c>
      <c r="AH33" s="217">
        <f t="shared" si="5"/>
        <v>190032.00583920022</v>
      </c>
      <c r="AI33" s="214" t="s">
        <v>873</v>
      </c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5"/>
      <c r="AU33" s="172"/>
      <c r="AV33" s="172"/>
      <c r="BH33" s="172"/>
      <c r="BT33" s="172"/>
    </row>
    <row r="34" spans="1:72" s="203" customFormat="1" x14ac:dyDescent="0.3">
      <c r="A34" s="200">
        <f>'Incremental Rent Q3'!A51</f>
        <v>29</v>
      </c>
      <c r="B34" s="227">
        <f t="shared" si="18"/>
        <v>2040126.3189954539</v>
      </c>
      <c r="C34" s="200">
        <v>0</v>
      </c>
      <c r="D34" s="200">
        <v>0</v>
      </c>
      <c r="E34" s="227">
        <f t="shared" si="19"/>
        <v>2040126.3189954539</v>
      </c>
      <c r="F34" s="227">
        <f t="shared" si="20"/>
        <v>1258801.3457631518</v>
      </c>
      <c r="G34" s="227">
        <f>'Incremental Rent Q3'!$B$15/'Incremental Rent Q3'!$B$11</f>
        <v>43406.942957350082</v>
      </c>
      <c r="H34" s="200">
        <v>0</v>
      </c>
      <c r="I34" s="227">
        <f t="shared" si="0"/>
        <v>1302208.2887205018</v>
      </c>
      <c r="J34" s="227">
        <f t="shared" si="1"/>
        <v>737918.03027495206</v>
      </c>
      <c r="K34" s="200" t="s">
        <v>874</v>
      </c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214">
        <f>'Incremental Rent Q3'!M51</f>
        <v>29</v>
      </c>
      <c r="Z34" s="214">
        <f t="shared" si="24"/>
        <v>367803.88226941979</v>
      </c>
      <c r="AA34" s="214">
        <v>0</v>
      </c>
      <c r="AB34" s="214">
        <v>0</v>
      </c>
      <c r="AC34" s="214">
        <f t="shared" si="25"/>
        <v>367803.88226941979</v>
      </c>
      <c r="AD34" s="214">
        <f t="shared" si="26"/>
        <v>177771.87643021956</v>
      </c>
      <c r="AE34" s="214">
        <f>'Incremental Rent Q3'!$N$15/'Incremental Rent Q3'!$N$11</f>
        <v>6130.0647044903299</v>
      </c>
      <c r="AF34" s="214">
        <v>0</v>
      </c>
      <c r="AG34" s="214">
        <f t="shared" si="4"/>
        <v>183901.94113470989</v>
      </c>
      <c r="AH34" s="217">
        <f t="shared" si="5"/>
        <v>183901.94113470989</v>
      </c>
      <c r="AI34" s="214" t="s">
        <v>873</v>
      </c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5"/>
      <c r="AU34" s="172"/>
      <c r="AV34" s="172"/>
      <c r="BH34" s="172"/>
      <c r="BT34" s="172"/>
    </row>
    <row r="35" spans="1:72" s="203" customFormat="1" x14ac:dyDescent="0.3">
      <c r="A35" s="200">
        <f>'Incremental Rent Q3'!A52</f>
        <v>30</v>
      </c>
      <c r="B35" s="227">
        <f t="shared" si="18"/>
        <v>2040126.3189954539</v>
      </c>
      <c r="C35" s="200">
        <v>0</v>
      </c>
      <c r="D35" s="200">
        <v>0</v>
      </c>
      <c r="E35" s="227">
        <f t="shared" si="19"/>
        <v>2040126.3189954539</v>
      </c>
      <c r="F35" s="227">
        <f t="shared" si="20"/>
        <v>1302208.2887205018</v>
      </c>
      <c r="G35" s="227">
        <f>'Incremental Rent Q3'!$B$15/'Incremental Rent Q3'!$B$11</f>
        <v>43406.942957350082</v>
      </c>
      <c r="H35" s="200">
        <v>0</v>
      </c>
      <c r="I35" s="227">
        <f t="shared" si="0"/>
        <v>1345615.2316778519</v>
      </c>
      <c r="J35" s="227">
        <f t="shared" si="1"/>
        <v>694511.08731760201</v>
      </c>
      <c r="K35" s="200" t="s">
        <v>874</v>
      </c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214">
        <f>'Incremental Rent Q3'!M52</f>
        <v>30</v>
      </c>
      <c r="Z35" s="214">
        <f t="shared" si="24"/>
        <v>367803.88226941979</v>
      </c>
      <c r="AA35" s="214">
        <v>0</v>
      </c>
      <c r="AB35" s="214">
        <v>0</v>
      </c>
      <c r="AC35" s="214">
        <f t="shared" si="25"/>
        <v>367803.88226941979</v>
      </c>
      <c r="AD35" s="214">
        <f t="shared" si="26"/>
        <v>183901.94113470989</v>
      </c>
      <c r="AE35" s="214">
        <f>'Incremental Rent Q3'!$N$15/'Incremental Rent Q3'!$N$11</f>
        <v>6130.0647044903299</v>
      </c>
      <c r="AF35" s="214">
        <v>0</v>
      </c>
      <c r="AG35" s="214">
        <f t="shared" si="4"/>
        <v>190032.00583920022</v>
      </c>
      <c r="AH35" s="217">
        <f t="shared" si="5"/>
        <v>177771.87643021956</v>
      </c>
      <c r="AI35" s="214" t="s">
        <v>873</v>
      </c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5"/>
      <c r="AU35" s="172"/>
      <c r="AV35" s="172"/>
      <c r="BH35" s="172"/>
      <c r="BT35" s="172"/>
    </row>
    <row r="36" spans="1:72" s="207" customFormat="1" x14ac:dyDescent="0.3">
      <c r="A36" s="204">
        <f>'Incremental Rent Q3'!A53</f>
        <v>31</v>
      </c>
      <c r="B36" s="221">
        <f t="shared" si="18"/>
        <v>2040126.3189954539</v>
      </c>
      <c r="C36" s="204">
        <v>0</v>
      </c>
      <c r="D36" s="204">
        <v>0</v>
      </c>
      <c r="E36" s="221">
        <f t="shared" si="19"/>
        <v>2040126.3189954539</v>
      </c>
      <c r="F36" s="221">
        <f t="shared" si="20"/>
        <v>1345615.2316778519</v>
      </c>
      <c r="G36" s="221">
        <f>'Incremental Rent Q3'!$B$15/'Incremental Rent Q3'!$B$11</f>
        <v>43406.942957350082</v>
      </c>
      <c r="H36" s="204">
        <v>0</v>
      </c>
      <c r="I36" s="221">
        <f t="shared" si="0"/>
        <v>1389022.1746352019</v>
      </c>
      <c r="J36" s="221">
        <f t="shared" si="1"/>
        <v>651104.14436025196</v>
      </c>
      <c r="K36" s="204" t="s">
        <v>875</v>
      </c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214">
        <f>'Incremental Rent Q3'!M53</f>
        <v>31</v>
      </c>
      <c r="Z36" s="214">
        <f t="shared" si="24"/>
        <v>367803.88226941979</v>
      </c>
      <c r="AA36" s="214">
        <v>0</v>
      </c>
      <c r="AB36" s="214">
        <v>0</v>
      </c>
      <c r="AC36" s="214">
        <f t="shared" si="25"/>
        <v>367803.88226941979</v>
      </c>
      <c r="AD36" s="214">
        <f t="shared" si="26"/>
        <v>190032.00583920022</v>
      </c>
      <c r="AE36" s="214">
        <f>'Incremental Rent Q3'!$N$15/'Incremental Rent Q3'!$N$11</f>
        <v>6130.0647044903299</v>
      </c>
      <c r="AF36" s="214">
        <v>0</v>
      </c>
      <c r="AG36" s="214">
        <f t="shared" si="4"/>
        <v>196162.07054369056</v>
      </c>
      <c r="AH36" s="217">
        <f t="shared" si="5"/>
        <v>171641.81172572923</v>
      </c>
      <c r="AI36" s="214" t="s">
        <v>873</v>
      </c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5"/>
      <c r="AU36" s="172"/>
      <c r="AV36" s="172"/>
      <c r="BH36" s="172"/>
      <c r="BT36" s="172"/>
    </row>
    <row r="37" spans="1:72" s="207" customFormat="1" x14ac:dyDescent="0.3">
      <c r="A37" s="204">
        <f>'Incremental Rent Q3'!A54</f>
        <v>32</v>
      </c>
      <c r="B37" s="221">
        <f t="shared" si="18"/>
        <v>2040126.3189954539</v>
      </c>
      <c r="C37" s="204">
        <v>0</v>
      </c>
      <c r="D37" s="204">
        <v>0</v>
      </c>
      <c r="E37" s="221">
        <f t="shared" si="19"/>
        <v>2040126.3189954539</v>
      </c>
      <c r="F37" s="221">
        <f t="shared" si="20"/>
        <v>1389022.1746352019</v>
      </c>
      <c r="G37" s="221">
        <f>'Incremental Rent Q3'!$B$15/'Incremental Rent Q3'!$B$11</f>
        <v>43406.942957350082</v>
      </c>
      <c r="H37" s="204">
        <v>0</v>
      </c>
      <c r="I37" s="221">
        <f t="shared" si="0"/>
        <v>1432429.117592552</v>
      </c>
      <c r="J37" s="221">
        <f t="shared" si="1"/>
        <v>607697.2014029019</v>
      </c>
      <c r="K37" s="204" t="s">
        <v>875</v>
      </c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214">
        <f>'Incremental Rent Q3'!M54</f>
        <v>32</v>
      </c>
      <c r="Z37" s="214">
        <f t="shared" si="24"/>
        <v>367803.88226941979</v>
      </c>
      <c r="AA37" s="214">
        <v>0</v>
      </c>
      <c r="AB37" s="214">
        <v>0</v>
      </c>
      <c r="AC37" s="214">
        <f t="shared" si="25"/>
        <v>367803.88226941979</v>
      </c>
      <c r="AD37" s="214">
        <f t="shared" si="26"/>
        <v>196162.07054369056</v>
      </c>
      <c r="AE37" s="214">
        <f>'Incremental Rent Q3'!$N$15/'Incremental Rent Q3'!$N$11</f>
        <v>6130.0647044903299</v>
      </c>
      <c r="AF37" s="214">
        <v>0</v>
      </c>
      <c r="AG37" s="214">
        <f t="shared" si="4"/>
        <v>202292.13524818089</v>
      </c>
      <c r="AH37" s="217">
        <f t="shared" si="5"/>
        <v>165511.7470212389</v>
      </c>
      <c r="AI37" s="214" t="s">
        <v>873</v>
      </c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5"/>
      <c r="AU37" s="172"/>
      <c r="AV37" s="172"/>
      <c r="BH37" s="172"/>
      <c r="BT37" s="172"/>
    </row>
    <row r="38" spans="1:72" s="207" customFormat="1" x14ac:dyDescent="0.3">
      <c r="A38" s="204">
        <f>'Incremental Rent Q3'!A55</f>
        <v>33</v>
      </c>
      <c r="B38" s="221">
        <f t="shared" si="18"/>
        <v>2040126.3189954539</v>
      </c>
      <c r="C38" s="204">
        <v>0</v>
      </c>
      <c r="D38" s="204">
        <v>0</v>
      </c>
      <c r="E38" s="221">
        <f t="shared" si="19"/>
        <v>2040126.3189954539</v>
      </c>
      <c r="F38" s="221">
        <f t="shared" si="20"/>
        <v>1432429.117592552</v>
      </c>
      <c r="G38" s="221">
        <f>'Incremental Rent Q3'!$B$15/'Incremental Rent Q3'!$B$11</f>
        <v>43406.942957350082</v>
      </c>
      <c r="H38" s="204">
        <v>0</v>
      </c>
      <c r="I38" s="221">
        <f t="shared" si="0"/>
        <v>1475836.060549902</v>
      </c>
      <c r="J38" s="221">
        <f t="shared" si="1"/>
        <v>564290.25844555185</v>
      </c>
      <c r="K38" s="204" t="s">
        <v>875</v>
      </c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214">
        <f>'Incremental Rent Q3'!M55</f>
        <v>33</v>
      </c>
      <c r="Z38" s="214">
        <f t="shared" si="24"/>
        <v>367803.88226941979</v>
      </c>
      <c r="AA38" s="214">
        <v>0</v>
      </c>
      <c r="AB38" s="214">
        <v>0</v>
      </c>
      <c r="AC38" s="214">
        <f t="shared" si="25"/>
        <v>367803.88226941979</v>
      </c>
      <c r="AD38" s="214">
        <f t="shared" si="26"/>
        <v>202292.13524818089</v>
      </c>
      <c r="AE38" s="214">
        <f>'Incremental Rent Q3'!$N$15/'Incremental Rent Q3'!$N$11</f>
        <v>6130.0647044903299</v>
      </c>
      <c r="AF38" s="214">
        <v>0</v>
      </c>
      <c r="AG38" s="214">
        <f t="shared" si="4"/>
        <v>208422.19995267122</v>
      </c>
      <c r="AH38" s="217">
        <f t="shared" si="5"/>
        <v>159381.68231674857</v>
      </c>
      <c r="AI38" s="214" t="s">
        <v>873</v>
      </c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5"/>
      <c r="AU38" s="172"/>
      <c r="AV38" s="172"/>
      <c r="BH38" s="172"/>
      <c r="BT38" s="172"/>
    </row>
    <row r="39" spans="1:72" s="207" customFormat="1" x14ac:dyDescent="0.3">
      <c r="A39" s="204">
        <f>'Incremental Rent Q3'!A56</f>
        <v>34</v>
      </c>
      <c r="B39" s="221">
        <f t="shared" si="18"/>
        <v>2040126.3189954539</v>
      </c>
      <c r="C39" s="204">
        <v>0</v>
      </c>
      <c r="D39" s="204">
        <v>0</v>
      </c>
      <c r="E39" s="221">
        <f t="shared" si="19"/>
        <v>2040126.3189954539</v>
      </c>
      <c r="F39" s="221">
        <f t="shared" si="20"/>
        <v>1475836.060549902</v>
      </c>
      <c r="G39" s="221">
        <f>'Incremental Rent Q3'!$B$15/'Incremental Rent Q3'!$B$11</f>
        <v>43406.942957350082</v>
      </c>
      <c r="H39" s="204">
        <v>0</v>
      </c>
      <c r="I39" s="221">
        <f t="shared" si="0"/>
        <v>1519243.0035072521</v>
      </c>
      <c r="J39" s="221">
        <f t="shared" si="1"/>
        <v>520883.3154882018</v>
      </c>
      <c r="K39" s="204" t="s">
        <v>875</v>
      </c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214">
        <f>'Incremental Rent Q3'!M56</f>
        <v>34</v>
      </c>
      <c r="Z39" s="214">
        <f t="shared" si="24"/>
        <v>367803.88226941979</v>
      </c>
      <c r="AA39" s="214">
        <v>0</v>
      </c>
      <c r="AB39" s="214">
        <v>0</v>
      </c>
      <c r="AC39" s="214">
        <f t="shared" si="25"/>
        <v>367803.88226941979</v>
      </c>
      <c r="AD39" s="214">
        <f t="shared" si="26"/>
        <v>208422.19995267122</v>
      </c>
      <c r="AE39" s="214">
        <f>'Incremental Rent Q3'!$N$15/'Incremental Rent Q3'!$N$11</f>
        <v>6130.0647044903299</v>
      </c>
      <c r="AF39" s="214">
        <v>0</v>
      </c>
      <c r="AG39" s="214">
        <f t="shared" si="4"/>
        <v>214552.26465716155</v>
      </c>
      <c r="AH39" s="217">
        <f t="shared" si="5"/>
        <v>153251.61761225824</v>
      </c>
      <c r="AI39" s="214" t="s">
        <v>873</v>
      </c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5"/>
      <c r="AU39" s="172"/>
      <c r="AV39" s="172"/>
      <c r="BH39" s="172"/>
      <c r="BT39" s="172"/>
    </row>
    <row r="40" spans="1:72" s="207" customFormat="1" x14ac:dyDescent="0.3">
      <c r="A40" s="204">
        <f>'Incremental Rent Q3'!A57</f>
        <v>35</v>
      </c>
      <c r="B40" s="221">
        <f t="shared" si="18"/>
        <v>2040126.3189954539</v>
      </c>
      <c r="C40" s="204">
        <v>0</v>
      </c>
      <c r="D40" s="204">
        <v>0</v>
      </c>
      <c r="E40" s="221">
        <f t="shared" si="19"/>
        <v>2040126.3189954539</v>
      </c>
      <c r="F40" s="221">
        <f t="shared" si="20"/>
        <v>1519243.0035072521</v>
      </c>
      <c r="G40" s="221">
        <f>'Incremental Rent Q3'!$B$15/'Incremental Rent Q3'!$B$11</f>
        <v>43406.942957350082</v>
      </c>
      <c r="H40" s="204">
        <v>0</v>
      </c>
      <c r="I40" s="221">
        <f t="shared" si="0"/>
        <v>1562649.9464646021</v>
      </c>
      <c r="J40" s="221">
        <f t="shared" si="1"/>
        <v>477476.37253085175</v>
      </c>
      <c r="K40" s="204" t="s">
        <v>875</v>
      </c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214">
        <f>'Incremental Rent Q3'!M57</f>
        <v>35</v>
      </c>
      <c r="Z40" s="214">
        <f t="shared" si="24"/>
        <v>367803.88226941979</v>
      </c>
      <c r="AA40" s="214">
        <v>0</v>
      </c>
      <c r="AB40" s="214">
        <v>0</v>
      </c>
      <c r="AC40" s="214">
        <f t="shared" si="25"/>
        <v>367803.88226941979</v>
      </c>
      <c r="AD40" s="214">
        <f t="shared" si="26"/>
        <v>214552.26465716155</v>
      </c>
      <c r="AE40" s="214">
        <f>'Incremental Rent Q3'!$N$15/'Incremental Rent Q3'!$N$11</f>
        <v>6130.0647044903299</v>
      </c>
      <c r="AF40" s="214">
        <v>0</v>
      </c>
      <c r="AG40" s="214">
        <f t="shared" si="4"/>
        <v>220682.32936165188</v>
      </c>
      <c r="AH40" s="217">
        <f t="shared" si="5"/>
        <v>147121.55290776791</v>
      </c>
      <c r="AI40" s="214" t="s">
        <v>873</v>
      </c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5"/>
      <c r="AU40" s="172"/>
      <c r="AV40" s="172"/>
      <c r="BH40" s="172"/>
      <c r="BT40" s="172"/>
    </row>
    <row r="41" spans="1:72" s="207" customFormat="1" x14ac:dyDescent="0.3">
      <c r="A41" s="204">
        <f>'Incremental Rent Q3'!A58</f>
        <v>36</v>
      </c>
      <c r="B41" s="221">
        <f t="shared" si="18"/>
        <v>2040126.3189954539</v>
      </c>
      <c r="C41" s="204">
        <v>0</v>
      </c>
      <c r="D41" s="204">
        <v>0</v>
      </c>
      <c r="E41" s="221">
        <f t="shared" si="19"/>
        <v>2040126.3189954539</v>
      </c>
      <c r="F41" s="221">
        <f t="shared" si="20"/>
        <v>1562649.9464646021</v>
      </c>
      <c r="G41" s="221">
        <f>'Incremental Rent Q3'!$B$15/'Incremental Rent Q3'!$B$11</f>
        <v>43406.942957350082</v>
      </c>
      <c r="H41" s="204">
        <v>0</v>
      </c>
      <c r="I41" s="221">
        <f t="shared" si="0"/>
        <v>1606056.8894219522</v>
      </c>
      <c r="J41" s="221">
        <f t="shared" si="1"/>
        <v>434069.42957350169</v>
      </c>
      <c r="K41" s="204" t="s">
        <v>875</v>
      </c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204">
        <f>'Incremental Rent Q3'!M58</f>
        <v>36</v>
      </c>
      <c r="Z41" s="204">
        <f t="shared" si="24"/>
        <v>367803.88226941979</v>
      </c>
      <c r="AA41" s="204">
        <v>0</v>
      </c>
      <c r="AB41" s="204">
        <v>0</v>
      </c>
      <c r="AC41" s="204">
        <f t="shared" si="25"/>
        <v>367803.88226941979</v>
      </c>
      <c r="AD41" s="204">
        <f t="shared" si="26"/>
        <v>220682.32936165188</v>
      </c>
      <c r="AE41" s="204">
        <f>'Incremental Rent Q3'!$N$15/'Incremental Rent Q3'!$N$11</f>
        <v>6130.0647044903299</v>
      </c>
      <c r="AF41" s="204">
        <v>0</v>
      </c>
      <c r="AG41" s="204">
        <f t="shared" si="4"/>
        <v>226812.39406614221</v>
      </c>
      <c r="AH41" s="206">
        <f t="shared" si="5"/>
        <v>140991.48820327758</v>
      </c>
      <c r="AI41" s="204" t="s">
        <v>874</v>
      </c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5"/>
      <c r="AU41" s="172"/>
      <c r="AV41" s="172"/>
      <c r="BH41" s="172"/>
      <c r="BT41" s="172"/>
    </row>
    <row r="42" spans="1:72" s="207" customFormat="1" x14ac:dyDescent="0.3">
      <c r="A42" s="204">
        <f>'Incremental Rent Q3'!A59</f>
        <v>37</v>
      </c>
      <c r="B42" s="221">
        <f t="shared" si="18"/>
        <v>2040126.3189954539</v>
      </c>
      <c r="C42" s="204">
        <v>0</v>
      </c>
      <c r="D42" s="204">
        <v>0</v>
      </c>
      <c r="E42" s="221">
        <f t="shared" si="19"/>
        <v>2040126.3189954539</v>
      </c>
      <c r="F42" s="221">
        <f t="shared" si="20"/>
        <v>1606056.8894219522</v>
      </c>
      <c r="G42" s="221">
        <f>'Incremental Rent Q3'!$B$15/'Incremental Rent Q3'!$B$11</f>
        <v>43406.942957350082</v>
      </c>
      <c r="H42" s="204">
        <v>0</v>
      </c>
      <c r="I42" s="221">
        <f t="shared" si="0"/>
        <v>1649463.8323793022</v>
      </c>
      <c r="J42" s="221">
        <f t="shared" si="1"/>
        <v>390662.48661615164</v>
      </c>
      <c r="K42" s="204" t="s">
        <v>875</v>
      </c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204">
        <f>'Incremental Rent Q3'!M59</f>
        <v>37</v>
      </c>
      <c r="Z42" s="204">
        <f t="shared" si="24"/>
        <v>367803.88226941979</v>
      </c>
      <c r="AA42" s="204">
        <v>0</v>
      </c>
      <c r="AB42" s="204">
        <v>0</v>
      </c>
      <c r="AC42" s="204">
        <f t="shared" si="25"/>
        <v>367803.88226941979</v>
      </c>
      <c r="AD42" s="204">
        <f t="shared" si="26"/>
        <v>226812.39406614221</v>
      </c>
      <c r="AE42" s="204">
        <f>'Incremental Rent Q3'!$N$15/'Incremental Rent Q3'!$N$11</f>
        <v>6130.0647044903299</v>
      </c>
      <c r="AF42" s="204">
        <v>0</v>
      </c>
      <c r="AG42" s="204">
        <f t="shared" si="4"/>
        <v>232942.45877063254</v>
      </c>
      <c r="AH42" s="206">
        <f t="shared" si="5"/>
        <v>134861.42349878725</v>
      </c>
      <c r="AI42" s="204" t="s">
        <v>874</v>
      </c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5"/>
      <c r="AU42" s="172"/>
      <c r="AV42" s="172"/>
      <c r="BH42" s="172"/>
      <c r="BT42" s="172"/>
    </row>
    <row r="43" spans="1:72" s="207" customFormat="1" x14ac:dyDescent="0.3">
      <c r="A43" s="204">
        <f>'Incremental Rent Q3'!A60</f>
        <v>38</v>
      </c>
      <c r="B43" s="221">
        <f t="shared" si="18"/>
        <v>2040126.3189954539</v>
      </c>
      <c r="C43" s="204">
        <v>0</v>
      </c>
      <c r="D43" s="204">
        <v>0</v>
      </c>
      <c r="E43" s="221">
        <f t="shared" si="19"/>
        <v>2040126.3189954539</v>
      </c>
      <c r="F43" s="221">
        <f t="shared" si="20"/>
        <v>1649463.8323793022</v>
      </c>
      <c r="G43" s="221">
        <f>'Incremental Rent Q3'!$B$15/'Incremental Rent Q3'!$B$11</f>
        <v>43406.942957350082</v>
      </c>
      <c r="H43" s="204">
        <v>0</v>
      </c>
      <c r="I43" s="221">
        <f t="shared" si="0"/>
        <v>1692870.7753366523</v>
      </c>
      <c r="J43" s="221">
        <f t="shared" si="1"/>
        <v>347255.54365880159</v>
      </c>
      <c r="K43" s="204" t="s">
        <v>875</v>
      </c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204">
        <f>'Incremental Rent Q3'!M60</f>
        <v>38</v>
      </c>
      <c r="Z43" s="204">
        <f t="shared" si="24"/>
        <v>367803.88226941979</v>
      </c>
      <c r="AA43" s="204">
        <v>0</v>
      </c>
      <c r="AB43" s="204">
        <v>0</v>
      </c>
      <c r="AC43" s="204">
        <f t="shared" si="25"/>
        <v>367803.88226941979</v>
      </c>
      <c r="AD43" s="204">
        <f t="shared" si="26"/>
        <v>232942.45877063254</v>
      </c>
      <c r="AE43" s="204">
        <f>'Incremental Rent Q3'!$N$15/'Incremental Rent Q3'!$N$11</f>
        <v>6130.0647044903299</v>
      </c>
      <c r="AF43" s="204">
        <v>0</v>
      </c>
      <c r="AG43" s="204">
        <f t="shared" si="4"/>
        <v>239072.52347512287</v>
      </c>
      <c r="AH43" s="206">
        <f t="shared" si="5"/>
        <v>128731.35879429692</v>
      </c>
      <c r="AI43" s="204" t="s">
        <v>874</v>
      </c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5"/>
      <c r="AU43" s="172"/>
      <c r="AV43" s="172"/>
      <c r="BH43" s="172"/>
      <c r="BT43" s="172"/>
    </row>
    <row r="44" spans="1:72" s="207" customFormat="1" x14ac:dyDescent="0.3">
      <c r="A44" s="204">
        <f>'Incremental Rent Q3'!A61</f>
        <v>39</v>
      </c>
      <c r="B44" s="221">
        <f t="shared" si="18"/>
        <v>2040126.3189954539</v>
      </c>
      <c r="C44" s="204">
        <v>0</v>
      </c>
      <c r="D44" s="204">
        <v>0</v>
      </c>
      <c r="E44" s="221">
        <f t="shared" si="19"/>
        <v>2040126.3189954539</v>
      </c>
      <c r="F44" s="221">
        <f t="shared" si="20"/>
        <v>1692870.7753366523</v>
      </c>
      <c r="G44" s="221">
        <f>'Incremental Rent Q3'!$B$15/'Incremental Rent Q3'!$B$11</f>
        <v>43406.942957350082</v>
      </c>
      <c r="H44" s="204">
        <v>0</v>
      </c>
      <c r="I44" s="221">
        <f t="shared" si="0"/>
        <v>1736277.7182940023</v>
      </c>
      <c r="J44" s="221">
        <f t="shared" si="1"/>
        <v>303848.60070145153</v>
      </c>
      <c r="K44" s="204" t="s">
        <v>875</v>
      </c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204">
        <f>'Incremental Rent Q3'!M61</f>
        <v>39</v>
      </c>
      <c r="Z44" s="204">
        <f t="shared" si="24"/>
        <v>367803.88226941979</v>
      </c>
      <c r="AA44" s="204">
        <v>0</v>
      </c>
      <c r="AB44" s="204">
        <v>0</v>
      </c>
      <c r="AC44" s="204">
        <f t="shared" si="25"/>
        <v>367803.88226941979</v>
      </c>
      <c r="AD44" s="204">
        <f t="shared" si="26"/>
        <v>239072.52347512287</v>
      </c>
      <c r="AE44" s="204">
        <f>'Incremental Rent Q3'!$N$15/'Incremental Rent Q3'!$N$11</f>
        <v>6130.0647044903299</v>
      </c>
      <c r="AF44" s="204">
        <v>0</v>
      </c>
      <c r="AG44" s="204">
        <f t="shared" si="4"/>
        <v>245202.5881796132</v>
      </c>
      <c r="AH44" s="206">
        <f t="shared" si="5"/>
        <v>122601.29408980659</v>
      </c>
      <c r="AI44" s="204" t="s">
        <v>874</v>
      </c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5"/>
      <c r="AU44" s="172"/>
      <c r="AV44" s="172"/>
      <c r="BH44" s="172"/>
      <c r="BT44" s="172"/>
    </row>
    <row r="45" spans="1:72" s="207" customFormat="1" x14ac:dyDescent="0.3">
      <c r="A45" s="204">
        <f>'Incremental Rent Q3'!A62</f>
        <v>40</v>
      </c>
      <c r="B45" s="221">
        <f t="shared" si="18"/>
        <v>2040126.3189954539</v>
      </c>
      <c r="C45" s="204">
        <v>0</v>
      </c>
      <c r="D45" s="204">
        <v>0</v>
      </c>
      <c r="E45" s="221">
        <f t="shared" si="19"/>
        <v>2040126.3189954539</v>
      </c>
      <c r="F45" s="221">
        <f t="shared" si="20"/>
        <v>1736277.7182940023</v>
      </c>
      <c r="G45" s="221">
        <f>'Incremental Rent Q3'!$B$15/'Incremental Rent Q3'!$B$11</f>
        <v>43406.942957350082</v>
      </c>
      <c r="H45" s="204">
        <v>0</v>
      </c>
      <c r="I45" s="221">
        <f t="shared" si="0"/>
        <v>1779684.6612513524</v>
      </c>
      <c r="J45" s="221">
        <f t="shared" si="1"/>
        <v>260441.65774410148</v>
      </c>
      <c r="K45" s="204" t="s">
        <v>875</v>
      </c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204">
        <f>'Incremental Rent Q3'!M62</f>
        <v>40</v>
      </c>
      <c r="Z45" s="204">
        <f t="shared" si="24"/>
        <v>367803.88226941979</v>
      </c>
      <c r="AA45" s="204">
        <v>0</v>
      </c>
      <c r="AB45" s="204">
        <v>0</v>
      </c>
      <c r="AC45" s="204">
        <f t="shared" si="25"/>
        <v>367803.88226941979</v>
      </c>
      <c r="AD45" s="204">
        <f t="shared" si="26"/>
        <v>245202.5881796132</v>
      </c>
      <c r="AE45" s="204">
        <f>'Incremental Rent Q3'!$N$15/'Incremental Rent Q3'!$N$11</f>
        <v>6130.0647044903299</v>
      </c>
      <c r="AF45" s="204">
        <v>0</v>
      </c>
      <c r="AG45" s="204">
        <f t="shared" si="4"/>
        <v>251332.65288410353</v>
      </c>
      <c r="AH45" s="206">
        <f t="shared" si="5"/>
        <v>116471.22938531626</v>
      </c>
      <c r="AI45" s="204" t="s">
        <v>874</v>
      </c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5"/>
      <c r="AU45" s="172"/>
      <c r="AV45" s="172"/>
      <c r="BH45" s="172"/>
      <c r="BT45" s="172"/>
    </row>
    <row r="46" spans="1:72" s="207" customFormat="1" x14ac:dyDescent="0.3">
      <c r="A46" s="204">
        <f>'Incremental Rent Q3'!A63</f>
        <v>41</v>
      </c>
      <c r="B46" s="221">
        <f t="shared" si="18"/>
        <v>2040126.3189954539</v>
      </c>
      <c r="C46" s="204">
        <v>0</v>
      </c>
      <c r="D46" s="204">
        <v>0</v>
      </c>
      <c r="E46" s="221">
        <f t="shared" si="19"/>
        <v>2040126.3189954539</v>
      </c>
      <c r="F46" s="221">
        <f t="shared" si="20"/>
        <v>1779684.6612513524</v>
      </c>
      <c r="G46" s="221">
        <f>'Incremental Rent Q3'!$B$15/'Incremental Rent Q3'!$B$11</f>
        <v>43406.942957350082</v>
      </c>
      <c r="H46" s="204">
        <v>0</v>
      </c>
      <c r="I46" s="221">
        <f t="shared" si="0"/>
        <v>1823091.6042087025</v>
      </c>
      <c r="J46" s="221">
        <f t="shared" si="1"/>
        <v>217034.71478675143</v>
      </c>
      <c r="K46" s="204" t="s">
        <v>875</v>
      </c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204">
        <f>'Incremental Rent Q3'!M63</f>
        <v>41</v>
      </c>
      <c r="Z46" s="204">
        <f t="shared" si="24"/>
        <v>367803.88226941979</v>
      </c>
      <c r="AA46" s="204">
        <v>0</v>
      </c>
      <c r="AB46" s="204">
        <v>0</v>
      </c>
      <c r="AC46" s="204">
        <f t="shared" si="25"/>
        <v>367803.88226941979</v>
      </c>
      <c r="AD46" s="204">
        <f t="shared" si="26"/>
        <v>251332.65288410353</v>
      </c>
      <c r="AE46" s="204">
        <f>'Incremental Rent Q3'!$N$15/'Incremental Rent Q3'!$N$11</f>
        <v>6130.0647044903299</v>
      </c>
      <c r="AF46" s="204">
        <v>0</v>
      </c>
      <c r="AG46" s="204">
        <f t="shared" si="4"/>
        <v>257462.71758859386</v>
      </c>
      <c r="AH46" s="206">
        <f t="shared" si="5"/>
        <v>110341.16468082592</v>
      </c>
      <c r="AI46" s="204" t="s">
        <v>874</v>
      </c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5"/>
      <c r="AU46" s="172"/>
      <c r="AV46" s="172"/>
      <c r="BH46" s="172"/>
      <c r="BT46" s="172"/>
    </row>
    <row r="47" spans="1:72" s="207" customFormat="1" x14ac:dyDescent="0.3">
      <c r="A47" s="204">
        <f>'Incremental Rent Q3'!A64</f>
        <v>42</v>
      </c>
      <c r="B47" s="221">
        <f t="shared" si="18"/>
        <v>2040126.3189954539</v>
      </c>
      <c r="C47" s="204">
        <v>0</v>
      </c>
      <c r="D47" s="204">
        <v>0</v>
      </c>
      <c r="E47" s="221">
        <f t="shared" si="19"/>
        <v>2040126.3189954539</v>
      </c>
      <c r="F47" s="221">
        <f t="shared" si="20"/>
        <v>1823091.6042087025</v>
      </c>
      <c r="G47" s="221">
        <f>'Incremental Rent Q3'!$B$15/'Incremental Rent Q3'!$B$11</f>
        <v>43406.942957350082</v>
      </c>
      <c r="H47" s="204">
        <v>0</v>
      </c>
      <c r="I47" s="221">
        <f t="shared" si="0"/>
        <v>1866498.5471660525</v>
      </c>
      <c r="J47" s="221">
        <f t="shared" si="1"/>
        <v>173627.77182940138</v>
      </c>
      <c r="K47" s="204" t="s">
        <v>875</v>
      </c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204">
        <f>'Incremental Rent Q3'!M64</f>
        <v>42</v>
      </c>
      <c r="Z47" s="204">
        <f t="shared" si="24"/>
        <v>367803.88226941979</v>
      </c>
      <c r="AA47" s="204">
        <v>0</v>
      </c>
      <c r="AB47" s="204">
        <v>0</v>
      </c>
      <c r="AC47" s="204">
        <f t="shared" si="25"/>
        <v>367803.88226941979</v>
      </c>
      <c r="AD47" s="204">
        <f t="shared" si="26"/>
        <v>257462.71758859386</v>
      </c>
      <c r="AE47" s="204">
        <f>'Incremental Rent Q3'!$N$15/'Incremental Rent Q3'!$N$11</f>
        <v>6130.0647044903299</v>
      </c>
      <c r="AF47" s="204">
        <v>0</v>
      </c>
      <c r="AG47" s="204">
        <f t="shared" si="4"/>
        <v>263592.78229308419</v>
      </c>
      <c r="AH47" s="206">
        <f t="shared" si="5"/>
        <v>104211.09997633559</v>
      </c>
      <c r="AI47" s="204" t="s">
        <v>874</v>
      </c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5"/>
      <c r="AU47" s="172"/>
      <c r="AV47" s="172"/>
      <c r="BH47" s="172"/>
      <c r="BT47" s="172"/>
    </row>
    <row r="48" spans="1:72" s="203" customFormat="1" x14ac:dyDescent="0.3">
      <c r="A48" s="200">
        <f>'Incremental Rent Q3'!A65</f>
        <v>43</v>
      </c>
      <c r="B48" s="227">
        <f t="shared" si="18"/>
        <v>2040126.3189954539</v>
      </c>
      <c r="C48" s="200">
        <v>0</v>
      </c>
      <c r="D48" s="200">
        <v>0</v>
      </c>
      <c r="E48" s="227">
        <f t="shared" si="19"/>
        <v>2040126.3189954539</v>
      </c>
      <c r="F48" s="227">
        <f t="shared" si="20"/>
        <v>1866498.5471660525</v>
      </c>
      <c r="G48" s="227">
        <f>'Incremental Rent Q3'!$B$15/'Incremental Rent Q3'!$B$11</f>
        <v>43406.942957350082</v>
      </c>
      <c r="H48" s="200">
        <v>0</v>
      </c>
      <c r="I48" s="227">
        <f t="shared" si="0"/>
        <v>1909905.4901234026</v>
      </c>
      <c r="J48" s="227">
        <f t="shared" si="1"/>
        <v>130220.82887205132</v>
      </c>
      <c r="K48" s="200" t="s">
        <v>876</v>
      </c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204">
        <f>'Incremental Rent Q3'!M65</f>
        <v>43</v>
      </c>
      <c r="Z48" s="204">
        <f t="shared" si="24"/>
        <v>367803.88226941979</v>
      </c>
      <c r="AA48" s="204">
        <v>0</v>
      </c>
      <c r="AB48" s="204">
        <v>0</v>
      </c>
      <c r="AC48" s="204">
        <f t="shared" si="25"/>
        <v>367803.88226941979</v>
      </c>
      <c r="AD48" s="204">
        <f t="shared" si="26"/>
        <v>263592.78229308419</v>
      </c>
      <c r="AE48" s="204">
        <f>'Incremental Rent Q3'!$N$15/'Incremental Rent Q3'!$N$11</f>
        <v>6130.0647044903299</v>
      </c>
      <c r="AF48" s="204">
        <v>0</v>
      </c>
      <c r="AG48" s="204">
        <f t="shared" si="4"/>
        <v>269722.8469975745</v>
      </c>
      <c r="AH48" s="206">
        <f t="shared" si="5"/>
        <v>98081.035271845292</v>
      </c>
      <c r="AI48" s="204" t="s">
        <v>874</v>
      </c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5"/>
      <c r="AU48" s="172"/>
      <c r="AV48" s="172"/>
      <c r="BH48" s="172"/>
      <c r="BT48" s="172"/>
    </row>
    <row r="49" spans="1:72" s="203" customFormat="1" x14ac:dyDescent="0.3">
      <c r="A49" s="200">
        <f>'Incremental Rent Q3'!A66</f>
        <v>44</v>
      </c>
      <c r="B49" s="227">
        <f t="shared" si="18"/>
        <v>2040126.3189954539</v>
      </c>
      <c r="C49" s="200">
        <v>0</v>
      </c>
      <c r="D49" s="200">
        <v>0</v>
      </c>
      <c r="E49" s="227">
        <f t="shared" si="19"/>
        <v>2040126.3189954539</v>
      </c>
      <c r="F49" s="227">
        <f t="shared" si="20"/>
        <v>1909905.4901234026</v>
      </c>
      <c r="G49" s="227">
        <f>'Incremental Rent Q3'!$B$15/'Incremental Rent Q3'!$B$11</f>
        <v>43406.942957350082</v>
      </c>
      <c r="H49" s="200">
        <v>0</v>
      </c>
      <c r="I49" s="227">
        <f t="shared" si="0"/>
        <v>1953312.4330807526</v>
      </c>
      <c r="J49" s="227">
        <f t="shared" si="1"/>
        <v>86813.88591470127</v>
      </c>
      <c r="K49" s="200" t="s">
        <v>876</v>
      </c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204">
        <f>'Incremental Rent Q3'!M66</f>
        <v>44</v>
      </c>
      <c r="Z49" s="204">
        <f t="shared" si="24"/>
        <v>367803.88226941979</v>
      </c>
      <c r="AA49" s="204">
        <v>0</v>
      </c>
      <c r="AB49" s="204">
        <v>0</v>
      </c>
      <c r="AC49" s="204">
        <f t="shared" si="25"/>
        <v>367803.88226941979</v>
      </c>
      <c r="AD49" s="204">
        <f t="shared" si="26"/>
        <v>269722.8469975745</v>
      </c>
      <c r="AE49" s="204">
        <f>'Incremental Rent Q3'!$N$15/'Incremental Rent Q3'!$N$11</f>
        <v>6130.0647044903299</v>
      </c>
      <c r="AF49" s="204">
        <v>0</v>
      </c>
      <c r="AG49" s="204">
        <f t="shared" si="4"/>
        <v>275852.9117020648</v>
      </c>
      <c r="AH49" s="206">
        <f t="shared" si="5"/>
        <v>91950.970567354991</v>
      </c>
      <c r="AI49" s="204" t="s">
        <v>874</v>
      </c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5"/>
      <c r="AU49" s="172"/>
      <c r="AV49" s="172"/>
      <c r="BH49" s="172"/>
      <c r="BT49" s="172"/>
    </row>
    <row r="50" spans="1:72" s="203" customFormat="1" x14ac:dyDescent="0.3">
      <c r="A50" s="200">
        <f>'Incremental Rent Q3'!A67</f>
        <v>45</v>
      </c>
      <c r="B50" s="227">
        <f t="shared" si="18"/>
        <v>2040126.3189954539</v>
      </c>
      <c r="C50" s="200">
        <v>0</v>
      </c>
      <c r="D50" s="200">
        <v>0</v>
      </c>
      <c r="E50" s="227">
        <f t="shared" si="19"/>
        <v>2040126.3189954539</v>
      </c>
      <c r="F50" s="227">
        <f t="shared" si="20"/>
        <v>1953312.4330807526</v>
      </c>
      <c r="G50" s="227">
        <f>'Incremental Rent Q3'!$B$15/'Incremental Rent Q3'!$B$11</f>
        <v>43406.942957350082</v>
      </c>
      <c r="H50" s="200">
        <v>0</v>
      </c>
      <c r="I50" s="227">
        <f t="shared" si="0"/>
        <v>1996719.3760381027</v>
      </c>
      <c r="J50" s="227">
        <f t="shared" si="1"/>
        <v>43406.942957351217</v>
      </c>
      <c r="K50" s="200" t="s">
        <v>876</v>
      </c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204">
        <f>'Incremental Rent Q3'!M67</f>
        <v>45</v>
      </c>
      <c r="Z50" s="204">
        <f t="shared" si="24"/>
        <v>367803.88226941979</v>
      </c>
      <c r="AA50" s="204">
        <v>0</v>
      </c>
      <c r="AB50" s="204">
        <v>0</v>
      </c>
      <c r="AC50" s="204">
        <f t="shared" si="25"/>
        <v>367803.88226941979</v>
      </c>
      <c r="AD50" s="204">
        <f t="shared" si="26"/>
        <v>275852.9117020648</v>
      </c>
      <c r="AE50" s="204">
        <f>'Incremental Rent Q3'!$N$15/'Incremental Rent Q3'!$N$11</f>
        <v>6130.0647044903299</v>
      </c>
      <c r="AF50" s="204">
        <v>0</v>
      </c>
      <c r="AG50" s="204">
        <f t="shared" si="4"/>
        <v>281982.9764065551</v>
      </c>
      <c r="AH50" s="206">
        <f t="shared" si="5"/>
        <v>85820.905862864689</v>
      </c>
      <c r="AI50" s="204" t="s">
        <v>874</v>
      </c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5"/>
      <c r="AU50" s="172"/>
      <c r="AV50" s="172"/>
      <c r="BH50" s="172"/>
      <c r="BT50" s="172"/>
    </row>
    <row r="51" spans="1:72" s="203" customFormat="1" x14ac:dyDescent="0.3">
      <c r="A51" s="200">
        <f>'Incremental Rent Q3'!A68</f>
        <v>46</v>
      </c>
      <c r="B51" s="227">
        <f t="shared" si="18"/>
        <v>2040126.3189954539</v>
      </c>
      <c r="C51" s="200">
        <v>0</v>
      </c>
      <c r="D51" s="200">
        <v>0</v>
      </c>
      <c r="E51" s="227">
        <f t="shared" si="19"/>
        <v>2040126.3189954539</v>
      </c>
      <c r="F51" s="227">
        <f t="shared" si="20"/>
        <v>1996719.3760381027</v>
      </c>
      <c r="G51" s="227">
        <f>'Incremental Rent Q3'!$B$15/'Incremental Rent Q3'!$B$11</f>
        <v>43406.942957350082</v>
      </c>
      <c r="H51" s="200">
        <v>0</v>
      </c>
      <c r="I51" s="227">
        <f t="shared" si="0"/>
        <v>2040126.3189954527</v>
      </c>
      <c r="J51" s="227">
        <f t="shared" si="1"/>
        <v>0</v>
      </c>
      <c r="K51" s="200" t="s">
        <v>876</v>
      </c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204">
        <f>'Incremental Rent Q3'!M68</f>
        <v>46</v>
      </c>
      <c r="Z51" s="204">
        <f t="shared" si="24"/>
        <v>367803.88226941979</v>
      </c>
      <c r="AA51" s="204">
        <v>0</v>
      </c>
      <c r="AB51" s="204">
        <v>0</v>
      </c>
      <c r="AC51" s="204">
        <f t="shared" si="25"/>
        <v>367803.88226941979</v>
      </c>
      <c r="AD51" s="204">
        <f t="shared" si="26"/>
        <v>281982.9764065551</v>
      </c>
      <c r="AE51" s="204">
        <f>'Incremental Rent Q3'!$N$15/'Incremental Rent Q3'!$N$11</f>
        <v>6130.0647044903299</v>
      </c>
      <c r="AF51" s="204">
        <v>0</v>
      </c>
      <c r="AG51" s="204">
        <f t="shared" si="4"/>
        <v>288113.0411110454</v>
      </c>
      <c r="AH51" s="206">
        <f t="shared" si="5"/>
        <v>79690.841158374387</v>
      </c>
      <c r="AI51" s="204" t="s">
        <v>874</v>
      </c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5"/>
      <c r="AU51" s="172"/>
      <c r="AV51" s="172"/>
      <c r="BH51" s="172"/>
      <c r="BT51" s="172"/>
    </row>
    <row r="52" spans="1:72" x14ac:dyDescent="0.3">
      <c r="Y52" s="204">
        <f>'Incremental Rent Q3'!M69</f>
        <v>47</v>
      </c>
      <c r="Z52" s="204">
        <f t="shared" si="24"/>
        <v>367803.88226941979</v>
      </c>
      <c r="AA52" s="204">
        <v>0</v>
      </c>
      <c r="AB52" s="204">
        <v>0</v>
      </c>
      <c r="AC52" s="204">
        <f t="shared" si="25"/>
        <v>367803.88226941979</v>
      </c>
      <c r="AD52" s="204">
        <f t="shared" si="26"/>
        <v>288113.0411110454</v>
      </c>
      <c r="AE52" s="204">
        <f>'Incremental Rent Q3'!$N$15/'Incremental Rent Q3'!$N$11</f>
        <v>6130.0647044903299</v>
      </c>
      <c r="AF52" s="204">
        <v>0</v>
      </c>
      <c r="AG52" s="204">
        <f t="shared" si="4"/>
        <v>294243.1058155357</v>
      </c>
      <c r="AH52" s="206">
        <f t="shared" si="5"/>
        <v>73560.776453884086</v>
      </c>
      <c r="AI52" s="204" t="s">
        <v>874</v>
      </c>
      <c r="AT52" s="175"/>
    </row>
    <row r="53" spans="1:72" x14ac:dyDescent="0.3">
      <c r="Y53" s="214">
        <f>'Incremental Rent Q3'!M70</f>
        <v>48</v>
      </c>
      <c r="Z53" s="214">
        <f t="shared" si="24"/>
        <v>367803.88226941979</v>
      </c>
      <c r="AA53" s="214">
        <v>0</v>
      </c>
      <c r="AB53" s="214">
        <v>0</v>
      </c>
      <c r="AC53" s="214">
        <f t="shared" si="25"/>
        <v>367803.88226941979</v>
      </c>
      <c r="AD53" s="214">
        <f t="shared" si="26"/>
        <v>294243.1058155357</v>
      </c>
      <c r="AE53" s="214">
        <f>'Incremental Rent Q3'!$N$15/'Incremental Rent Q3'!$N$11</f>
        <v>6130.0647044903299</v>
      </c>
      <c r="AF53" s="214">
        <v>0</v>
      </c>
      <c r="AG53" s="214">
        <f t="shared" si="4"/>
        <v>300373.170520026</v>
      </c>
      <c r="AH53" s="217">
        <f t="shared" si="5"/>
        <v>67430.711749393784</v>
      </c>
      <c r="AI53" s="214" t="s">
        <v>875</v>
      </c>
      <c r="AT53" s="175"/>
    </row>
    <row r="54" spans="1:72" x14ac:dyDescent="0.3">
      <c r="Y54" s="214">
        <f>'Incremental Rent Q3'!M71</f>
        <v>49</v>
      </c>
      <c r="Z54" s="214">
        <f t="shared" si="24"/>
        <v>367803.88226941979</v>
      </c>
      <c r="AA54" s="214">
        <v>0</v>
      </c>
      <c r="AB54" s="214">
        <v>0</v>
      </c>
      <c r="AC54" s="214">
        <f t="shared" si="25"/>
        <v>367803.88226941979</v>
      </c>
      <c r="AD54" s="214">
        <f t="shared" si="26"/>
        <v>300373.170520026</v>
      </c>
      <c r="AE54" s="214">
        <f>'Incremental Rent Q3'!$N$15/'Incremental Rent Q3'!$N$11</f>
        <v>6130.0647044903299</v>
      </c>
      <c r="AF54" s="214">
        <v>0</v>
      </c>
      <c r="AG54" s="214">
        <f t="shared" si="4"/>
        <v>306503.23522451631</v>
      </c>
      <c r="AH54" s="217">
        <f t="shared" si="5"/>
        <v>61300.647044903482</v>
      </c>
      <c r="AI54" s="214" t="s">
        <v>875</v>
      </c>
      <c r="AT54" s="175"/>
    </row>
    <row r="55" spans="1:72" x14ac:dyDescent="0.3">
      <c r="Y55" s="214">
        <f>'Incremental Rent Q3'!M72</f>
        <v>50</v>
      </c>
      <c r="Z55" s="214">
        <f t="shared" si="24"/>
        <v>367803.88226941979</v>
      </c>
      <c r="AA55" s="214">
        <v>0</v>
      </c>
      <c r="AB55" s="214">
        <v>0</v>
      </c>
      <c r="AC55" s="214">
        <f t="shared" si="25"/>
        <v>367803.88226941979</v>
      </c>
      <c r="AD55" s="214">
        <f t="shared" si="26"/>
        <v>306503.23522451631</v>
      </c>
      <c r="AE55" s="214">
        <f>'Incremental Rent Q3'!$N$15/'Incremental Rent Q3'!$N$11</f>
        <v>6130.0647044903299</v>
      </c>
      <c r="AF55" s="214">
        <v>0</v>
      </c>
      <c r="AG55" s="214">
        <f t="shared" si="4"/>
        <v>312633.29992900661</v>
      </c>
      <c r="AH55" s="217">
        <f t="shared" si="5"/>
        <v>55170.582340413181</v>
      </c>
      <c r="AI55" s="214" t="s">
        <v>875</v>
      </c>
      <c r="AT55" s="175"/>
    </row>
    <row r="56" spans="1:72" x14ac:dyDescent="0.3">
      <c r="Y56" s="214">
        <f>'Incremental Rent Q3'!M73</f>
        <v>51</v>
      </c>
      <c r="Z56" s="214">
        <f t="shared" si="24"/>
        <v>367803.88226941979</v>
      </c>
      <c r="AA56" s="214">
        <v>0</v>
      </c>
      <c r="AB56" s="214">
        <v>0</v>
      </c>
      <c r="AC56" s="214">
        <f t="shared" si="25"/>
        <v>367803.88226941979</v>
      </c>
      <c r="AD56" s="214">
        <f t="shared" si="26"/>
        <v>312633.29992900661</v>
      </c>
      <c r="AE56" s="214">
        <f>'Incremental Rent Q3'!$N$15/'Incremental Rent Q3'!$N$11</f>
        <v>6130.0647044903299</v>
      </c>
      <c r="AF56" s="214">
        <v>0</v>
      </c>
      <c r="AG56" s="214">
        <f t="shared" si="4"/>
        <v>318763.36463349691</v>
      </c>
      <c r="AH56" s="217">
        <f t="shared" si="5"/>
        <v>49040.517635922879</v>
      </c>
      <c r="AI56" s="214" t="s">
        <v>875</v>
      </c>
      <c r="AT56" s="175"/>
    </row>
    <row r="57" spans="1:72" x14ac:dyDescent="0.3">
      <c r="Y57" s="214">
        <f>'Incremental Rent Q3'!M74</f>
        <v>52</v>
      </c>
      <c r="Z57" s="214">
        <f t="shared" si="24"/>
        <v>367803.88226941979</v>
      </c>
      <c r="AA57" s="214">
        <v>0</v>
      </c>
      <c r="AB57" s="214">
        <v>0</v>
      </c>
      <c r="AC57" s="214">
        <f t="shared" si="25"/>
        <v>367803.88226941979</v>
      </c>
      <c r="AD57" s="214">
        <f t="shared" si="26"/>
        <v>318763.36463349691</v>
      </c>
      <c r="AE57" s="214">
        <f>'Incremental Rent Q3'!$N$15/'Incremental Rent Q3'!$N$11</f>
        <v>6130.0647044903299</v>
      </c>
      <c r="AF57" s="214">
        <v>0</v>
      </c>
      <c r="AG57" s="214">
        <f t="shared" si="4"/>
        <v>324893.42933798721</v>
      </c>
      <c r="AH57" s="217">
        <f t="shared" si="5"/>
        <v>42910.452931432577</v>
      </c>
      <c r="AI57" s="214" t="s">
        <v>875</v>
      </c>
      <c r="AT57" s="175"/>
    </row>
    <row r="58" spans="1:72" x14ac:dyDescent="0.3">
      <c r="Y58" s="214">
        <f>'Incremental Rent Q3'!M75</f>
        <v>53</v>
      </c>
      <c r="Z58" s="214">
        <f t="shared" si="24"/>
        <v>367803.88226941979</v>
      </c>
      <c r="AA58" s="214">
        <v>0</v>
      </c>
      <c r="AB58" s="214">
        <v>0</v>
      </c>
      <c r="AC58" s="214">
        <f t="shared" si="25"/>
        <v>367803.88226941979</v>
      </c>
      <c r="AD58" s="214">
        <f t="shared" si="26"/>
        <v>324893.42933798721</v>
      </c>
      <c r="AE58" s="214">
        <f>'Incremental Rent Q3'!$N$15/'Incremental Rent Q3'!$N$11</f>
        <v>6130.0647044903299</v>
      </c>
      <c r="AF58" s="214">
        <v>0</v>
      </c>
      <c r="AG58" s="214">
        <f t="shared" si="4"/>
        <v>331023.49404247751</v>
      </c>
      <c r="AH58" s="217">
        <f t="shared" si="5"/>
        <v>36780.388226942276</v>
      </c>
      <c r="AI58" s="214" t="s">
        <v>875</v>
      </c>
      <c r="AT58" s="175"/>
    </row>
    <row r="59" spans="1:72" x14ac:dyDescent="0.3">
      <c r="Y59" s="214">
        <f>'Incremental Rent Q3'!M76</f>
        <v>54</v>
      </c>
      <c r="Z59" s="214">
        <f t="shared" si="24"/>
        <v>367803.88226941979</v>
      </c>
      <c r="AA59" s="214">
        <v>0</v>
      </c>
      <c r="AB59" s="214">
        <v>0</v>
      </c>
      <c r="AC59" s="214">
        <f t="shared" si="25"/>
        <v>367803.88226941979</v>
      </c>
      <c r="AD59" s="214">
        <f t="shared" si="26"/>
        <v>331023.49404247751</v>
      </c>
      <c r="AE59" s="214">
        <f>'Incremental Rent Q3'!$N$15/'Incremental Rent Q3'!$N$11</f>
        <v>6130.0647044903299</v>
      </c>
      <c r="AF59" s="214">
        <v>0</v>
      </c>
      <c r="AG59" s="214">
        <f t="shared" si="4"/>
        <v>337153.55874696781</v>
      </c>
      <c r="AH59" s="217">
        <f t="shared" si="5"/>
        <v>30650.323522451974</v>
      </c>
      <c r="AI59" s="214" t="s">
        <v>875</v>
      </c>
      <c r="AT59" s="175"/>
    </row>
    <row r="60" spans="1:72" x14ac:dyDescent="0.3">
      <c r="Y60" s="214">
        <f>'Incremental Rent Q3'!M77</f>
        <v>55</v>
      </c>
      <c r="Z60" s="214">
        <f t="shared" si="24"/>
        <v>367803.88226941979</v>
      </c>
      <c r="AA60" s="214">
        <v>0</v>
      </c>
      <c r="AB60" s="214">
        <v>0</v>
      </c>
      <c r="AC60" s="214">
        <f t="shared" si="25"/>
        <v>367803.88226941979</v>
      </c>
      <c r="AD60" s="214">
        <f t="shared" si="26"/>
        <v>337153.55874696781</v>
      </c>
      <c r="AE60" s="214">
        <f>'Incremental Rent Q3'!$N$15/'Incremental Rent Q3'!$N$11</f>
        <v>6130.0647044903299</v>
      </c>
      <c r="AF60" s="214">
        <v>0</v>
      </c>
      <c r="AG60" s="214">
        <f t="shared" si="4"/>
        <v>343283.62345145812</v>
      </c>
      <c r="AH60" s="217">
        <f t="shared" si="5"/>
        <v>24520.258817961672</v>
      </c>
      <c r="AI60" s="214" t="s">
        <v>875</v>
      </c>
      <c r="AT60" s="175"/>
    </row>
    <row r="61" spans="1:72" x14ac:dyDescent="0.3">
      <c r="Y61" s="214">
        <f>'Incremental Rent Q3'!M78</f>
        <v>56</v>
      </c>
      <c r="Z61" s="214">
        <f t="shared" si="24"/>
        <v>367803.88226941979</v>
      </c>
      <c r="AA61" s="214">
        <v>0</v>
      </c>
      <c r="AB61" s="214">
        <v>0</v>
      </c>
      <c r="AC61" s="214">
        <f t="shared" si="25"/>
        <v>367803.88226941979</v>
      </c>
      <c r="AD61" s="214">
        <f t="shared" si="26"/>
        <v>343283.62345145812</v>
      </c>
      <c r="AE61" s="214">
        <f>'Incremental Rent Q3'!$N$15/'Incremental Rent Q3'!$N$11</f>
        <v>6130.0647044903299</v>
      </c>
      <c r="AF61" s="214">
        <v>0</v>
      </c>
      <c r="AG61" s="214">
        <f t="shared" si="4"/>
        <v>349413.68815594842</v>
      </c>
      <c r="AH61" s="217">
        <f t="shared" si="5"/>
        <v>18390.194113471371</v>
      </c>
      <c r="AI61" s="214" t="s">
        <v>875</v>
      </c>
      <c r="AT61" s="175"/>
    </row>
    <row r="62" spans="1:72" x14ac:dyDescent="0.3">
      <c r="Y62" s="214">
        <f>'Incremental Rent Q3'!M79</f>
        <v>57</v>
      </c>
      <c r="Z62" s="214">
        <f t="shared" si="24"/>
        <v>367803.88226941979</v>
      </c>
      <c r="AA62" s="214">
        <v>0</v>
      </c>
      <c r="AB62" s="214">
        <v>0</v>
      </c>
      <c r="AC62" s="214">
        <f t="shared" si="25"/>
        <v>367803.88226941979</v>
      </c>
      <c r="AD62" s="214">
        <f t="shared" si="26"/>
        <v>349413.68815594842</v>
      </c>
      <c r="AE62" s="214">
        <f>'Incremental Rent Q3'!$N$15/'Incremental Rent Q3'!$N$11</f>
        <v>6130.0647044903299</v>
      </c>
      <c r="AF62" s="214">
        <v>0</v>
      </c>
      <c r="AG62" s="214">
        <f t="shared" si="4"/>
        <v>355543.75286043872</v>
      </c>
      <c r="AH62" s="217">
        <f t="shared" si="5"/>
        <v>12260.129408981069</v>
      </c>
      <c r="AI62" s="214" t="s">
        <v>875</v>
      </c>
      <c r="AT62" s="175"/>
    </row>
    <row r="63" spans="1:72" x14ac:dyDescent="0.3">
      <c r="Y63" s="214">
        <f>'Incremental Rent Q3'!M80</f>
        <v>58</v>
      </c>
      <c r="Z63" s="214">
        <f t="shared" si="24"/>
        <v>367803.88226941979</v>
      </c>
      <c r="AA63" s="214">
        <v>0</v>
      </c>
      <c r="AB63" s="214">
        <v>0</v>
      </c>
      <c r="AC63" s="214">
        <f t="shared" si="25"/>
        <v>367803.88226941979</v>
      </c>
      <c r="AD63" s="214">
        <f t="shared" si="26"/>
        <v>355543.75286043872</v>
      </c>
      <c r="AE63" s="214">
        <f>'Incremental Rent Q3'!$N$15/'Incremental Rent Q3'!$N$11</f>
        <v>6130.0647044903299</v>
      </c>
      <c r="AF63" s="214">
        <v>0</v>
      </c>
      <c r="AG63" s="214">
        <f t="shared" si="4"/>
        <v>361673.81756492902</v>
      </c>
      <c r="AH63" s="217">
        <f t="shared" si="5"/>
        <v>6130.0647044907673</v>
      </c>
      <c r="AI63" s="214" t="s">
        <v>875</v>
      </c>
      <c r="AT63" s="175"/>
    </row>
    <row r="64" spans="1:72" x14ac:dyDescent="0.3">
      <c r="Y64" s="214">
        <f>'Incremental Rent Q3'!M81</f>
        <v>59</v>
      </c>
      <c r="Z64" s="214">
        <f t="shared" si="24"/>
        <v>367803.88226941979</v>
      </c>
      <c r="AA64" s="214">
        <v>0</v>
      </c>
      <c r="AB64" s="214">
        <v>0</v>
      </c>
      <c r="AC64" s="214">
        <f t="shared" si="25"/>
        <v>367803.88226941979</v>
      </c>
      <c r="AD64" s="214">
        <f t="shared" si="26"/>
        <v>361673.81756492902</v>
      </c>
      <c r="AE64" s="214">
        <f>'Incremental Rent Q3'!$N$15/'Incremental Rent Q3'!$N$11</f>
        <v>6130.0647044903299</v>
      </c>
      <c r="AF64" s="214">
        <v>0</v>
      </c>
      <c r="AG64" s="214">
        <f t="shared" si="4"/>
        <v>367803.88226941932</v>
      </c>
      <c r="AH64" s="217">
        <f t="shared" si="5"/>
        <v>4.6566128730773926E-10</v>
      </c>
      <c r="AI64" s="214" t="s">
        <v>875</v>
      </c>
      <c r="AT64" s="175"/>
    </row>
  </sheetData>
  <mergeCells count="8">
    <mergeCell ref="CT1:DD1"/>
    <mergeCell ref="BU1:CE1"/>
    <mergeCell ref="A1:K1"/>
    <mergeCell ref="M1:W1"/>
    <mergeCell ref="Y1:AI1"/>
    <mergeCell ref="AK1:AU1"/>
    <mergeCell ref="AW1:BG1"/>
    <mergeCell ref="BI1:BS1"/>
  </mergeCells>
  <pageMargins left="0.7" right="0.7" top="0.75" bottom="0.75" header="0.3" footer="0.3"/>
  <pageSetup scale="46" orientation="portrait" r:id="rId1"/>
  <colBreaks count="7" manualBreakCount="7">
    <brk id="11" max="1048575" man="1"/>
    <brk id="23" max="1048575" man="1"/>
    <brk id="35" max="1048575" man="1"/>
    <brk id="47" max="1048575" man="1"/>
    <brk id="59" max="1048575" man="1"/>
    <brk id="71" max="1048575" man="1"/>
    <brk id="8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00D4-BF5E-4F07-B9FD-67B532FED463}">
  <sheetPr>
    <pageSetUpPr fitToPage="1"/>
  </sheetPr>
  <dimension ref="A1:L50"/>
  <sheetViews>
    <sheetView view="pageBreakPreview" topLeftCell="A14" zoomScaleSheetLayoutView="100" workbookViewId="0">
      <selection activeCell="C20" sqref="C20"/>
    </sheetView>
  </sheetViews>
  <sheetFormatPr defaultColWidth="9.21875" defaultRowHeight="14.4" x14ac:dyDescent="0.3"/>
  <cols>
    <col min="1" max="1" width="44.21875" style="172" bestFit="1" customWidth="1"/>
    <col min="2" max="2" width="13.21875" style="172" bestFit="1" customWidth="1"/>
    <col min="3" max="3" width="14.21875" style="172" bestFit="1" customWidth="1"/>
    <col min="4" max="4" width="15" style="172" bestFit="1" customWidth="1"/>
    <col min="5" max="5" width="20.77734375" style="172" bestFit="1" customWidth="1"/>
    <col min="6" max="6" width="14.5546875" style="172" bestFit="1" customWidth="1"/>
    <col min="7" max="7" width="13.21875" style="172" bestFit="1" customWidth="1"/>
    <col min="8" max="8" width="11.5546875" style="172" bestFit="1" customWidth="1"/>
    <col min="9" max="9" width="15.44140625" style="172" bestFit="1" customWidth="1"/>
    <col min="10" max="10" width="22.21875" style="172" bestFit="1" customWidth="1"/>
    <col min="11" max="11" width="12.77734375" style="172" bestFit="1" customWidth="1"/>
    <col min="12" max="12" width="9.77734375" style="172" bestFit="1" customWidth="1"/>
    <col min="13" max="16384" width="9.21875" style="172"/>
  </cols>
  <sheetData>
    <row r="1" spans="1:12" hidden="1" x14ac:dyDescent="0.3">
      <c r="K1" s="173"/>
      <c r="L1" s="173"/>
    </row>
    <row r="2" spans="1:12" ht="15" hidden="1" customHeight="1" x14ac:dyDescent="0.3"/>
    <row r="3" spans="1:12" ht="15" hidden="1" customHeight="1" x14ac:dyDescent="0.3"/>
    <row r="4" spans="1:12" ht="15" hidden="1" customHeight="1" x14ac:dyDescent="0.3"/>
    <row r="5" spans="1:12" ht="15" hidden="1" customHeight="1" x14ac:dyDescent="0.3">
      <c r="K5" s="172" t="s">
        <v>860</v>
      </c>
    </row>
    <row r="6" spans="1:12" ht="15" hidden="1" customHeight="1" x14ac:dyDescent="0.3">
      <c r="K6" s="172">
        <f>'Incremental Rent Q3'!B8*90%</f>
        <v>45000</v>
      </c>
    </row>
    <row r="7" spans="1:12" ht="30" hidden="1" customHeight="1" x14ac:dyDescent="0.3">
      <c r="K7" s="172" t="s">
        <v>861</v>
      </c>
    </row>
    <row r="8" spans="1:12" ht="15" hidden="1" customHeight="1" x14ac:dyDescent="0.3"/>
    <row r="9" spans="1:12" ht="15" hidden="1" customHeight="1" x14ac:dyDescent="0.3"/>
    <row r="10" spans="1:12" ht="15" hidden="1" customHeight="1" x14ac:dyDescent="0.3"/>
    <row r="11" spans="1:12" ht="15" hidden="1" customHeight="1" x14ac:dyDescent="0.3"/>
    <row r="12" spans="1:12" ht="15" hidden="1" customHeight="1" x14ac:dyDescent="0.3"/>
    <row r="13" spans="1:12" ht="15" hidden="1" customHeight="1" x14ac:dyDescent="0.3">
      <c r="A13" s="174"/>
      <c r="B13" s="175"/>
    </row>
    <row r="14" spans="1:12" ht="15" customHeight="1" x14ac:dyDescent="0.3">
      <c r="A14" s="176" t="s">
        <v>893</v>
      </c>
      <c r="B14" s="175"/>
    </row>
    <row r="15" spans="1:12" x14ac:dyDescent="0.3">
      <c r="A15" s="177" t="s">
        <v>863</v>
      </c>
      <c r="B15" s="177" t="s">
        <v>864</v>
      </c>
      <c r="C15" s="177" t="s">
        <v>30</v>
      </c>
      <c r="D15" s="177" t="s">
        <v>865</v>
      </c>
      <c r="E15" s="177" t="s">
        <v>866</v>
      </c>
      <c r="F15" s="177" t="s">
        <v>867</v>
      </c>
      <c r="G15" s="177" t="s">
        <v>868</v>
      </c>
      <c r="H15" s="177" t="s">
        <v>869</v>
      </c>
      <c r="I15" s="177" t="s">
        <v>870</v>
      </c>
      <c r="J15" s="177" t="s">
        <v>871</v>
      </c>
    </row>
    <row r="16" spans="1:12" x14ac:dyDescent="0.3">
      <c r="A16" s="178" t="s">
        <v>894</v>
      </c>
      <c r="B16" s="178">
        <f>'Incremental Rent Q3'!N15</f>
        <v>367803.88226941979</v>
      </c>
      <c r="C16" s="178">
        <f>SUMIF('RTUA &amp; Depreciation Q3'!AI:AI,A16,'RTUA &amp; Depreciation Q3'!AE:AE)</f>
        <v>73560.776453883955</v>
      </c>
      <c r="D16" s="178">
        <f>B16-C16</f>
        <v>294243.10581553582</v>
      </c>
      <c r="E16" s="178">
        <f>B16</f>
        <v>367803.88226941979</v>
      </c>
      <c r="F16" s="178">
        <f>SUMIF('Lease Liability &amp; Finance Cost'!T:T,A16,'Lease Liability &amp; Finance Cost'!R:R)</f>
        <v>29206.044512244509</v>
      </c>
      <c r="G16" s="178">
        <f>SUMIF('Lease Liability &amp; Finance Cost'!T:T,A16,'Lease Liability &amp; Finance Cost'!Q:Q)</f>
        <v>88888.888888888891</v>
      </c>
      <c r="H16" s="178">
        <f>(SUMIF('Lease Liability &amp; Finance Cost'!T:T,A16,'Lease Liability &amp; Finance Cost'!Q:Q)*10%)</f>
        <v>8888.8888888888887</v>
      </c>
      <c r="I16" s="178">
        <f>SUMIF('Lease Liability &amp; Finance Cost'!T:T,A16,'Lease Liability &amp; Finance Cost'!Q:Q)</f>
        <v>88888.888888888891</v>
      </c>
      <c r="J16" s="178">
        <f>E16+F16-I16</f>
        <v>308121.03789277544</v>
      </c>
    </row>
    <row r="17" spans="1:11" x14ac:dyDescent="0.3">
      <c r="A17" s="178" t="s">
        <v>872</v>
      </c>
      <c r="B17" s="178">
        <v>0</v>
      </c>
      <c r="C17" s="178">
        <f>SUMIF('RTUA &amp; Depreciation Q3'!AI:AI,A17,'RTUA &amp; Depreciation Q3'!AE:AE)</f>
        <v>73560.776453883955</v>
      </c>
      <c r="D17" s="178">
        <f>D16-C17</f>
        <v>220682.32936165185</v>
      </c>
      <c r="E17" s="178">
        <v>0</v>
      </c>
      <c r="F17" s="178">
        <f>SUMIF('Lease Liability &amp; Finance Cost'!T:T,A17,'Lease Liability &amp; Finance Cost'!R:R)</f>
        <v>22956.470803944496</v>
      </c>
      <c r="G17" s="178">
        <f>SUMIF('Lease Liability &amp; Finance Cost'!T:T,A17,'Lease Liability &amp; Finance Cost'!Q:Q)</f>
        <v>88888.888888888891</v>
      </c>
      <c r="H17" s="178">
        <f>(SUMIF('Lease Liability &amp; Finance Cost'!T:T,A17,'Lease Liability &amp; Finance Cost'!Q:Q)*10%)</f>
        <v>8888.8888888888887</v>
      </c>
      <c r="I17" s="178">
        <f>SUMIF('Lease Liability &amp; Finance Cost'!T:T,A17,'Lease Liability &amp; Finance Cost'!Q:Q)</f>
        <v>88888.888888888891</v>
      </c>
      <c r="J17" s="178">
        <f>J16+F17-I17</f>
        <v>242188.61980783107</v>
      </c>
    </row>
    <row r="18" spans="1:11" x14ac:dyDescent="0.3">
      <c r="A18" s="178" t="s">
        <v>873</v>
      </c>
      <c r="B18" s="178">
        <v>0</v>
      </c>
      <c r="C18" s="178">
        <f>SUMIF('RTUA &amp; Depreciation Q3'!AI:AI,A18,'RTUA &amp; Depreciation Q3'!AE:AE)</f>
        <v>73560.776453883955</v>
      </c>
      <c r="D18" s="178">
        <f>D17-C18</f>
        <v>147121.55290776788</v>
      </c>
      <c r="E18" s="178">
        <v>0</v>
      </c>
      <c r="F18" s="178">
        <f>SUMIF('Lease Liability &amp; Finance Cost'!T:T,A18,'Lease Liability &amp; Finance Cost'!R:R)</f>
        <v>16052.485062447911</v>
      </c>
      <c r="G18" s="178">
        <f>SUMIF('Lease Liability &amp; Finance Cost'!T:T,A18,'Lease Liability &amp; Finance Cost'!Q:Q)</f>
        <v>88888.888888888891</v>
      </c>
      <c r="H18" s="178">
        <f>(SUMIF('Lease Liability &amp; Finance Cost'!T:T,A18,'Lease Liability &amp; Finance Cost'!Q:Q)*10%)</f>
        <v>8888.8888888888887</v>
      </c>
      <c r="I18" s="178">
        <f>SUMIF('Lease Liability &amp; Finance Cost'!T:T,A18,'Lease Liability &amp; Finance Cost'!Q:Q)</f>
        <v>88888.888888888891</v>
      </c>
      <c r="J18" s="178">
        <f>J17+F18-I18</f>
        <v>169352.21598139009</v>
      </c>
      <c r="K18" s="179">
        <f>D18-J18</f>
        <v>-22230.663073622214</v>
      </c>
    </row>
    <row r="19" spans="1:11" x14ac:dyDescent="0.3">
      <c r="A19" s="178" t="s">
        <v>874</v>
      </c>
      <c r="B19" s="178">
        <v>0</v>
      </c>
      <c r="C19" s="178">
        <f>SUMIF('RTUA &amp; Depreciation Q3'!AI:AI,A19,'RTUA &amp; Depreciation Q3'!AE:AE)</f>
        <v>73560.776453883955</v>
      </c>
      <c r="D19" s="178">
        <f>D18-C19+B19</f>
        <v>73560.776453883926</v>
      </c>
      <c r="E19" s="178">
        <f>B19</f>
        <v>0</v>
      </c>
      <c r="F19" s="178">
        <f>SUMIF('Lease Liability &amp; Finance Cost'!T:T,A19,'Lease Liability &amp; Finance Cost'!R:R)</f>
        <v>8425.561796388236</v>
      </c>
      <c r="G19" s="178">
        <f>SUMIF('Lease Liability &amp; Finance Cost'!T:T,A19,'Lease Liability &amp; Finance Cost'!Q:Q)</f>
        <v>88888.888888888891</v>
      </c>
      <c r="H19" s="178">
        <f>(SUMIF('Lease Liability &amp; Finance Cost'!T:T,A19,'Lease Liability &amp; Finance Cost'!Q:Q)*10%)</f>
        <v>8888.8888888888887</v>
      </c>
      <c r="I19" s="178">
        <f>SUMIF('Lease Liability &amp; Finance Cost'!T:T,A19,'Lease Liability &amp; Finance Cost'!Q:Q)</f>
        <v>88888.888888888891</v>
      </c>
      <c r="J19" s="178">
        <f>J18+F19-I19+E19</f>
        <v>88888.888888889443</v>
      </c>
      <c r="K19" s="179">
        <f>D19-J19</f>
        <v>-15328.112435005518</v>
      </c>
    </row>
    <row r="20" spans="1:11" x14ac:dyDescent="0.3">
      <c r="A20" s="178" t="s">
        <v>875</v>
      </c>
      <c r="B20" s="178">
        <v>0</v>
      </c>
      <c r="C20" s="178">
        <f>SUMIF('RTUA &amp; Depreciation Q3'!AI:AI,A20,'RTUA &amp; Depreciation Q3'!AE:AE)</f>
        <v>73560.776453883955</v>
      </c>
      <c r="D20" s="178">
        <f>D19-C20+B20</f>
        <v>-2.9103830456733704E-11</v>
      </c>
      <c r="E20" s="178">
        <v>0</v>
      </c>
      <c r="F20" s="178">
        <f>SUMIF('Lease Liability &amp; Finance Cost'!T:T,A20,'Lease Liability &amp; Finance Cost'!R:R)</f>
        <v>4.4868405287464462E-12</v>
      </c>
      <c r="G20" s="178">
        <f>SUMIF('Lease Liability &amp; Finance Cost'!T:T,A20,'Lease Liability &amp; Finance Cost'!Q:Q)</f>
        <v>88888.888888888891</v>
      </c>
      <c r="H20" s="178">
        <f>(SUMIF('Lease Liability &amp; Finance Cost'!T:T,A20,'Lease Liability &amp; Finance Cost'!Q:Q)*10%)</f>
        <v>8888.8888888888887</v>
      </c>
      <c r="I20" s="178">
        <f>SUMIF('Lease Liability &amp; Finance Cost'!T:T,A20,'Lease Liability &amp; Finance Cost'!Q:Q)</f>
        <v>88888.888888888891</v>
      </c>
      <c r="J20" s="178">
        <f>J19+F20-I20</f>
        <v>5.5297277867794037E-10</v>
      </c>
    </row>
    <row r="21" spans="1:11" x14ac:dyDescent="0.3">
      <c r="A21" s="178" t="s">
        <v>876</v>
      </c>
      <c r="B21" s="178">
        <v>0</v>
      </c>
      <c r="C21" s="178">
        <f>SUMIF('RTUA &amp; Depreciation Q3'!AI:AI,A21,'RTUA &amp; Depreciation Q3'!AE:AE)</f>
        <v>0</v>
      </c>
      <c r="D21" s="178">
        <f>D20-C21+B21</f>
        <v>-2.9103830456733704E-11</v>
      </c>
      <c r="E21" s="178">
        <v>0</v>
      </c>
      <c r="F21" s="178">
        <f>SUMIF('Lease Liability &amp; Finance Cost'!T:T,A21,'Lease Liability &amp; Finance Cost'!R:R)</f>
        <v>0</v>
      </c>
      <c r="G21" s="178">
        <f>SUMIF('Lease Liability &amp; Finance Cost'!T:T,A21,'Lease Liability &amp; Finance Cost'!Q:Q)</f>
        <v>0</v>
      </c>
      <c r="H21" s="178">
        <f>(SUMIF('Lease Liability &amp; Finance Cost'!T:T,A21,'Lease Liability &amp; Finance Cost'!Q:Q)*10%)</f>
        <v>0</v>
      </c>
      <c r="I21" s="178">
        <f>SUMIF('Lease Liability &amp; Finance Cost'!T:T,A21,'Lease Liability &amp; Finance Cost'!Q:Q)</f>
        <v>0</v>
      </c>
      <c r="J21" s="178">
        <f>J20+F21-I21</f>
        <v>5.5297277867794037E-10</v>
      </c>
    </row>
    <row r="23" spans="1:11" x14ac:dyDescent="0.3">
      <c r="A23" s="176" t="s">
        <v>895</v>
      </c>
    </row>
    <row r="24" spans="1:11" x14ac:dyDescent="0.3">
      <c r="A24" s="177" t="s">
        <v>863</v>
      </c>
      <c r="B24" s="177" t="s">
        <v>864</v>
      </c>
      <c r="C24" s="177" t="s">
        <v>30</v>
      </c>
      <c r="D24" s="177" t="s">
        <v>865</v>
      </c>
      <c r="E24" s="177" t="s">
        <v>866</v>
      </c>
      <c r="F24" s="177" t="s">
        <v>867</v>
      </c>
      <c r="G24" s="177" t="s">
        <v>868</v>
      </c>
      <c r="H24" s="177" t="s">
        <v>869</v>
      </c>
      <c r="I24" s="177" t="s">
        <v>870</v>
      </c>
      <c r="J24" s="177" t="s">
        <v>871</v>
      </c>
    </row>
    <row r="25" spans="1:11" x14ac:dyDescent="0.3">
      <c r="A25" s="178" t="s">
        <v>894</v>
      </c>
      <c r="B25" s="178">
        <v>0</v>
      </c>
      <c r="C25" s="178">
        <v>0</v>
      </c>
      <c r="D25" s="178">
        <v>0</v>
      </c>
      <c r="E25" s="178">
        <v>0</v>
      </c>
      <c r="F25" s="178">
        <v>0</v>
      </c>
      <c r="G25" s="178">
        <v>0</v>
      </c>
      <c r="H25" s="178">
        <v>0</v>
      </c>
      <c r="I25" s="178">
        <v>0</v>
      </c>
      <c r="J25" s="178">
        <v>0</v>
      </c>
    </row>
    <row r="26" spans="1:11" x14ac:dyDescent="0.3">
      <c r="A26" s="178" t="s">
        <v>872</v>
      </c>
      <c r="B26" s="178">
        <v>0</v>
      </c>
      <c r="C26" s="178">
        <v>0</v>
      </c>
      <c r="D26" s="178">
        <v>0</v>
      </c>
      <c r="E26" s="178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</row>
    <row r="27" spans="1:11" x14ac:dyDescent="0.3">
      <c r="A27" s="178" t="s">
        <v>873</v>
      </c>
      <c r="B27" s="178">
        <v>0</v>
      </c>
      <c r="C27" s="178">
        <v>0</v>
      </c>
      <c r="D27" s="178">
        <v>0</v>
      </c>
      <c r="E27" s="178">
        <v>0</v>
      </c>
      <c r="F27" s="178">
        <v>0</v>
      </c>
      <c r="G27" s="178">
        <v>0</v>
      </c>
      <c r="H27" s="178">
        <v>0</v>
      </c>
      <c r="I27" s="178">
        <v>0</v>
      </c>
      <c r="J27" s="178">
        <v>0</v>
      </c>
    </row>
    <row r="28" spans="1:11" x14ac:dyDescent="0.3">
      <c r="A28" s="178" t="s">
        <v>874</v>
      </c>
      <c r="B28" s="178">
        <f>'Incremental Rent Q3'!T15+'Incremental Rent Q3'!Z15+'Incremental Rent Q3'!AF15+'Incremental Rent Q3'!AL15</f>
        <v>5230850.491620481</v>
      </c>
      <c r="C28" s="178">
        <f>+SUMIF('RTUA &amp; Depreciation Q3'!AU:AU,A28,'RTUA &amp; Depreciation Q3'!AQ:AQ)+SUMIF('RTUA &amp; Depreciation Q3'!BG:BG,A28,'RTUA &amp; Depreciation Q3'!BC:BC)+SUMIF('RTUA &amp; Depreciation Q3'!BS:BS,A28,'RTUA &amp; Depreciation Q3'!BO:BO)+SUMIF('RTUA &amp; Depreciation Q3'!CE:CE,A28,'RTUA &amp; Depreciation Q3'!CA:CA)</f>
        <v>2241793.0678373491</v>
      </c>
      <c r="D28" s="178">
        <f>D27-C28+B28</f>
        <v>2989057.4237831319</v>
      </c>
      <c r="E28" s="178">
        <f>B28</f>
        <v>5230850.491620481</v>
      </c>
      <c r="F28" s="178">
        <f>+SUMIF('Lease Liability &amp; Finance Cost'!AA:AA,A28,'Lease Liability &amp; Finance Cost'!Y:Y)+SUMIF('Lease Liability &amp; Finance Cost'!AH:AH,A28,'Lease Liability &amp; Finance Cost'!AF:AF)+SUMIF('Lease Liability &amp; Finance Cost'!AO:AO,A28,'Lease Liability &amp; Finance Cost'!AM:AM)+SUMIF('Lease Liability &amp; Finance Cost'!AV:AV,A28,'Lease Liability &amp; Finance Cost'!AT:AT)</f>
        <v>302000.21591814351</v>
      </c>
      <c r="G28" s="178">
        <f>+SUMIF('Lease Liability &amp; Finance Cost'!AA:AA,A28,'Lease Liability &amp; Finance Cost'!X:X)+SUMIF('Lease Liability &amp; Finance Cost'!AH:AH,A28,'Lease Liability &amp; Finance Cost'!AE:AE)+SUMIF('Lease Liability &amp; Finance Cost'!AO:AO,A28,'Lease Liability &amp; Finance Cost'!AL:AL)+SUMIF('Lease Liability &amp; Finance Cost'!AV:AV,A28,'Lease Liability &amp; Finance Cost'!AS:AS)-F28-H28</f>
        <v>1887429.7840818567</v>
      </c>
      <c r="H28" s="178">
        <f>(+SUMIF('Lease Liability &amp; Finance Cost'!AA:AA,A28,'Lease Liability &amp; Finance Cost'!X:X)+SUMIF('Lease Liability &amp; Finance Cost'!AH:AH,A28,'Lease Liability &amp; Finance Cost'!AE:AE)+SUMIF('Lease Liability &amp; Finance Cost'!AO:AO,A28,'Lease Liability &amp; Finance Cost'!AL:AL)+SUMIF('Lease Liability &amp; Finance Cost'!AV:AV,A28,'Lease Liability &amp; Finance Cost'!AS:AS))*10%</f>
        <v>243270</v>
      </c>
      <c r="I28" s="178">
        <f>+SUMIF('Lease Liability &amp; Finance Cost'!AA:AA,A28,'Lease Liability &amp; Finance Cost'!X:X)++SUMIF('Lease Liability &amp; Finance Cost'!AH:AH,A28,'Lease Liability &amp; Finance Cost'!AE:AE)+SUMIF('Lease Liability &amp; Finance Cost'!AO:AO,A28,'Lease Liability &amp; Finance Cost'!AL:AL)+SUMIF('Lease Liability &amp; Finance Cost'!AV:AV,A28,'Lease Liability &amp; Finance Cost'!AS:AS)</f>
        <v>2432700</v>
      </c>
      <c r="J28" s="178">
        <f>J27+F28-I28+E28</f>
        <v>3100150.7075386243</v>
      </c>
    </row>
    <row r="29" spans="1:11" x14ac:dyDescent="0.3">
      <c r="A29" s="178" t="s">
        <v>875</v>
      </c>
      <c r="B29" s="178">
        <v>0</v>
      </c>
      <c r="C29" s="178">
        <f>+SUMIF('RTUA &amp; Depreciation Q3'!AU:AU,A29,'RTUA &amp; Depreciation Q3'!AQ:AQ)+SUMIF('RTUA &amp; Depreciation Q3'!BG:BG,A29,'RTUA &amp; Depreciation Q3'!BC:BC)+SUMIF('RTUA &amp; Depreciation Q3'!BS:BS,A29,'RTUA &amp; Depreciation Q3'!BO:BO)+SUMIF('RTUA &amp; Depreciation Q3'!CE:CE,A29,'RTUA &amp; Depreciation Q3'!CA:CA)</f>
        <v>2989057.4237831319</v>
      </c>
      <c r="D29" s="178">
        <f>D28-C29+B29</f>
        <v>0</v>
      </c>
      <c r="E29" s="178">
        <v>0</v>
      </c>
      <c r="F29" s="178">
        <f>+SUMIF('Lease Liability &amp; Finance Cost'!AA:AA,A29,'Lease Liability &amp; Finance Cost'!Y:Y)+SUMIF('Lease Liability &amp; Finance Cost'!AH:AH,A29,'Lease Liability &amp; Finance Cost'!AF:AF)+SUMIF('Lease Liability &amp; Finance Cost'!AO:AO,A29,'Lease Liability &amp; Finance Cost'!AM:AM)+SUMIF('Lease Liability &amp; Finance Cost'!AV:AV,A29,'Lease Liability &amp; Finance Cost'!AT:AT)</f>
        <v>143449.29246137731</v>
      </c>
      <c r="G29" s="178">
        <f>+SUMIF('Lease Liability &amp; Finance Cost'!AA:AA,A29,'Lease Liability &amp; Finance Cost'!X:X)+SUMIF('Lease Liability &amp; Finance Cost'!AH:AH,A29,'Lease Liability &amp; Finance Cost'!AE:AE)+SUMIF('Lease Liability &amp; Finance Cost'!AO:AO,A29,'Lease Liability &amp; Finance Cost'!AL:AL)+SUMIF('Lease Liability &amp; Finance Cost'!AV:AV,A29,'Lease Liability &amp; Finance Cost'!AS:AS)-F29-H29</f>
        <v>2775790.7075386229</v>
      </c>
      <c r="H29" s="178">
        <f>(+SUMIF('Lease Liability &amp; Finance Cost'!AA:AA,A29,'Lease Liability &amp; Finance Cost'!X:X)+SUMIF('Lease Liability &amp; Finance Cost'!AH:AH,A29,'Lease Liability &amp; Finance Cost'!AE:AE)+SUMIF('Lease Liability &amp; Finance Cost'!AO:AO,A29,'Lease Liability &amp; Finance Cost'!AL:AL)+SUMIF('Lease Liability &amp; Finance Cost'!AV:AV,A29,'Lease Liability &amp; Finance Cost'!AS:AS))*10%</f>
        <v>324360</v>
      </c>
      <c r="I29" s="178">
        <f>+SUMIF('Lease Liability &amp; Finance Cost'!AA:AA,A29,'Lease Liability &amp; Finance Cost'!X:X)++SUMIF('Lease Liability &amp; Finance Cost'!AH:AH,A29,'Lease Liability &amp; Finance Cost'!AE:AE)+SUMIF('Lease Liability &amp; Finance Cost'!AO:AO,A29,'Lease Liability &amp; Finance Cost'!AL:AL)+SUMIF('Lease Liability &amp; Finance Cost'!AV:AV,A29,'Lease Liability &amp; Finance Cost'!AS:AS)</f>
        <v>3243600</v>
      </c>
      <c r="J29" s="178">
        <f>J28+F29-I29</f>
        <v>0</v>
      </c>
    </row>
    <row r="30" spans="1:11" x14ac:dyDescent="0.3">
      <c r="A30" s="178" t="s">
        <v>876</v>
      </c>
      <c r="B30" s="178">
        <v>0</v>
      </c>
      <c r="C30" s="178">
        <f>+SUMIF('RTUA &amp; Depreciation Q3'!AU:AU,A30,'RTUA &amp; Depreciation Q3'!AQ:AQ)+SUMIF('RTUA &amp; Depreciation Q3'!BG:BG,A30,'RTUA &amp; Depreciation Q3'!BC:BC)+SUMIF('RTUA &amp; Depreciation Q3'!BS:BS,A30,'RTUA &amp; Depreciation Q3'!BO:BO)+SUMIF('RTUA &amp; Depreciation Q3'!CE:CE,A30,'RTUA &amp; Depreciation Q3'!CA:CA)</f>
        <v>0</v>
      </c>
      <c r="D30" s="178">
        <f>D29-C30+B30</f>
        <v>0</v>
      </c>
      <c r="E30" s="178">
        <v>0</v>
      </c>
      <c r="F30" s="178">
        <f>+SUMIF('Lease Liability &amp; Finance Cost'!AA:AA,A30,'Lease Liability &amp; Finance Cost'!Y:Y)+SUMIF('Lease Liability &amp; Finance Cost'!AH:AH,A30,'Lease Liability &amp; Finance Cost'!AF:AF)+SUMIF('Lease Liability &amp; Finance Cost'!AO:AO,A30,'Lease Liability &amp; Finance Cost'!AM:AM)+SUMIF('Lease Liability &amp; Finance Cost'!AV:AV,A30,'Lease Liability &amp; Finance Cost'!AT:AT)</f>
        <v>0</v>
      </c>
      <c r="G30" s="178">
        <f>+SUMIF('Lease Liability &amp; Finance Cost'!AA:AA,A30,'Lease Liability &amp; Finance Cost'!X:X)+SUMIF('Lease Liability &amp; Finance Cost'!AH:AH,A30,'Lease Liability &amp; Finance Cost'!AE:AE)+SUMIF('Lease Liability &amp; Finance Cost'!AO:AO,A30,'Lease Liability &amp; Finance Cost'!AL:AL)+SUMIF('Lease Liability &amp; Finance Cost'!AV:AV,A30,'Lease Liability &amp; Finance Cost'!AS:AS)-F30-H30</f>
        <v>0</v>
      </c>
      <c r="H30" s="178">
        <f>((SUMIF('Lease Liability &amp; Finance Cost'!T:T,'House Rent Lead Q3'!A32,'Lease Liability &amp; Finance Cost'!Q:Q)+(SUMIF('Lease Liability &amp; Finance Cost'!AA:AA,'House Rent Lead Q3'!A32,'Lease Liability &amp; Finance Cost'!X:X))*10%))</f>
        <v>0</v>
      </c>
      <c r="I30" s="178">
        <f>SUMIF('Lease Liability &amp; Finance Cost'!T:T,A30,'Lease Liability &amp; Finance Cost'!Q:Q)+SUMIF('Lease Liability &amp; Finance Cost'!AA:AA,A30,'Lease Liability &amp; Finance Cost'!X:X)++SUMIF('Lease Liability &amp; Finance Cost'!AH:AH,A30,'Lease Liability &amp; Finance Cost'!AE:AE)+SUMIF('Lease Liability &amp; Finance Cost'!AO:AO,A30,'Lease Liability &amp; Finance Cost'!AL:AL)+SUMIF('Lease Liability &amp; Finance Cost'!AV:AV,A30,'Lease Liability &amp; Finance Cost'!AS:AS)</f>
        <v>0</v>
      </c>
      <c r="J30" s="178">
        <f>J29+F30-I30</f>
        <v>0</v>
      </c>
    </row>
    <row r="34" spans="1:8" x14ac:dyDescent="0.3">
      <c r="A34" s="173" t="s">
        <v>879</v>
      </c>
      <c r="E34" s="173" t="s">
        <v>879</v>
      </c>
    </row>
    <row r="35" spans="1:8" x14ac:dyDescent="0.3">
      <c r="A35" s="173" t="s">
        <v>896</v>
      </c>
      <c r="E35" s="172" t="s">
        <v>897</v>
      </c>
    </row>
    <row r="36" spans="1:8" x14ac:dyDescent="0.3">
      <c r="A36" s="181" t="s">
        <v>3</v>
      </c>
      <c r="B36" s="181" t="s">
        <v>880</v>
      </c>
      <c r="C36" s="181" t="s">
        <v>881</v>
      </c>
      <c r="E36" s="181" t="s">
        <v>3</v>
      </c>
      <c r="F36" s="181" t="s">
        <v>880</v>
      </c>
      <c r="G36" s="181" t="s">
        <v>881</v>
      </c>
      <c r="H36" s="179"/>
    </row>
    <row r="37" spans="1:8" x14ac:dyDescent="0.3">
      <c r="A37" s="182" t="s">
        <v>882</v>
      </c>
      <c r="B37" s="183">
        <f>B16</f>
        <v>367803.88226941979</v>
      </c>
      <c r="C37" s="182"/>
      <c r="D37" s="179"/>
      <c r="E37" s="182" t="s">
        <v>882</v>
      </c>
      <c r="F37" s="179">
        <f>+B28</f>
        <v>5230850.491620481</v>
      </c>
    </row>
    <row r="38" spans="1:8" x14ac:dyDescent="0.3">
      <c r="A38" s="182" t="s">
        <v>883</v>
      </c>
      <c r="B38" s="182"/>
      <c r="C38" s="183">
        <f>E16</f>
        <v>367803.88226941979</v>
      </c>
      <c r="E38" s="182" t="s">
        <v>883</v>
      </c>
      <c r="G38" s="179">
        <f>+F37</f>
        <v>5230850.491620481</v>
      </c>
    </row>
    <row r="39" spans="1:8" x14ac:dyDescent="0.3">
      <c r="A39" s="182" t="s">
        <v>884</v>
      </c>
      <c r="B39" s="182"/>
      <c r="C39" s="182"/>
      <c r="E39" s="182" t="s">
        <v>884</v>
      </c>
    </row>
    <row r="40" spans="1:8" x14ac:dyDescent="0.3">
      <c r="A40" s="182"/>
      <c r="B40" s="182"/>
      <c r="C40" s="182"/>
    </row>
    <row r="41" spans="1:8" x14ac:dyDescent="0.3">
      <c r="A41" s="182" t="s">
        <v>885</v>
      </c>
      <c r="B41" s="183">
        <f>SUM(C16:C19)</f>
        <v>294243.10581553582</v>
      </c>
      <c r="C41" s="182"/>
      <c r="E41" s="182" t="s">
        <v>885</v>
      </c>
      <c r="F41" s="183">
        <f>+C28</f>
        <v>2241793.0678373491</v>
      </c>
      <c r="G41" s="182"/>
    </row>
    <row r="42" spans="1:8" x14ac:dyDescent="0.3">
      <c r="A42" s="182" t="s">
        <v>886</v>
      </c>
      <c r="C42" s="183">
        <f>B41</f>
        <v>294243.10581553582</v>
      </c>
      <c r="E42" s="182" t="s">
        <v>886</v>
      </c>
      <c r="G42" s="183">
        <f>F41</f>
        <v>2241793.0678373491</v>
      </c>
    </row>
    <row r="43" spans="1:8" x14ac:dyDescent="0.3">
      <c r="A43" s="182" t="s">
        <v>887</v>
      </c>
      <c r="B43" s="182"/>
      <c r="C43" s="183"/>
      <c r="E43" s="182" t="s">
        <v>887</v>
      </c>
      <c r="F43" s="182"/>
      <c r="G43" s="183"/>
    </row>
    <row r="44" spans="1:8" x14ac:dyDescent="0.3">
      <c r="A44" s="182"/>
      <c r="B44" s="182"/>
      <c r="C44" s="183"/>
    </row>
    <row r="45" spans="1:8" x14ac:dyDescent="0.3">
      <c r="A45" s="182" t="s">
        <v>888</v>
      </c>
      <c r="B45" s="183">
        <f>SUM(F16:F19)</f>
        <v>76640.562175025159</v>
      </c>
      <c r="C45" s="182"/>
      <c r="D45" s="179"/>
      <c r="E45" s="182" t="s">
        <v>888</v>
      </c>
      <c r="F45" s="183">
        <f>+F28</f>
        <v>302000.21591814351</v>
      </c>
      <c r="G45" s="182"/>
    </row>
    <row r="46" spans="1:8" x14ac:dyDescent="0.3">
      <c r="A46" s="182" t="s">
        <v>883</v>
      </c>
      <c r="B46" s="182"/>
      <c r="C46" s="183">
        <f>B45</f>
        <v>76640.562175025159</v>
      </c>
      <c r="E46" s="182" t="s">
        <v>883</v>
      </c>
      <c r="F46" s="182"/>
      <c r="G46" s="183">
        <f>F45</f>
        <v>302000.21591814351</v>
      </c>
    </row>
    <row r="47" spans="1:8" x14ac:dyDescent="0.3">
      <c r="A47" s="182" t="s">
        <v>889</v>
      </c>
      <c r="B47" s="182"/>
      <c r="C47" s="182"/>
      <c r="E47" s="182" t="s">
        <v>889</v>
      </c>
      <c r="F47" s="182"/>
      <c r="G47" s="182"/>
    </row>
    <row r="48" spans="1:8" x14ac:dyDescent="0.3">
      <c r="A48" s="182" t="s">
        <v>890</v>
      </c>
      <c r="B48" s="183">
        <f>SUM(I16:I19)</f>
        <v>355555.55555555556</v>
      </c>
      <c r="C48" s="182"/>
      <c r="E48" s="182" t="s">
        <v>890</v>
      </c>
      <c r="F48" s="183">
        <f>I28</f>
        <v>2432700</v>
      </c>
      <c r="G48" s="182"/>
    </row>
    <row r="49" spans="1:7" x14ac:dyDescent="0.3">
      <c r="A49" s="182" t="s">
        <v>891</v>
      </c>
      <c r="B49" s="182"/>
      <c r="C49" s="183">
        <f>B48</f>
        <v>355555.55555555556</v>
      </c>
      <c r="D49" s="179"/>
      <c r="E49" s="182" t="s">
        <v>891</v>
      </c>
      <c r="F49" s="182"/>
      <c r="G49" s="183">
        <f>F48</f>
        <v>2432700</v>
      </c>
    </row>
    <row r="50" spans="1:7" x14ac:dyDescent="0.3">
      <c r="A50" s="182" t="s">
        <v>892</v>
      </c>
      <c r="B50" s="182"/>
      <c r="C50" s="182"/>
      <c r="E50" s="182" t="s">
        <v>898</v>
      </c>
      <c r="F50" s="182"/>
      <c r="G50" s="182"/>
    </row>
  </sheetData>
  <pageMargins left="0.7" right="0.7" top="0.75" bottom="0.75" header="0.3" footer="0.3"/>
  <pageSetup scale="67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DA19B-681F-4273-92E5-330357350379}">
  <dimension ref="A1:BL64"/>
  <sheetViews>
    <sheetView showGridLines="0" view="pageBreakPreview" topLeftCell="B1" zoomScaleSheetLayoutView="100" workbookViewId="0">
      <selection activeCell="BB32" sqref="BB32"/>
    </sheetView>
  </sheetViews>
  <sheetFormatPr defaultColWidth="9.21875" defaultRowHeight="14.4" x14ac:dyDescent="0.3"/>
  <cols>
    <col min="1" max="1" width="6.77734375" style="172" customWidth="1"/>
    <col min="2" max="2" width="13.5546875" style="172" bestFit="1" customWidth="1"/>
    <col min="3" max="3" width="16.5546875" style="172" bestFit="1" customWidth="1"/>
    <col min="4" max="4" width="12" style="172" bestFit="1" customWidth="1"/>
    <col min="5" max="5" width="13.21875" style="172" bestFit="1" customWidth="1"/>
    <col min="6" max="6" width="9.21875" style="172"/>
    <col min="7" max="7" width="3.77734375" style="172" customWidth="1"/>
    <col min="8" max="8" width="6.77734375" style="172" customWidth="1"/>
    <col min="9" max="9" width="14" style="172" bestFit="1" customWidth="1"/>
    <col min="10" max="10" width="16.5546875" style="172" bestFit="1" customWidth="1"/>
    <col min="11" max="11" width="11.21875" style="172" bestFit="1" customWidth="1"/>
    <col min="12" max="12" width="14" style="172" bestFit="1" customWidth="1"/>
    <col min="13" max="13" width="8.77734375" style="172" bestFit="1" customWidth="1"/>
    <col min="14" max="14" width="5.5546875" style="172" hidden="1" customWidth="1"/>
    <col min="15" max="15" width="9.21875" style="172" hidden="1" customWidth="1"/>
    <col min="16" max="16" width="12.21875" style="172" hidden="1" customWidth="1"/>
    <col min="17" max="17" width="10.77734375" style="172" hidden="1" customWidth="1"/>
    <col min="18" max="18" width="10.21875" style="172" hidden="1" customWidth="1"/>
    <col min="19" max="19" width="12.21875" style="172" hidden="1" customWidth="1"/>
    <col min="20" max="20" width="0" style="172" hidden="1" customWidth="1"/>
    <col min="21" max="21" width="5.21875" style="172" hidden="1" customWidth="1"/>
    <col min="22" max="22" width="12.21875" style="172" hidden="1" customWidth="1"/>
    <col min="23" max="23" width="15" style="172" hidden="1" customWidth="1"/>
    <col min="24" max="24" width="18.21875" style="172" hidden="1" customWidth="1"/>
    <col min="25" max="25" width="11.21875" style="172" hidden="1" customWidth="1"/>
    <col min="26" max="26" width="14" style="172" hidden="1" customWidth="1"/>
    <col min="27" max="27" width="8.77734375" style="172" hidden="1" customWidth="1"/>
    <col min="28" max="28" width="0" style="172" hidden="1" customWidth="1"/>
    <col min="29" max="29" width="12.21875" style="172" hidden="1" customWidth="1"/>
    <col min="30" max="30" width="14" style="172" hidden="1" customWidth="1"/>
    <col min="31" max="31" width="10.5546875" style="172" hidden="1" customWidth="1"/>
    <col min="32" max="32" width="11.21875" style="172" hidden="1" customWidth="1"/>
    <col min="33" max="33" width="14" style="172" hidden="1" customWidth="1"/>
    <col min="34" max="35" width="0" style="172" hidden="1" customWidth="1"/>
    <col min="36" max="36" width="12.21875" style="172" hidden="1" customWidth="1"/>
    <col min="37" max="37" width="15" style="172" hidden="1" customWidth="1"/>
    <col min="38" max="38" width="18.21875" style="172" hidden="1" customWidth="1"/>
    <col min="39" max="39" width="11.21875" style="172" hidden="1" customWidth="1"/>
    <col min="40" max="40" width="14" style="172" hidden="1" customWidth="1"/>
    <col min="41" max="41" width="8.77734375" style="172" hidden="1" customWidth="1"/>
    <col min="42" max="42" width="0" style="172" hidden="1" customWidth="1"/>
    <col min="43" max="43" width="10.5546875" style="172" hidden="1" customWidth="1"/>
    <col min="44" max="44" width="15" style="172" hidden="1" customWidth="1"/>
    <col min="45" max="45" width="18.21875" style="172" hidden="1" customWidth="1"/>
    <col min="46" max="46" width="9.44140625" style="172" hidden="1" customWidth="1"/>
    <col min="47" max="47" width="11.5546875" style="172" hidden="1" customWidth="1"/>
    <col min="48" max="48" width="8.77734375" style="172" hidden="1" customWidth="1"/>
    <col min="49" max="49" width="0" style="172" hidden="1" customWidth="1"/>
    <col min="50" max="50" width="35.77734375" style="172" bestFit="1" customWidth="1"/>
    <col min="51" max="51" width="13.5546875" style="172" bestFit="1" customWidth="1"/>
    <col min="52" max="52" width="16.5546875" style="172" bestFit="1" customWidth="1"/>
    <col min="53" max="53" width="9.5546875" style="172" bestFit="1" customWidth="1"/>
    <col min="54" max="54" width="13.21875" style="172" bestFit="1" customWidth="1"/>
    <col min="55" max="55" width="8.77734375" style="172" bestFit="1" customWidth="1"/>
    <col min="56" max="58" width="9.21875" style="172"/>
    <col min="59" max="59" width="33.77734375" style="172" bestFit="1" customWidth="1"/>
    <col min="60" max="60" width="13.77734375" style="172" bestFit="1" customWidth="1"/>
    <col min="61" max="61" width="16" style="172" bestFit="1" customWidth="1"/>
    <col min="62" max="62" width="11.21875" style="172" bestFit="1" customWidth="1"/>
    <col min="63" max="63" width="13.77734375" style="172" bestFit="1" customWidth="1"/>
    <col min="64" max="64" width="8.77734375" style="172" bestFit="1" customWidth="1"/>
    <col min="65" max="16384" width="9.21875" style="172"/>
  </cols>
  <sheetData>
    <row r="1" spans="1:64" x14ac:dyDescent="0.3">
      <c r="A1" s="486" t="s">
        <v>902</v>
      </c>
      <c r="B1" s="486"/>
      <c r="C1" s="486"/>
      <c r="D1" s="486"/>
      <c r="E1" s="486"/>
      <c r="F1" s="486"/>
      <c r="G1" s="185"/>
      <c r="H1" s="486" t="s">
        <v>903</v>
      </c>
      <c r="I1" s="486"/>
      <c r="J1" s="486"/>
      <c r="K1" s="486"/>
      <c r="L1" s="486"/>
      <c r="M1" s="486"/>
      <c r="O1" s="486" t="s">
        <v>904</v>
      </c>
      <c r="P1" s="486"/>
      <c r="Q1" s="486"/>
      <c r="R1" s="486"/>
      <c r="S1" s="486"/>
      <c r="T1" s="486"/>
      <c r="V1" s="486" t="s">
        <v>905</v>
      </c>
      <c r="W1" s="486"/>
      <c r="X1" s="486"/>
      <c r="Y1" s="486"/>
      <c r="Z1" s="486"/>
      <c r="AA1" s="486"/>
      <c r="AC1" s="486" t="s">
        <v>906</v>
      </c>
      <c r="AD1" s="486"/>
      <c r="AE1" s="486"/>
      <c r="AF1" s="486"/>
      <c r="AG1" s="486"/>
      <c r="AH1" s="486"/>
      <c r="AJ1" s="486" t="s">
        <v>907</v>
      </c>
      <c r="AK1" s="486"/>
      <c r="AL1" s="486"/>
      <c r="AM1" s="486"/>
      <c r="AN1" s="486"/>
      <c r="AO1" s="486"/>
      <c r="AQ1" s="486" t="s">
        <v>908</v>
      </c>
      <c r="AR1" s="486"/>
      <c r="AS1" s="486"/>
      <c r="AT1" s="486"/>
      <c r="AU1" s="486"/>
      <c r="AV1" s="486"/>
      <c r="AX1" s="222" t="s">
        <v>963</v>
      </c>
      <c r="AY1" s="222"/>
      <c r="AZ1" s="222"/>
      <c r="BA1" s="222"/>
      <c r="BB1" s="222"/>
      <c r="BC1" s="222"/>
      <c r="BF1" s="172">
        <f>SUMIF('Lease Liability &amp; Finance Cost'!BC:BC,'House Rent Lead Q3'!A22,'Lease Liability &amp; Finance Cost'!AZ:AZ)</f>
        <v>165000</v>
      </c>
      <c r="BG1" s="486" t="s">
        <v>1294</v>
      </c>
      <c r="BH1" s="486"/>
      <c r="BI1" s="486"/>
      <c r="BJ1" s="486"/>
      <c r="BK1" s="486"/>
      <c r="BL1" s="486"/>
    </row>
    <row r="2" spans="1:64" x14ac:dyDescent="0.3">
      <c r="A2" s="173"/>
      <c r="B2" s="173"/>
      <c r="C2" s="173"/>
      <c r="D2" s="223"/>
      <c r="E2" s="173"/>
      <c r="F2" s="173"/>
      <c r="H2" s="173"/>
      <c r="I2" s="173"/>
      <c r="J2" s="173"/>
      <c r="K2" s="173"/>
      <c r="L2" s="173"/>
      <c r="M2" s="173"/>
      <c r="O2" s="173"/>
      <c r="P2" s="173"/>
      <c r="Q2" s="173"/>
      <c r="R2" s="173"/>
      <c r="S2" s="173"/>
      <c r="T2" s="173"/>
      <c r="V2" s="173"/>
      <c r="W2" s="173"/>
      <c r="X2" s="173"/>
      <c r="Y2" s="173"/>
      <c r="Z2" s="173"/>
      <c r="AA2" s="173"/>
      <c r="AC2" s="173"/>
      <c r="AD2" s="173"/>
      <c r="AE2" s="173"/>
      <c r="AF2" s="173"/>
      <c r="AG2" s="173"/>
      <c r="AH2" s="173"/>
      <c r="AJ2" s="173"/>
      <c r="AK2" s="173"/>
      <c r="AL2" s="173"/>
      <c r="AM2" s="173"/>
      <c r="AN2" s="173"/>
      <c r="AO2" s="173"/>
      <c r="AQ2" s="173"/>
      <c r="AR2" s="173"/>
      <c r="AS2" s="173"/>
      <c r="AT2" s="173"/>
      <c r="AU2" s="173"/>
      <c r="AV2" s="173"/>
      <c r="AX2" s="173"/>
      <c r="AY2" s="173"/>
      <c r="AZ2" s="173"/>
      <c r="BA2" s="223"/>
      <c r="BB2" s="173"/>
      <c r="BC2" s="173"/>
      <c r="BG2" s="173"/>
      <c r="BH2" s="173"/>
      <c r="BI2" s="173"/>
      <c r="BJ2" s="173"/>
      <c r="BK2" s="173"/>
      <c r="BL2" s="173"/>
    </row>
    <row r="3" spans="1:64" x14ac:dyDescent="0.3">
      <c r="A3" s="173" t="s">
        <v>964</v>
      </c>
      <c r="H3" s="173" t="s">
        <v>964</v>
      </c>
      <c r="O3" s="224" t="s">
        <v>964</v>
      </c>
      <c r="P3" s="184"/>
      <c r="Q3" s="184"/>
      <c r="R3" s="184"/>
      <c r="S3" s="184"/>
      <c r="T3" s="184"/>
      <c r="V3" s="224" t="s">
        <v>964</v>
      </c>
      <c r="W3" s="184"/>
      <c r="X3" s="184"/>
      <c r="Y3" s="184"/>
      <c r="Z3" s="184"/>
      <c r="AA3" s="184"/>
      <c r="AC3" s="224" t="s">
        <v>964</v>
      </c>
      <c r="AD3" s="184"/>
      <c r="AE3" s="184"/>
      <c r="AF3" s="184"/>
      <c r="AG3" s="184"/>
      <c r="AH3" s="184"/>
      <c r="AJ3" s="224" t="s">
        <v>964</v>
      </c>
      <c r="AK3" s="184"/>
      <c r="AL3" s="184"/>
      <c r="AM3" s="184"/>
      <c r="AN3" s="184"/>
      <c r="AO3" s="184"/>
      <c r="AQ3" s="224" t="s">
        <v>964</v>
      </c>
      <c r="AR3" s="184"/>
      <c r="AS3" s="184"/>
      <c r="AT3" s="184"/>
      <c r="AU3" s="184"/>
      <c r="AV3" s="184"/>
      <c r="AX3" s="173" t="s">
        <v>964</v>
      </c>
      <c r="BG3" s="173" t="s">
        <v>964</v>
      </c>
    </row>
    <row r="4" spans="1:64" s="199" customFormat="1" ht="43.2" x14ac:dyDescent="0.3">
      <c r="A4" s="197" t="s">
        <v>955</v>
      </c>
      <c r="B4" s="225" t="s">
        <v>958</v>
      </c>
      <c r="C4" s="197" t="s">
        <v>957</v>
      </c>
      <c r="D4" s="197" t="s">
        <v>965</v>
      </c>
      <c r="E4" s="197" t="s">
        <v>38</v>
      </c>
      <c r="F4" s="198" t="s">
        <v>959</v>
      </c>
      <c r="G4" s="172"/>
      <c r="H4" s="197" t="s">
        <v>955</v>
      </c>
      <c r="I4" s="225" t="s">
        <v>958</v>
      </c>
      <c r="J4" s="197" t="s">
        <v>957</v>
      </c>
      <c r="K4" s="197" t="s">
        <v>965</v>
      </c>
      <c r="L4" s="197" t="s">
        <v>38</v>
      </c>
      <c r="M4" s="198" t="s">
        <v>959</v>
      </c>
      <c r="N4" s="172"/>
      <c r="O4" s="177" t="s">
        <v>955</v>
      </c>
      <c r="P4" s="177" t="s">
        <v>958</v>
      </c>
      <c r="Q4" s="177" t="s">
        <v>957</v>
      </c>
      <c r="R4" s="177" t="s">
        <v>965</v>
      </c>
      <c r="S4" s="177" t="s">
        <v>38</v>
      </c>
      <c r="T4" s="226" t="s">
        <v>959</v>
      </c>
      <c r="U4" s="172"/>
      <c r="V4" s="177" t="s">
        <v>955</v>
      </c>
      <c r="W4" s="177" t="s">
        <v>958</v>
      </c>
      <c r="X4" s="177" t="s">
        <v>957</v>
      </c>
      <c r="Y4" s="177" t="s">
        <v>965</v>
      </c>
      <c r="Z4" s="177" t="s">
        <v>38</v>
      </c>
      <c r="AA4" s="226" t="s">
        <v>959</v>
      </c>
      <c r="AB4" s="172"/>
      <c r="AC4" s="177" t="s">
        <v>955</v>
      </c>
      <c r="AD4" s="177" t="s">
        <v>958</v>
      </c>
      <c r="AE4" s="177" t="s">
        <v>957</v>
      </c>
      <c r="AF4" s="177" t="s">
        <v>965</v>
      </c>
      <c r="AG4" s="177" t="s">
        <v>38</v>
      </c>
      <c r="AH4" s="226" t="s">
        <v>959</v>
      </c>
      <c r="AI4" s="172"/>
      <c r="AJ4" s="177" t="s">
        <v>955</v>
      </c>
      <c r="AK4" s="177" t="s">
        <v>958</v>
      </c>
      <c r="AL4" s="177" t="s">
        <v>957</v>
      </c>
      <c r="AM4" s="177" t="s">
        <v>965</v>
      </c>
      <c r="AN4" s="177" t="s">
        <v>38</v>
      </c>
      <c r="AO4" s="226" t="s">
        <v>959</v>
      </c>
      <c r="AP4" s="172"/>
      <c r="AQ4" s="177" t="s">
        <v>955</v>
      </c>
      <c r="AR4" s="177" t="s">
        <v>958</v>
      </c>
      <c r="AS4" s="177" t="s">
        <v>957</v>
      </c>
      <c r="AT4" s="177" t="s">
        <v>965</v>
      </c>
      <c r="AU4" s="177" t="s">
        <v>38</v>
      </c>
      <c r="AV4" s="226" t="s">
        <v>959</v>
      </c>
      <c r="AX4" s="197" t="s">
        <v>955</v>
      </c>
      <c r="AY4" s="225" t="s">
        <v>958</v>
      </c>
      <c r="AZ4" s="197" t="s">
        <v>957</v>
      </c>
      <c r="BA4" s="197" t="s">
        <v>965</v>
      </c>
      <c r="BB4" s="197" t="s">
        <v>38</v>
      </c>
      <c r="BC4" s="198" t="s">
        <v>959</v>
      </c>
      <c r="BG4" s="197" t="s">
        <v>955</v>
      </c>
      <c r="BH4" s="225" t="s">
        <v>958</v>
      </c>
      <c r="BI4" s="197" t="s">
        <v>957</v>
      </c>
      <c r="BJ4" s="197" t="s">
        <v>965</v>
      </c>
      <c r="BK4" s="197" t="s">
        <v>38</v>
      </c>
      <c r="BL4" s="198" t="s">
        <v>959</v>
      </c>
    </row>
    <row r="5" spans="1:64" s="203" customFormat="1" x14ac:dyDescent="0.3">
      <c r="A5" s="200">
        <f>'Incremental Rent Q3'!A22</f>
        <v>0</v>
      </c>
      <c r="B5" s="202">
        <f>'Incremental Rent Q3'!B14</f>
        <v>2040126.3189954539</v>
      </c>
      <c r="C5" s="202">
        <f>'Incremental Rent Q3'!C22</f>
        <v>50000</v>
      </c>
      <c r="D5" s="202">
        <f>(B5-C5)*'Incremental Rent Q3'!$B$12/12</f>
        <v>16584.385991628784</v>
      </c>
      <c r="E5" s="202">
        <f t="shared" ref="E5:E51" si="0">B5+D5-C5</f>
        <v>2006710.7049870826</v>
      </c>
      <c r="F5" s="200" t="s">
        <v>872</v>
      </c>
      <c r="G5" s="172"/>
      <c r="H5" s="200">
        <f>'Incremental Rent Q3'!G22</f>
        <v>0</v>
      </c>
      <c r="I5" s="202">
        <f>'Incremental Rent Q3'!H14</f>
        <v>934453.65934893233</v>
      </c>
      <c r="J5" s="202">
        <f>'Incremental Rent Q3'!I22</f>
        <v>44444.444444444445</v>
      </c>
      <c r="K5" s="202">
        <f>(I5-J5)*'Incremental Rent Q3'!$H$12/12</f>
        <v>7416.7434575373991</v>
      </c>
      <c r="L5" s="202">
        <f t="shared" ref="L5:L27" si="1">I5+K5-J5</f>
        <v>897425.95836202521</v>
      </c>
      <c r="M5" s="200" t="s">
        <v>875</v>
      </c>
      <c r="N5" s="172"/>
      <c r="O5" s="202">
        <f>'Incremental Rent Q3'!M22</f>
        <v>0</v>
      </c>
      <c r="P5" s="202">
        <f>'Incremental Rent Q3'!N14</f>
        <v>367803.88226941979</v>
      </c>
      <c r="Q5" s="202">
        <f>'Incremental Rent Q3'!O22</f>
        <v>88888.888888888891</v>
      </c>
      <c r="R5" s="202">
        <f>(P5-Q5)*'Incremental Rent Q3'!$N$12/12</f>
        <v>2324.2916115044245</v>
      </c>
      <c r="S5" s="202">
        <f t="shared" ref="S5:S64" si="2">P5+R5-Q5</f>
        <v>281239.28499203536</v>
      </c>
      <c r="T5" s="200" t="s">
        <v>894</v>
      </c>
      <c r="U5" s="172"/>
      <c r="V5" s="202">
        <f>'Incremental Rent Q3'!S22</f>
        <v>0</v>
      </c>
      <c r="W5" s="202">
        <f>'Incremental Rent Q3'!T14</f>
        <v>1268524.7862586849</v>
      </c>
      <c r="X5" s="202">
        <f>'Incremental Rent Q3'!U22</f>
        <v>65550</v>
      </c>
      <c r="Y5" s="202">
        <f>(W5-X5)*'Incremental Rent Q3'!$T$12/12</f>
        <v>10024.789885489043</v>
      </c>
      <c r="Z5" s="202">
        <f t="shared" ref="Z5:Z23" si="3">W5+Y5-X5</f>
        <v>1212999.576144174</v>
      </c>
      <c r="AA5" s="200" t="s">
        <v>874</v>
      </c>
      <c r="AB5" s="172"/>
      <c r="AC5" s="202">
        <f>'Incremental Rent Q3'!Y22</f>
        <v>0</v>
      </c>
      <c r="AD5" s="202">
        <f>'Incremental Rent Q3'!Z14</f>
        <v>1741681.6287304598</v>
      </c>
      <c r="AE5" s="202">
        <f>'Incremental Rent Q3'!AA22</f>
        <v>90000</v>
      </c>
      <c r="AF5" s="202">
        <f>(AD5-AE5)*'Incremental Rent Q3'!$Z$12/12</f>
        <v>13764.013572753835</v>
      </c>
      <c r="AG5" s="202">
        <f t="shared" ref="AG5:AG25" si="4">AD5+AF5-AE5</f>
        <v>1665445.6423032137</v>
      </c>
      <c r="AH5" s="200" t="s">
        <v>874</v>
      </c>
      <c r="AI5" s="172"/>
      <c r="AJ5" s="202">
        <f>'Incremental Rent Q3'!AE22</f>
        <v>0</v>
      </c>
      <c r="AK5" s="202">
        <f>'Incremental Rent Q3'!AF14</f>
        <v>1407859.3165571219</v>
      </c>
      <c r="AL5" s="202">
        <f>'Incremental Rent Q3'!AG22</f>
        <v>72750</v>
      </c>
      <c r="AM5" s="202">
        <f>(AK5-AL5)*'Incremental Rent Q3'!$AF$12/12</f>
        <v>11125.910971309349</v>
      </c>
      <c r="AN5" s="202">
        <f t="shared" ref="AN5:AN25" si="5">AK5+AM5-AL5</f>
        <v>1346235.2275284312</v>
      </c>
      <c r="AO5" s="200" t="s">
        <v>874</v>
      </c>
      <c r="AP5" s="172"/>
      <c r="AQ5" s="202">
        <f>'Incremental Rent Q3'!AK22</f>
        <v>0</v>
      </c>
      <c r="AR5" s="202">
        <f>'Incremental Rent Q3'!AL14</f>
        <v>812784.76007421466</v>
      </c>
      <c r="AS5" s="202">
        <f>'Incremental Rent Q3'!AM22</f>
        <v>42000</v>
      </c>
      <c r="AT5" s="202">
        <f>(AR5-AS5)*'Incremental Rent Q3'!$AL$12/12</f>
        <v>6423.206333951789</v>
      </c>
      <c r="AU5" s="202">
        <f t="shared" ref="AU5:AU25" si="6">AR5+AT5-AS5</f>
        <v>777207.96640816645</v>
      </c>
      <c r="AV5" s="200" t="s">
        <v>874</v>
      </c>
      <c r="AX5" s="200">
        <f>+'Incremental Rent Q3'!AV22</f>
        <v>0</v>
      </c>
      <c r="AY5" s="202">
        <f>+'Incremental Rent Q3'!AW14</f>
        <v>1156386.4034443034</v>
      </c>
      <c r="AZ5" s="202">
        <f>+'Incremental Rent Q3'!AX22</f>
        <v>55000</v>
      </c>
      <c r="BA5" s="202">
        <f>(AY5-AZ5)*'Incremental Rent Q3'!$AW$12/12</f>
        <v>9178.220028702528</v>
      </c>
      <c r="BB5" s="202">
        <f>AY5+BA5-AZ5</f>
        <v>1110564.6234730061</v>
      </c>
      <c r="BC5" s="178" t="s">
        <v>876</v>
      </c>
      <c r="BG5" s="200">
        <v>0</v>
      </c>
      <c r="BH5" s="202">
        <f>'Incremental Rent Q3'!BD14</f>
        <v>1092572.2645628585</v>
      </c>
      <c r="BI5" s="202">
        <f>'Incremental Rent Q3'!BE22</f>
        <v>50000</v>
      </c>
      <c r="BJ5" s="202">
        <f>(BH5-BI5)*10%/12</f>
        <v>8688.1022046904891</v>
      </c>
      <c r="BK5" s="202">
        <f>BH5+BJ5-BI5</f>
        <v>1051260.366767549</v>
      </c>
      <c r="BL5" s="227" t="str">
        <f>'Incremental Rent Q3'!BG22</f>
        <v>2081/082</v>
      </c>
    </row>
    <row r="6" spans="1:64" s="203" customFormat="1" x14ac:dyDescent="0.3">
      <c r="A6" s="200">
        <f>'Incremental Rent Q3'!A23</f>
        <v>1</v>
      </c>
      <c r="B6" s="202">
        <f t="shared" ref="B6:B51" si="7">E5</f>
        <v>2006710.7049870826</v>
      </c>
      <c r="C6" s="202">
        <f>'Incremental Rent Q3'!C23</f>
        <v>50000</v>
      </c>
      <c r="D6" s="202">
        <f>(B6-C6)*'Incremental Rent Q3'!$B$12/12</f>
        <v>16305.922541559024</v>
      </c>
      <c r="E6" s="202">
        <f t="shared" si="0"/>
        <v>1973016.6275286416</v>
      </c>
      <c r="F6" s="200" t="s">
        <v>872</v>
      </c>
      <c r="G6" s="172"/>
      <c r="H6" s="200">
        <f>'Incremental Rent Q3'!G23</f>
        <v>1</v>
      </c>
      <c r="I6" s="202">
        <f t="shared" ref="I6:I27" si="8">L5</f>
        <v>897425.95836202521</v>
      </c>
      <c r="J6" s="202">
        <f>'Incremental Rent Q3'!I23</f>
        <v>44444.444444444445</v>
      </c>
      <c r="K6" s="202">
        <f>(I6-J6)*'Incremental Rent Q3'!$H$12/12</f>
        <v>7108.1792826465062</v>
      </c>
      <c r="L6" s="202">
        <f t="shared" si="1"/>
        <v>860089.69320022722</v>
      </c>
      <c r="M6" s="200" t="s">
        <v>875</v>
      </c>
      <c r="N6" s="172"/>
      <c r="O6" s="202">
        <f>'Incremental Rent Q3'!M23</f>
        <v>1</v>
      </c>
      <c r="P6" s="202">
        <f t="shared" ref="P6:P64" si="9">S5</f>
        <v>281239.28499203536</v>
      </c>
      <c r="Q6" s="202">
        <f>'Incremental Rent Q3'!O23</f>
        <v>0</v>
      </c>
      <c r="R6" s="202">
        <f>(P6-Q6)*'Incremental Rent Q3'!$N$12/12</f>
        <v>2343.6607082669616</v>
      </c>
      <c r="S6" s="202">
        <f t="shared" si="2"/>
        <v>283582.94570030231</v>
      </c>
      <c r="T6" s="200" t="s">
        <v>894</v>
      </c>
      <c r="U6" s="172"/>
      <c r="V6" s="202">
        <f>'Incremental Rent Q3'!S23</f>
        <v>1</v>
      </c>
      <c r="W6" s="202">
        <f t="shared" ref="W6:W23" si="10">Z5</f>
        <v>1212999.576144174</v>
      </c>
      <c r="X6" s="202">
        <f>'Incremental Rent Q3'!U23</f>
        <v>65550</v>
      </c>
      <c r="Y6" s="202">
        <f>(W6-X6)*'Incremental Rent Q3'!$T$12/12</f>
        <v>9562.0798012014511</v>
      </c>
      <c r="Z6" s="202">
        <f t="shared" si="3"/>
        <v>1157011.6559453753</v>
      </c>
      <c r="AA6" s="200" t="s">
        <v>874</v>
      </c>
      <c r="AB6" s="172"/>
      <c r="AC6" s="202">
        <f>'Incremental Rent Q3'!Y23</f>
        <v>1</v>
      </c>
      <c r="AD6" s="202">
        <f t="shared" ref="AD6:AD25" si="11">AG5</f>
        <v>1665445.6423032137</v>
      </c>
      <c r="AE6" s="202">
        <f>'Incremental Rent Q3'!AA23</f>
        <v>90000</v>
      </c>
      <c r="AF6" s="202">
        <f>(AD6-AE6)*'Incremental Rent Q3'!$Z$12/12</f>
        <v>13128.713685860115</v>
      </c>
      <c r="AG6" s="202">
        <f t="shared" si="4"/>
        <v>1588574.3559890739</v>
      </c>
      <c r="AH6" s="200" t="s">
        <v>874</v>
      </c>
      <c r="AI6" s="172"/>
      <c r="AJ6" s="202">
        <f>'Incremental Rent Q3'!AE23</f>
        <v>1</v>
      </c>
      <c r="AK6" s="202">
        <f t="shared" ref="AK6:AK25" si="12">AN5</f>
        <v>1346235.2275284312</v>
      </c>
      <c r="AL6" s="202">
        <f>'Incremental Rent Q3'!AG23</f>
        <v>72750</v>
      </c>
      <c r="AM6" s="202">
        <f>(AK6-AL6)*'Incremental Rent Q3'!$Z$12/12</f>
        <v>10612.37689607026</v>
      </c>
      <c r="AN6" s="202">
        <f t="shared" si="5"/>
        <v>1284097.6044245015</v>
      </c>
      <c r="AO6" s="200" t="s">
        <v>874</v>
      </c>
      <c r="AP6" s="172"/>
      <c r="AQ6" s="202">
        <f>'Incremental Rent Q3'!AK23</f>
        <v>1</v>
      </c>
      <c r="AR6" s="202">
        <f t="shared" ref="AR6:AR25" si="13">AU5</f>
        <v>777207.96640816645</v>
      </c>
      <c r="AS6" s="202">
        <f>'Incremental Rent Q3'!AM23</f>
        <v>42000</v>
      </c>
      <c r="AT6" s="202">
        <f>(AR6-AS6)*'Incremental Rent Q3'!$AL$12/12</f>
        <v>6126.7330534013881</v>
      </c>
      <c r="AU6" s="202">
        <f t="shared" si="6"/>
        <v>741334.6994615678</v>
      </c>
      <c r="AV6" s="200" t="s">
        <v>874</v>
      </c>
      <c r="AX6" s="200">
        <f>+'Incremental Rent Q3'!AV23</f>
        <v>1</v>
      </c>
      <c r="AY6" s="202">
        <f t="shared" ref="AY6:AY27" si="14">BB5</f>
        <v>1110564.6234730061</v>
      </c>
      <c r="AZ6" s="202">
        <f>+'Incremental Rent Q3'!AX23</f>
        <v>55000</v>
      </c>
      <c r="BA6" s="202">
        <f>(AY6-AZ6)*'Incremental Rent Q3'!$AW$12/12</f>
        <v>8796.3718622750512</v>
      </c>
      <c r="BB6" s="202">
        <f t="shared" ref="BB6:BB27" si="15">AY6+BA6-AZ6</f>
        <v>1064360.9953352811</v>
      </c>
      <c r="BC6" s="178" t="s">
        <v>876</v>
      </c>
      <c r="BG6" s="200">
        <f>BG5+1</f>
        <v>1</v>
      </c>
      <c r="BH6" s="202">
        <f t="shared" ref="BH6:BH27" si="16">BK5</f>
        <v>1051260.366767549</v>
      </c>
      <c r="BI6" s="202">
        <f>'Incremental Rent Q3'!BE23</f>
        <v>50000</v>
      </c>
      <c r="BJ6" s="202">
        <f t="shared" ref="BJ6:BJ28" si="17">(BH6-BI6)*10%/12</f>
        <v>8343.8363897295749</v>
      </c>
      <c r="BK6" s="202">
        <f t="shared" ref="BK6:BK28" si="18">BH6+BJ6-BI6</f>
        <v>1009604.2031572785</v>
      </c>
      <c r="BL6" s="227" t="str">
        <f>'Incremental Rent Q3'!BG23</f>
        <v>2081/082</v>
      </c>
    </row>
    <row r="7" spans="1:64" s="203" customFormat="1" x14ac:dyDescent="0.3">
      <c r="A7" s="200">
        <f>'Incremental Rent Q3'!A24</f>
        <v>2</v>
      </c>
      <c r="B7" s="202">
        <f t="shared" si="7"/>
        <v>1973016.6275286416</v>
      </c>
      <c r="C7" s="202">
        <f>'Incremental Rent Q3'!C24</f>
        <v>50000</v>
      </c>
      <c r="D7" s="202">
        <f>(B7-C7)*'Incremental Rent Q3'!$B$12/12</f>
        <v>16025.138562738683</v>
      </c>
      <c r="E7" s="202">
        <f t="shared" si="0"/>
        <v>1939041.7660913803</v>
      </c>
      <c r="F7" s="200" t="s">
        <v>872</v>
      </c>
      <c r="G7" s="172"/>
      <c r="H7" s="200">
        <f>'Incremental Rent Q3'!G24</f>
        <v>2</v>
      </c>
      <c r="I7" s="202">
        <f t="shared" si="8"/>
        <v>860089.69320022722</v>
      </c>
      <c r="J7" s="202">
        <f>'Incremental Rent Q3'!I24</f>
        <v>44444.444444444445</v>
      </c>
      <c r="K7" s="202">
        <f>(I7-J7)*'Incremental Rent Q3'!$H$12/12</f>
        <v>6797.0437396315237</v>
      </c>
      <c r="L7" s="202">
        <f t="shared" si="1"/>
        <v>822442.29249541427</v>
      </c>
      <c r="M7" s="200" t="s">
        <v>875</v>
      </c>
      <c r="N7" s="172"/>
      <c r="O7" s="202">
        <f>'Incremental Rent Q3'!M24</f>
        <v>2</v>
      </c>
      <c r="P7" s="202">
        <f t="shared" si="9"/>
        <v>283582.94570030231</v>
      </c>
      <c r="Q7" s="202">
        <f>'Incremental Rent Q3'!O24</f>
        <v>0</v>
      </c>
      <c r="R7" s="202">
        <f>(P7-Q7)*'Incremental Rent Q3'!$N$12/12</f>
        <v>2363.191214169186</v>
      </c>
      <c r="S7" s="202">
        <f t="shared" si="2"/>
        <v>285946.13691447151</v>
      </c>
      <c r="T7" s="200" t="s">
        <v>894</v>
      </c>
      <c r="U7" s="172"/>
      <c r="V7" s="202">
        <f>'Incremental Rent Q3'!S24</f>
        <v>2</v>
      </c>
      <c r="W7" s="202">
        <f t="shared" si="10"/>
        <v>1157011.6559453753</v>
      </c>
      <c r="X7" s="202">
        <f>'Incremental Rent Q3'!U24</f>
        <v>65550</v>
      </c>
      <c r="Y7" s="202">
        <f>(W7-X7)*'Incremental Rent Q3'!$T$12/12</f>
        <v>9095.5137995447949</v>
      </c>
      <c r="Z7" s="202">
        <f t="shared" si="3"/>
        <v>1100557.1697449202</v>
      </c>
      <c r="AA7" s="200" t="s">
        <v>874</v>
      </c>
      <c r="AB7" s="172"/>
      <c r="AC7" s="202">
        <f>'Incremental Rent Q3'!Y24</f>
        <v>2</v>
      </c>
      <c r="AD7" s="202">
        <f t="shared" si="11"/>
        <v>1588574.3559890739</v>
      </c>
      <c r="AE7" s="202">
        <f>'Incremental Rent Q3'!AA24</f>
        <v>90000</v>
      </c>
      <c r="AF7" s="202">
        <f>(AD7-AE7)*'Incremental Rent Q3'!$Z$12/12</f>
        <v>12488.119633242282</v>
      </c>
      <c r="AG7" s="202">
        <f t="shared" si="4"/>
        <v>1511062.4756223161</v>
      </c>
      <c r="AH7" s="200" t="s">
        <v>874</v>
      </c>
      <c r="AI7" s="172"/>
      <c r="AJ7" s="202">
        <f>'Incremental Rent Q3'!AE24</f>
        <v>2</v>
      </c>
      <c r="AK7" s="202">
        <f t="shared" si="12"/>
        <v>1284097.6044245015</v>
      </c>
      <c r="AL7" s="202">
        <f>'Incremental Rent Q3'!AG24</f>
        <v>72750</v>
      </c>
      <c r="AM7" s="202">
        <f>(AK7-AL7)*'Incremental Rent Q3'!$Z$12/12</f>
        <v>10094.56337020418</v>
      </c>
      <c r="AN7" s="202">
        <f t="shared" si="5"/>
        <v>1221442.1677947056</v>
      </c>
      <c r="AO7" s="200" t="s">
        <v>874</v>
      </c>
      <c r="AP7" s="172"/>
      <c r="AQ7" s="202">
        <f>'Incremental Rent Q3'!AK24</f>
        <v>2</v>
      </c>
      <c r="AR7" s="202">
        <f t="shared" si="13"/>
        <v>741334.6994615678</v>
      </c>
      <c r="AS7" s="202">
        <f>'Incremental Rent Q3'!AM24</f>
        <v>42000</v>
      </c>
      <c r="AT7" s="202">
        <f>(AR7-AS7)*'Incremental Rent Q3'!$AL$12/12</f>
        <v>5827.7891621797316</v>
      </c>
      <c r="AU7" s="202">
        <f t="shared" si="6"/>
        <v>705162.48862374749</v>
      </c>
      <c r="AV7" s="200" t="s">
        <v>874</v>
      </c>
      <c r="AX7" s="200">
        <f>+'Incremental Rent Q3'!AV24</f>
        <v>2</v>
      </c>
      <c r="AY7" s="202">
        <f t="shared" si="14"/>
        <v>1064360.9953352811</v>
      </c>
      <c r="AZ7" s="202">
        <f>+'Incremental Rent Q3'!AX24</f>
        <v>55000</v>
      </c>
      <c r="BA7" s="202">
        <f>(AY7-AZ7)*'Incremental Rent Q3'!$AW$12/12</f>
        <v>8411.3416277940105</v>
      </c>
      <c r="BB7" s="202">
        <f t="shared" si="15"/>
        <v>1017772.3369630752</v>
      </c>
      <c r="BC7" s="178" t="s">
        <v>876</v>
      </c>
      <c r="BG7" s="200">
        <f t="shared" ref="BG7:BG27" si="19">BG6+1</f>
        <v>2</v>
      </c>
      <c r="BH7" s="202">
        <f t="shared" si="16"/>
        <v>1009604.2031572785</v>
      </c>
      <c r="BI7" s="202">
        <f>'Incremental Rent Q3'!BE24</f>
        <v>50000</v>
      </c>
      <c r="BJ7" s="202">
        <f t="shared" si="17"/>
        <v>7996.7016929773208</v>
      </c>
      <c r="BK7" s="202">
        <f t="shared" si="18"/>
        <v>967600.90485025581</v>
      </c>
      <c r="BL7" s="227" t="str">
        <f>'Incremental Rent Q3'!BG24</f>
        <v>2081/082</v>
      </c>
    </row>
    <row r="8" spans="1:64" s="203" customFormat="1" x14ac:dyDescent="0.3">
      <c r="A8" s="200">
        <f>'Incremental Rent Q3'!A25</f>
        <v>3</v>
      </c>
      <c r="B8" s="202">
        <f t="shared" si="7"/>
        <v>1939041.7660913803</v>
      </c>
      <c r="C8" s="202">
        <f>'Incremental Rent Q3'!C25</f>
        <v>50000</v>
      </c>
      <c r="D8" s="202">
        <f>(B8-C8)*'Incremental Rent Q3'!$B$12/12</f>
        <v>15742.014717428168</v>
      </c>
      <c r="E8" s="202">
        <f t="shared" si="0"/>
        <v>1904783.7808088085</v>
      </c>
      <c r="F8" s="200" t="s">
        <v>872</v>
      </c>
      <c r="G8" s="172"/>
      <c r="H8" s="200">
        <f>'Incremental Rent Q3'!G25</f>
        <v>3</v>
      </c>
      <c r="I8" s="202">
        <f t="shared" si="8"/>
        <v>822442.29249541427</v>
      </c>
      <c r="J8" s="202">
        <f>'Incremental Rent Q3'!I25</f>
        <v>44444.444444444445</v>
      </c>
      <c r="K8" s="202">
        <f>(I8-J8)*'Incremental Rent Q3'!$H$12/12</f>
        <v>6483.3154004247481</v>
      </c>
      <c r="L8" s="202">
        <f t="shared" si="1"/>
        <v>784481.16345139453</v>
      </c>
      <c r="M8" s="200" t="s">
        <v>875</v>
      </c>
      <c r="N8" s="172"/>
      <c r="O8" s="202">
        <f>'Incremental Rent Q3'!M25</f>
        <v>3</v>
      </c>
      <c r="P8" s="202">
        <f t="shared" si="9"/>
        <v>285946.13691447151</v>
      </c>
      <c r="Q8" s="202">
        <f>'Incremental Rent Q3'!O25</f>
        <v>0</v>
      </c>
      <c r="R8" s="202">
        <f>(P8-Q8)*'Incremental Rent Q3'!$N$12/12</f>
        <v>2382.8844742872629</v>
      </c>
      <c r="S8" s="202">
        <f t="shared" si="2"/>
        <v>288329.02138875879</v>
      </c>
      <c r="T8" s="200" t="s">
        <v>894</v>
      </c>
      <c r="U8" s="172"/>
      <c r="V8" s="202">
        <f>'Incremental Rent Q3'!S25</f>
        <v>3</v>
      </c>
      <c r="W8" s="202">
        <f t="shared" si="10"/>
        <v>1100557.1697449202</v>
      </c>
      <c r="X8" s="202">
        <f>'Incremental Rent Q3'!U25</f>
        <v>65550</v>
      </c>
      <c r="Y8" s="202">
        <f>(W8-X8)*'Incremental Rent Q3'!$T$12/12</f>
        <v>8625.0597478743348</v>
      </c>
      <c r="Z8" s="202">
        <f t="shared" si="3"/>
        <v>1043632.2294927945</v>
      </c>
      <c r="AA8" s="200" t="s">
        <v>874</v>
      </c>
      <c r="AB8" s="172"/>
      <c r="AC8" s="202">
        <f>'Incremental Rent Q3'!Y25</f>
        <v>3</v>
      </c>
      <c r="AD8" s="202">
        <f t="shared" si="11"/>
        <v>1511062.4756223161</v>
      </c>
      <c r="AE8" s="202">
        <f>'Incremental Rent Q3'!AA25</f>
        <v>90000</v>
      </c>
      <c r="AF8" s="202">
        <f>(AD8-AE8)*'Incremental Rent Q3'!$Z$12/12</f>
        <v>11842.187296852635</v>
      </c>
      <c r="AG8" s="202">
        <f t="shared" si="4"/>
        <v>1432904.6629191688</v>
      </c>
      <c r="AH8" s="200" t="s">
        <v>874</v>
      </c>
      <c r="AI8" s="172"/>
      <c r="AJ8" s="202">
        <f>'Incremental Rent Q3'!AE25</f>
        <v>3</v>
      </c>
      <c r="AK8" s="202">
        <f t="shared" si="12"/>
        <v>1221442.1677947056</v>
      </c>
      <c r="AL8" s="202">
        <f>'Incremental Rent Q3'!AG25</f>
        <v>72750</v>
      </c>
      <c r="AM8" s="202">
        <f>(AK8-AL8)*'Incremental Rent Q3'!$Z$12/12</f>
        <v>9572.4347316225467</v>
      </c>
      <c r="AN8" s="202">
        <f t="shared" si="5"/>
        <v>1158264.6025263281</v>
      </c>
      <c r="AO8" s="200" t="s">
        <v>874</v>
      </c>
      <c r="AP8" s="172"/>
      <c r="AQ8" s="202">
        <f>'Incremental Rent Q3'!AK25</f>
        <v>3</v>
      </c>
      <c r="AR8" s="202">
        <f t="shared" si="13"/>
        <v>705162.48862374749</v>
      </c>
      <c r="AS8" s="202">
        <f>'Incremental Rent Q3'!AM25</f>
        <v>42000</v>
      </c>
      <c r="AT8" s="202">
        <f>(AR8-AS8)*'Incremental Rent Q3'!$AL$12/12</f>
        <v>5526.3540718645627</v>
      </c>
      <c r="AU8" s="202">
        <f t="shared" si="6"/>
        <v>668688.84269561199</v>
      </c>
      <c r="AV8" s="200" t="s">
        <v>874</v>
      </c>
      <c r="AX8" s="200">
        <f>+'Incremental Rent Q3'!AV25</f>
        <v>3</v>
      </c>
      <c r="AY8" s="202">
        <f t="shared" si="14"/>
        <v>1017772.3369630752</v>
      </c>
      <c r="AZ8" s="202">
        <f>+'Incremental Rent Q3'!AX25</f>
        <v>55000</v>
      </c>
      <c r="BA8" s="202">
        <f>(AY8-AZ8)*'Incremental Rent Q3'!$AW$12/12</f>
        <v>8023.1028080256265</v>
      </c>
      <c r="BB8" s="202">
        <f t="shared" si="15"/>
        <v>970795.43977110088</v>
      </c>
      <c r="BC8" s="178" t="s">
        <v>876</v>
      </c>
      <c r="BG8" s="200">
        <f t="shared" si="19"/>
        <v>3</v>
      </c>
      <c r="BH8" s="202">
        <f t="shared" si="16"/>
        <v>967600.90485025581</v>
      </c>
      <c r="BI8" s="202">
        <f>'Incremental Rent Q3'!BE25</f>
        <v>50000</v>
      </c>
      <c r="BJ8" s="202">
        <f t="shared" si="17"/>
        <v>7646.6742070854662</v>
      </c>
      <c r="BK8" s="202">
        <f t="shared" si="18"/>
        <v>925247.57905734133</v>
      </c>
      <c r="BL8" s="227" t="str">
        <f>'Incremental Rent Q3'!BG25</f>
        <v>2081/082</v>
      </c>
    </row>
    <row r="9" spans="1:64" s="203" customFormat="1" x14ac:dyDescent="0.3">
      <c r="A9" s="200">
        <f>'Incremental Rent Q3'!A26</f>
        <v>4</v>
      </c>
      <c r="B9" s="202">
        <f t="shared" si="7"/>
        <v>1904783.7808088085</v>
      </c>
      <c r="C9" s="202">
        <f>'Incremental Rent Q3'!C26</f>
        <v>50000</v>
      </c>
      <c r="D9" s="202">
        <f>(B9-C9)*'Incremental Rent Q3'!$B$12/12</f>
        <v>15456.531506740072</v>
      </c>
      <c r="E9" s="202">
        <f t="shared" si="0"/>
        <v>1870240.3123155485</v>
      </c>
      <c r="F9" s="200" t="s">
        <v>872</v>
      </c>
      <c r="G9" s="172"/>
      <c r="H9" s="200">
        <f>'Incremental Rent Q3'!G26</f>
        <v>4</v>
      </c>
      <c r="I9" s="202">
        <f t="shared" si="8"/>
        <v>784481.16345139453</v>
      </c>
      <c r="J9" s="202">
        <f>'Incremental Rent Q3'!I26</f>
        <v>44444.444444444445</v>
      </c>
      <c r="K9" s="202">
        <f>(I9-J9)*'Incremental Rent Q3'!$H$12/12</f>
        <v>6166.9726583912498</v>
      </c>
      <c r="L9" s="202">
        <f t="shared" si="1"/>
        <v>746203.69166534126</v>
      </c>
      <c r="M9" s="200" t="s">
        <v>875</v>
      </c>
      <c r="N9" s="172"/>
      <c r="O9" s="202">
        <f>'Incremental Rent Q3'!M26</f>
        <v>4</v>
      </c>
      <c r="P9" s="202">
        <f t="shared" si="9"/>
        <v>288329.02138875879</v>
      </c>
      <c r="Q9" s="202">
        <f>'Incremental Rent Q3'!O26</f>
        <v>0</v>
      </c>
      <c r="R9" s="202">
        <f>(P9-Q9)*'Incremental Rent Q3'!$N$12/12</f>
        <v>2402.7418449063234</v>
      </c>
      <c r="S9" s="202">
        <f t="shared" si="2"/>
        <v>290731.76323366509</v>
      </c>
      <c r="T9" s="200" t="s">
        <v>894</v>
      </c>
      <c r="U9" s="172"/>
      <c r="V9" s="202">
        <f>'Incremental Rent Q3'!S26</f>
        <v>4</v>
      </c>
      <c r="W9" s="202">
        <f t="shared" si="10"/>
        <v>1043632.2294927945</v>
      </c>
      <c r="X9" s="202">
        <f>'Incremental Rent Q3'!U26</f>
        <v>65550</v>
      </c>
      <c r="Y9" s="202">
        <f>(W9-X9)*'Incremental Rent Q3'!$T$12/12</f>
        <v>8150.6852457732884</v>
      </c>
      <c r="Z9" s="202">
        <f t="shared" si="3"/>
        <v>986232.91473856778</v>
      </c>
      <c r="AA9" s="200" t="s">
        <v>874</v>
      </c>
      <c r="AB9" s="172"/>
      <c r="AC9" s="202">
        <f>'Incremental Rent Q3'!Y26</f>
        <v>4</v>
      </c>
      <c r="AD9" s="202">
        <f t="shared" si="11"/>
        <v>1432904.6629191688</v>
      </c>
      <c r="AE9" s="202">
        <f>'Incremental Rent Q3'!AA26</f>
        <v>90000</v>
      </c>
      <c r="AF9" s="202">
        <f>(AD9-AE9)*'Incremental Rent Q3'!$Z$12/12</f>
        <v>11190.872190993074</v>
      </c>
      <c r="AG9" s="202">
        <f t="shared" si="4"/>
        <v>1354095.5351101619</v>
      </c>
      <c r="AH9" s="200" t="s">
        <v>874</v>
      </c>
      <c r="AI9" s="172"/>
      <c r="AJ9" s="202">
        <f>'Incremental Rent Q3'!AE26</f>
        <v>4</v>
      </c>
      <c r="AK9" s="202">
        <f t="shared" si="12"/>
        <v>1158264.6025263281</v>
      </c>
      <c r="AL9" s="202">
        <f>'Incremental Rent Q3'!AG26</f>
        <v>72750</v>
      </c>
      <c r="AM9" s="202">
        <f>(AK9-AL9)*'Incremental Rent Q3'!$Z$12/12</f>
        <v>9045.9550210527341</v>
      </c>
      <c r="AN9" s="202">
        <f t="shared" si="5"/>
        <v>1094560.5575473807</v>
      </c>
      <c r="AO9" s="200" t="s">
        <v>874</v>
      </c>
      <c r="AP9" s="172"/>
      <c r="AQ9" s="202">
        <f>'Incremental Rent Q3'!AK26</f>
        <v>4</v>
      </c>
      <c r="AR9" s="202">
        <f t="shared" si="13"/>
        <v>668688.84269561199</v>
      </c>
      <c r="AS9" s="202">
        <f>'Incremental Rent Q3'!AM26</f>
        <v>42000</v>
      </c>
      <c r="AT9" s="202">
        <f>(AR9-AS9)*'Incremental Rent Q3'!$AL$12/12</f>
        <v>5222.4070224634333</v>
      </c>
      <c r="AU9" s="202">
        <f t="shared" si="6"/>
        <v>631911.24971807539</v>
      </c>
      <c r="AV9" s="200" t="s">
        <v>874</v>
      </c>
      <c r="AX9" s="200">
        <f>+'Incremental Rent Q3'!AV26</f>
        <v>4</v>
      </c>
      <c r="AY9" s="202">
        <f t="shared" si="14"/>
        <v>970795.43977110088</v>
      </c>
      <c r="AZ9" s="202">
        <f>+'Incremental Rent Q3'!AX26</f>
        <v>55000</v>
      </c>
      <c r="BA9" s="202">
        <f>(AY9-AZ9)*'Incremental Rent Q3'!$AW$12/12</f>
        <v>7631.6286647591742</v>
      </c>
      <c r="BB9" s="202">
        <f t="shared" si="15"/>
        <v>923427.0684358601</v>
      </c>
      <c r="BC9" s="178" t="s">
        <v>876</v>
      </c>
      <c r="BG9" s="200">
        <f t="shared" si="19"/>
        <v>4</v>
      </c>
      <c r="BH9" s="202">
        <f t="shared" si="16"/>
        <v>925247.57905734133</v>
      </c>
      <c r="BI9" s="202">
        <f>'Incremental Rent Q3'!BE26</f>
        <v>50000</v>
      </c>
      <c r="BJ9" s="202">
        <f t="shared" si="17"/>
        <v>7293.7298254778443</v>
      </c>
      <c r="BK9" s="202">
        <f t="shared" si="18"/>
        <v>882541.30888281914</v>
      </c>
      <c r="BL9" s="227" t="str">
        <f>'Incremental Rent Q3'!BG26</f>
        <v>2081/082</v>
      </c>
    </row>
    <row r="10" spans="1:64" s="203" customFormat="1" x14ac:dyDescent="0.3">
      <c r="A10" s="200">
        <f>'Incremental Rent Q3'!A27</f>
        <v>5</v>
      </c>
      <c r="B10" s="202">
        <f t="shared" si="7"/>
        <v>1870240.3123155485</v>
      </c>
      <c r="C10" s="202">
        <f>'Incremental Rent Q3'!C27</f>
        <v>50000</v>
      </c>
      <c r="D10" s="202">
        <f>(B10-C10)*'Incremental Rent Q3'!$B$12/12</f>
        <v>15168.669269296239</v>
      </c>
      <c r="E10" s="202">
        <f t="shared" si="0"/>
        <v>1835408.9815848449</v>
      </c>
      <c r="F10" s="200" t="s">
        <v>872</v>
      </c>
      <c r="G10" s="172"/>
      <c r="H10" s="200">
        <f>'Incremental Rent Q3'!G27</f>
        <v>5</v>
      </c>
      <c r="I10" s="202">
        <f t="shared" si="8"/>
        <v>746203.69166534126</v>
      </c>
      <c r="J10" s="202">
        <f>'Incremental Rent Q3'!I27</f>
        <v>44444.444444444445</v>
      </c>
      <c r="K10" s="202">
        <f>(I10-J10)*'Incremental Rent Q3'!$H$12/12</f>
        <v>5847.9937268408066</v>
      </c>
      <c r="L10" s="202">
        <f t="shared" si="1"/>
        <v>707607.24094773759</v>
      </c>
      <c r="M10" s="200" t="s">
        <v>875</v>
      </c>
      <c r="N10" s="172"/>
      <c r="O10" s="202">
        <f>'Incremental Rent Q3'!M27</f>
        <v>5</v>
      </c>
      <c r="P10" s="202">
        <f t="shared" si="9"/>
        <v>290731.76323366509</v>
      </c>
      <c r="Q10" s="202">
        <f>'Incremental Rent Q3'!O27</f>
        <v>0</v>
      </c>
      <c r="R10" s="202">
        <f>(P10-Q10)*'Incremental Rent Q3'!$N$12/12</f>
        <v>2422.7646936138758</v>
      </c>
      <c r="S10" s="202">
        <f t="shared" si="2"/>
        <v>293154.52792727895</v>
      </c>
      <c r="T10" s="200" t="s">
        <v>894</v>
      </c>
      <c r="U10" s="172"/>
      <c r="V10" s="202">
        <f>'Incremental Rent Q3'!S27</f>
        <v>5</v>
      </c>
      <c r="W10" s="202">
        <f t="shared" si="10"/>
        <v>986232.91473856778</v>
      </c>
      <c r="X10" s="202">
        <f>'Incremental Rent Q3'!U27</f>
        <v>65550</v>
      </c>
      <c r="Y10" s="202">
        <f>(W10-X10)*'Incremental Rent Q3'!$T$12/12</f>
        <v>7672.3576228213979</v>
      </c>
      <c r="Z10" s="202">
        <f t="shared" si="3"/>
        <v>928355.27236138913</v>
      </c>
      <c r="AA10" s="200" t="s">
        <v>874</v>
      </c>
      <c r="AB10" s="172"/>
      <c r="AC10" s="202">
        <f>'Incremental Rent Q3'!Y27</f>
        <v>5</v>
      </c>
      <c r="AD10" s="202">
        <f t="shared" si="11"/>
        <v>1354095.5351101619</v>
      </c>
      <c r="AE10" s="202">
        <f>'Incremental Rent Q3'!AA27</f>
        <v>90000</v>
      </c>
      <c r="AF10" s="202">
        <f>(AD10-AE10)*'Incremental Rent Q3'!$Z$12/12</f>
        <v>10534.12945925135</v>
      </c>
      <c r="AG10" s="202">
        <f t="shared" si="4"/>
        <v>1274629.6645694133</v>
      </c>
      <c r="AH10" s="200" t="s">
        <v>874</v>
      </c>
      <c r="AI10" s="172"/>
      <c r="AJ10" s="202">
        <f>'Incremental Rent Q3'!AE27</f>
        <v>5</v>
      </c>
      <c r="AK10" s="202">
        <f t="shared" si="12"/>
        <v>1094560.5575473807</v>
      </c>
      <c r="AL10" s="202">
        <f>'Incremental Rent Q3'!AG27</f>
        <v>72750</v>
      </c>
      <c r="AM10" s="202">
        <f>(AK10-AL10)*'Incremental Rent Q3'!$Z$12/12</f>
        <v>8515.0879795615056</v>
      </c>
      <c r="AN10" s="202">
        <f t="shared" si="5"/>
        <v>1030325.6455269421</v>
      </c>
      <c r="AO10" s="200" t="s">
        <v>874</v>
      </c>
      <c r="AP10" s="172"/>
      <c r="AQ10" s="202">
        <f>'Incremental Rent Q3'!AK27</f>
        <v>5</v>
      </c>
      <c r="AR10" s="202">
        <f t="shared" si="13"/>
        <v>631911.24971807539</v>
      </c>
      <c r="AS10" s="202">
        <f>'Incremental Rent Q3'!AM27</f>
        <v>42000</v>
      </c>
      <c r="AT10" s="202">
        <f>(AR10-AS10)*'Incremental Rent Q3'!$AL$12/12</f>
        <v>4915.9270809839618</v>
      </c>
      <c r="AU10" s="202">
        <f t="shared" si="6"/>
        <v>594827.17679905938</v>
      </c>
      <c r="AV10" s="200" t="s">
        <v>874</v>
      </c>
      <c r="AX10" s="200">
        <f>+'Incremental Rent Q3'!AV27</f>
        <v>5</v>
      </c>
      <c r="AY10" s="202">
        <f t="shared" si="14"/>
        <v>923427.0684358601</v>
      </c>
      <c r="AZ10" s="202">
        <f>+'Incremental Rent Q3'!AX27</f>
        <v>55000</v>
      </c>
      <c r="BA10" s="202">
        <f>(AY10-AZ10)*'Incremental Rent Q3'!$AW$12/12</f>
        <v>7236.8922369655011</v>
      </c>
      <c r="BB10" s="202">
        <f t="shared" si="15"/>
        <v>875663.96067282557</v>
      </c>
      <c r="BC10" s="178" t="s">
        <v>876</v>
      </c>
      <c r="BG10" s="200">
        <f t="shared" si="19"/>
        <v>5</v>
      </c>
      <c r="BH10" s="202">
        <f t="shared" si="16"/>
        <v>882541.30888281914</v>
      </c>
      <c r="BI10" s="202">
        <f>'Incremental Rent Q3'!BE27</f>
        <v>50000</v>
      </c>
      <c r="BJ10" s="202">
        <f t="shared" si="17"/>
        <v>6937.8442406901595</v>
      </c>
      <c r="BK10" s="202">
        <f t="shared" si="18"/>
        <v>839479.15312350926</v>
      </c>
      <c r="BL10" s="227" t="str">
        <f>'Incremental Rent Q3'!BG27</f>
        <v>2081/082</v>
      </c>
    </row>
    <row r="11" spans="1:64" s="203" customFormat="1" x14ac:dyDescent="0.3">
      <c r="A11" s="200">
        <f>'Incremental Rent Q3'!A28</f>
        <v>6</v>
      </c>
      <c r="B11" s="202">
        <f t="shared" si="7"/>
        <v>1835408.9815848449</v>
      </c>
      <c r="C11" s="202">
        <f>'Incremental Rent Q3'!C28</f>
        <v>50000</v>
      </c>
      <c r="D11" s="202">
        <f>(B11-C11)*'Incremental Rent Q3'!$B$12/12</f>
        <v>14878.408179873708</v>
      </c>
      <c r="E11" s="202">
        <f t="shared" si="0"/>
        <v>1800287.3897647185</v>
      </c>
      <c r="F11" s="200" t="s">
        <v>872</v>
      </c>
      <c r="G11" s="172"/>
      <c r="H11" s="200">
        <f>'Incremental Rent Q3'!G28</f>
        <v>6</v>
      </c>
      <c r="I11" s="202">
        <f t="shared" si="8"/>
        <v>707607.24094773759</v>
      </c>
      <c r="J11" s="202">
        <f>'Incremental Rent Q3'!I28</f>
        <v>44444.444444444445</v>
      </c>
      <c r="K11" s="202">
        <f>(I11-J11)*'Incremental Rent Q3'!$H$12/12</f>
        <v>5526.3566375274422</v>
      </c>
      <c r="L11" s="202">
        <f t="shared" si="1"/>
        <v>668689.15314082056</v>
      </c>
      <c r="M11" s="200" t="s">
        <v>875</v>
      </c>
      <c r="N11" s="172"/>
      <c r="O11" s="202">
        <f>'Incremental Rent Q3'!M28</f>
        <v>6</v>
      </c>
      <c r="P11" s="202">
        <f t="shared" si="9"/>
        <v>293154.52792727895</v>
      </c>
      <c r="Q11" s="202">
        <f>'Incremental Rent Q3'!O28</f>
        <v>0</v>
      </c>
      <c r="R11" s="202">
        <f>(P11-Q11)*'Incremental Rent Q3'!$N$12/12</f>
        <v>2442.9543993939915</v>
      </c>
      <c r="S11" s="202">
        <f t="shared" si="2"/>
        <v>295597.48232667294</v>
      </c>
      <c r="T11" s="200" t="s">
        <v>894</v>
      </c>
      <c r="U11" s="172"/>
      <c r="V11" s="202">
        <f>'Incremental Rent Q3'!S28</f>
        <v>6</v>
      </c>
      <c r="W11" s="202">
        <f t="shared" si="10"/>
        <v>928355.27236138913</v>
      </c>
      <c r="X11" s="202">
        <f>'Incremental Rent Q3'!U28</f>
        <v>65550</v>
      </c>
      <c r="Y11" s="202">
        <f>(W11-X11)*'Incremental Rent Q3'!$T$12/12</f>
        <v>7190.0439363449104</v>
      </c>
      <c r="Z11" s="202">
        <f t="shared" si="3"/>
        <v>869995.31629773404</v>
      </c>
      <c r="AA11" s="200" t="s">
        <v>874</v>
      </c>
      <c r="AB11" s="172"/>
      <c r="AC11" s="202">
        <f>'Incremental Rent Q3'!Y28</f>
        <v>6</v>
      </c>
      <c r="AD11" s="202">
        <f t="shared" si="11"/>
        <v>1274629.6645694133</v>
      </c>
      <c r="AE11" s="202">
        <f>'Incremental Rent Q3'!AA28</f>
        <v>90000</v>
      </c>
      <c r="AF11" s="202">
        <f>(AD11-AE11)*'Incremental Rent Q3'!$Z$12/12</f>
        <v>9871.913871411778</v>
      </c>
      <c r="AG11" s="202">
        <f t="shared" si="4"/>
        <v>1194501.578440825</v>
      </c>
      <c r="AH11" s="200" t="s">
        <v>874</v>
      </c>
      <c r="AI11" s="172"/>
      <c r="AJ11" s="202">
        <f>'Incremental Rent Q3'!AE28</f>
        <v>6</v>
      </c>
      <c r="AK11" s="202">
        <f t="shared" si="12"/>
        <v>1030325.6455269421</v>
      </c>
      <c r="AL11" s="202">
        <f>'Incremental Rent Q3'!AG28</f>
        <v>72750</v>
      </c>
      <c r="AM11" s="202">
        <f>(AK11-AL11)*'Incremental Rent Q3'!$Z$12/12</f>
        <v>7979.7970460578508</v>
      </c>
      <c r="AN11" s="202">
        <f t="shared" si="5"/>
        <v>965555.44257299998</v>
      </c>
      <c r="AO11" s="200" t="s">
        <v>874</v>
      </c>
      <c r="AP11" s="172"/>
      <c r="AQ11" s="202">
        <f>'Incremental Rent Q3'!AK28</f>
        <v>6</v>
      </c>
      <c r="AR11" s="202">
        <f t="shared" si="13"/>
        <v>594827.17679905938</v>
      </c>
      <c r="AS11" s="202">
        <f>'Incremental Rent Q3'!AM28</f>
        <v>42000</v>
      </c>
      <c r="AT11" s="202">
        <f>(AR11-AS11)*'Incremental Rent Q3'!$AL$12/12</f>
        <v>4606.8931399921612</v>
      </c>
      <c r="AU11" s="202">
        <f t="shared" si="6"/>
        <v>557434.06993905152</v>
      </c>
      <c r="AV11" s="200" t="s">
        <v>874</v>
      </c>
      <c r="AX11" s="200">
        <f>+'Incremental Rent Q3'!AV28</f>
        <v>6</v>
      </c>
      <c r="AY11" s="202">
        <f t="shared" si="14"/>
        <v>875663.96067282557</v>
      </c>
      <c r="AZ11" s="202">
        <f>+'Incremental Rent Q3'!AX28</f>
        <v>55000</v>
      </c>
      <c r="BA11" s="202">
        <f>(AY11-AZ11)*'Incremental Rent Q3'!$AW$12/12</f>
        <v>6838.8663389402136</v>
      </c>
      <c r="BB11" s="202">
        <f t="shared" si="15"/>
        <v>827502.8270117658</v>
      </c>
      <c r="BC11" s="178" t="s">
        <v>876</v>
      </c>
      <c r="BG11" s="200">
        <f t="shared" si="19"/>
        <v>6</v>
      </c>
      <c r="BH11" s="202">
        <f t="shared" si="16"/>
        <v>839479.15312350926</v>
      </c>
      <c r="BI11" s="202">
        <f>'Incremental Rent Q3'!BE28</f>
        <v>50000</v>
      </c>
      <c r="BJ11" s="202">
        <f t="shared" si="17"/>
        <v>6578.9929426959106</v>
      </c>
      <c r="BK11" s="202">
        <f t="shared" si="18"/>
        <v>796058.14606620511</v>
      </c>
      <c r="BL11" s="227" t="str">
        <f>'Incremental Rent Q3'!BG28</f>
        <v>2081/082</v>
      </c>
    </row>
    <row r="12" spans="1:64" s="207" customFormat="1" x14ac:dyDescent="0.3">
      <c r="A12" s="204">
        <f>'Incremental Rent Q3'!A29</f>
        <v>7</v>
      </c>
      <c r="B12" s="206">
        <f t="shared" si="7"/>
        <v>1800287.3897647185</v>
      </c>
      <c r="C12" s="206">
        <f>'Incremental Rent Q3'!C29</f>
        <v>50000</v>
      </c>
      <c r="D12" s="206">
        <f>(B12-C12)*'Incremental Rent Q3'!$B$12/12</f>
        <v>14585.728248039321</v>
      </c>
      <c r="E12" s="206">
        <f t="shared" si="0"/>
        <v>1764873.1180127577</v>
      </c>
      <c r="F12" s="204" t="s">
        <v>873</v>
      </c>
      <c r="G12" s="172"/>
      <c r="H12" s="200">
        <f>'Incremental Rent Q3'!G29</f>
        <v>7</v>
      </c>
      <c r="I12" s="202">
        <f t="shared" si="8"/>
        <v>668689.15314082056</v>
      </c>
      <c r="J12" s="202">
        <f>'Incremental Rent Q3'!I29</f>
        <v>44444.444444444445</v>
      </c>
      <c r="K12" s="202">
        <f>(I12-J12)*'Incremental Rent Q3'!$H$12/12</f>
        <v>5202.0392391364676</v>
      </c>
      <c r="L12" s="202">
        <f t="shared" si="1"/>
        <v>629446.74793551257</v>
      </c>
      <c r="M12" s="200" t="s">
        <v>875</v>
      </c>
      <c r="N12" s="172"/>
      <c r="O12" s="202">
        <f>'Incremental Rent Q3'!M29</f>
        <v>7</v>
      </c>
      <c r="P12" s="202">
        <f t="shared" si="9"/>
        <v>295597.48232667294</v>
      </c>
      <c r="Q12" s="202">
        <f>'Incremental Rent Q3'!O29</f>
        <v>0</v>
      </c>
      <c r="R12" s="202">
        <f>(P12-Q12)*'Incremental Rent Q3'!$N$12/12</f>
        <v>2463.3123527222747</v>
      </c>
      <c r="S12" s="202">
        <f t="shared" si="2"/>
        <v>298060.79467939521</v>
      </c>
      <c r="T12" s="200" t="s">
        <v>894</v>
      </c>
      <c r="U12" s="172"/>
      <c r="V12" s="202">
        <f>'Incremental Rent Q3'!S29</f>
        <v>7</v>
      </c>
      <c r="W12" s="202">
        <f t="shared" si="10"/>
        <v>869995.31629773404</v>
      </c>
      <c r="X12" s="202">
        <f>'Incremental Rent Q3'!U29</f>
        <v>65550</v>
      </c>
      <c r="Y12" s="202">
        <f>(W12-X12)*'Incremental Rent Q3'!$T$12/12</f>
        <v>6703.7109691477845</v>
      </c>
      <c r="Z12" s="202">
        <f t="shared" si="3"/>
        <v>811149.02726688178</v>
      </c>
      <c r="AA12" s="200" t="s">
        <v>874</v>
      </c>
      <c r="AB12" s="172"/>
      <c r="AC12" s="202">
        <f>'Incremental Rent Q3'!Y29</f>
        <v>7</v>
      </c>
      <c r="AD12" s="202">
        <f t="shared" si="11"/>
        <v>1194501.578440825</v>
      </c>
      <c r="AE12" s="202">
        <f>'Incremental Rent Q3'!AA29</f>
        <v>90000</v>
      </c>
      <c r="AF12" s="202">
        <f>(AD12-AE12)*'Incremental Rent Q3'!$Z$12/12</f>
        <v>9204.1798203402086</v>
      </c>
      <c r="AG12" s="202">
        <f t="shared" si="4"/>
        <v>1113705.7582611651</v>
      </c>
      <c r="AH12" s="200" t="s">
        <v>874</v>
      </c>
      <c r="AI12" s="172"/>
      <c r="AJ12" s="202">
        <f>'Incremental Rent Q3'!AE29</f>
        <v>7</v>
      </c>
      <c r="AK12" s="202">
        <f t="shared" si="12"/>
        <v>965555.44257299998</v>
      </c>
      <c r="AL12" s="202">
        <f>'Incremental Rent Q3'!AG29</f>
        <v>72750</v>
      </c>
      <c r="AM12" s="202">
        <f>(AK12-AL12)*'Incremental Rent Q3'!$Z$12/12</f>
        <v>7440.0453547750003</v>
      </c>
      <c r="AN12" s="202">
        <f t="shared" si="5"/>
        <v>900245.48792777502</v>
      </c>
      <c r="AO12" s="200" t="s">
        <v>874</v>
      </c>
      <c r="AP12" s="172"/>
      <c r="AQ12" s="202">
        <f>'Incremental Rent Q3'!AK29</f>
        <v>7</v>
      </c>
      <c r="AR12" s="202">
        <f t="shared" si="13"/>
        <v>557434.06993905152</v>
      </c>
      <c r="AS12" s="202">
        <f>'Incremental Rent Q3'!AM29</f>
        <v>42000</v>
      </c>
      <c r="AT12" s="202">
        <f>(AR12-AS12)*'Incremental Rent Q3'!$AL$12/12</f>
        <v>4295.2839161587626</v>
      </c>
      <c r="AU12" s="202">
        <f t="shared" si="6"/>
        <v>519729.35385521024</v>
      </c>
      <c r="AV12" s="200" t="s">
        <v>874</v>
      </c>
      <c r="AX12" s="200">
        <f>+'Incremental Rent Q3'!AV29</f>
        <v>7</v>
      </c>
      <c r="AY12" s="206">
        <f t="shared" si="14"/>
        <v>827502.8270117658</v>
      </c>
      <c r="AZ12" s="202">
        <f>+'Incremental Rent Q3'!AX29</f>
        <v>55000</v>
      </c>
      <c r="BA12" s="202">
        <f>(AY12-AZ12)*'Incremental Rent Q3'!$AW$12/12</f>
        <v>6437.5235584313814</v>
      </c>
      <c r="BB12" s="206">
        <f t="shared" si="15"/>
        <v>778940.35057019722</v>
      </c>
      <c r="BC12" s="178" t="s">
        <v>876</v>
      </c>
      <c r="BG12" s="200">
        <f t="shared" si="19"/>
        <v>7</v>
      </c>
      <c r="BH12" s="202">
        <f t="shared" si="16"/>
        <v>796058.14606620511</v>
      </c>
      <c r="BI12" s="202">
        <f>'Incremental Rent Q3'!BE29</f>
        <v>50000</v>
      </c>
      <c r="BJ12" s="202">
        <f t="shared" si="17"/>
        <v>6217.1512172183757</v>
      </c>
      <c r="BK12" s="202">
        <f t="shared" si="18"/>
        <v>752275.29728342348</v>
      </c>
      <c r="BL12" s="227" t="str">
        <f>'Incremental Rent Q3'!BG29</f>
        <v>2081/082</v>
      </c>
    </row>
    <row r="13" spans="1:64" s="207" customFormat="1" x14ac:dyDescent="0.3">
      <c r="A13" s="204">
        <f>'Incremental Rent Q3'!A30</f>
        <v>8</v>
      </c>
      <c r="B13" s="206">
        <f t="shared" si="7"/>
        <v>1764873.1180127577</v>
      </c>
      <c r="C13" s="206">
        <f>'Incremental Rent Q3'!C30</f>
        <v>50000</v>
      </c>
      <c r="D13" s="206">
        <f>(B13-C13)*'Incremental Rent Q3'!$B$12/12</f>
        <v>14290.609316772983</v>
      </c>
      <c r="E13" s="206">
        <f t="shared" si="0"/>
        <v>1729163.7273295308</v>
      </c>
      <c r="F13" s="204" t="s">
        <v>873</v>
      </c>
      <c r="G13" s="172"/>
      <c r="H13" s="200">
        <f>'Incremental Rent Q3'!G30</f>
        <v>8</v>
      </c>
      <c r="I13" s="202">
        <f t="shared" si="8"/>
        <v>629446.74793551257</v>
      </c>
      <c r="J13" s="202">
        <f>'Incremental Rent Q3'!I30</f>
        <v>44444.444444444445</v>
      </c>
      <c r="K13" s="202">
        <f>(I13-J13)*'Incremental Rent Q3'!$H$12/12</f>
        <v>4875.0191957589004</v>
      </c>
      <c r="L13" s="202">
        <f t="shared" si="1"/>
        <v>589877.32268682693</v>
      </c>
      <c r="M13" s="200" t="s">
        <v>875</v>
      </c>
      <c r="N13" s="172"/>
      <c r="O13" s="202">
        <f>'Incremental Rent Q3'!M30</f>
        <v>8</v>
      </c>
      <c r="P13" s="202">
        <f t="shared" si="9"/>
        <v>298060.79467939521</v>
      </c>
      <c r="Q13" s="202">
        <f>'Incremental Rent Q3'!O30</f>
        <v>0</v>
      </c>
      <c r="R13" s="202">
        <f>(P13-Q13)*'Incremental Rent Q3'!$N$12/12</f>
        <v>2483.8399556616268</v>
      </c>
      <c r="S13" s="202">
        <f t="shared" si="2"/>
        <v>300544.63463505683</v>
      </c>
      <c r="T13" s="200" t="s">
        <v>894</v>
      </c>
      <c r="U13" s="172"/>
      <c r="V13" s="202">
        <f>'Incremental Rent Q3'!S30</f>
        <v>8</v>
      </c>
      <c r="W13" s="202">
        <f t="shared" si="10"/>
        <v>811149.02726688178</v>
      </c>
      <c r="X13" s="202">
        <f>'Incremental Rent Q3'!U30</f>
        <v>65550</v>
      </c>
      <c r="Y13" s="202">
        <f>(W13-X13)*'Incremental Rent Q3'!$T$12/12</f>
        <v>6213.3252272240143</v>
      </c>
      <c r="Z13" s="202">
        <f t="shared" si="3"/>
        <v>751812.35249410581</v>
      </c>
      <c r="AA13" s="200" t="s">
        <v>874</v>
      </c>
      <c r="AB13" s="172"/>
      <c r="AC13" s="202">
        <f>'Incremental Rent Q3'!Y30</f>
        <v>8</v>
      </c>
      <c r="AD13" s="202">
        <f t="shared" si="11"/>
        <v>1113705.7582611651</v>
      </c>
      <c r="AE13" s="202">
        <f>'Incremental Rent Q3'!AA30</f>
        <v>90000</v>
      </c>
      <c r="AF13" s="202">
        <f>(AD13-AE13)*'Incremental Rent Q3'!$Z$12/12</f>
        <v>8530.8813188430431</v>
      </c>
      <c r="AG13" s="202">
        <f t="shared" si="4"/>
        <v>1032236.6395800081</v>
      </c>
      <c r="AH13" s="200" t="s">
        <v>874</v>
      </c>
      <c r="AI13" s="172"/>
      <c r="AJ13" s="202">
        <f>'Incremental Rent Q3'!AE30</f>
        <v>8</v>
      </c>
      <c r="AK13" s="202">
        <f t="shared" si="12"/>
        <v>900245.48792777502</v>
      </c>
      <c r="AL13" s="202">
        <f>'Incremental Rent Q3'!AG30</f>
        <v>72750</v>
      </c>
      <c r="AM13" s="202">
        <f>(AK13-AL13)*'Incremental Rent Q3'!$Z$12/12</f>
        <v>6895.7957327314589</v>
      </c>
      <c r="AN13" s="202">
        <f t="shared" si="5"/>
        <v>834391.28366050648</v>
      </c>
      <c r="AO13" s="200" t="s">
        <v>874</v>
      </c>
      <c r="AP13" s="172"/>
      <c r="AQ13" s="202">
        <f>'Incremental Rent Q3'!AK30</f>
        <v>8</v>
      </c>
      <c r="AR13" s="202">
        <f t="shared" si="13"/>
        <v>519729.35385521024</v>
      </c>
      <c r="AS13" s="202">
        <f>'Incremental Rent Q3'!AM30</f>
        <v>42000</v>
      </c>
      <c r="AT13" s="202">
        <f>(AR13-AS13)*'Incremental Rent Q3'!$AL$12/12</f>
        <v>3981.0779487934192</v>
      </c>
      <c r="AU13" s="202">
        <f t="shared" si="6"/>
        <v>481710.43180400366</v>
      </c>
      <c r="AV13" s="200" t="s">
        <v>874</v>
      </c>
      <c r="AX13" s="200">
        <f>+'Incremental Rent Q3'!AV30</f>
        <v>8</v>
      </c>
      <c r="AY13" s="206">
        <f t="shared" si="14"/>
        <v>778940.35057019722</v>
      </c>
      <c r="AZ13" s="202">
        <f>+'Incremental Rent Q3'!AX30</f>
        <v>55000</v>
      </c>
      <c r="BA13" s="202">
        <f>(AY13-AZ13)*'Incremental Rent Q3'!$AW$12/12</f>
        <v>6032.8362547516435</v>
      </c>
      <c r="BB13" s="206">
        <f t="shared" si="15"/>
        <v>729973.18682494888</v>
      </c>
      <c r="BC13" s="178" t="s">
        <v>877</v>
      </c>
      <c r="BG13" s="200">
        <f t="shared" si="19"/>
        <v>8</v>
      </c>
      <c r="BH13" s="202">
        <f t="shared" si="16"/>
        <v>752275.29728342348</v>
      </c>
      <c r="BI13" s="202">
        <f>'Incremental Rent Q3'!BE30</f>
        <v>50000</v>
      </c>
      <c r="BJ13" s="202">
        <f t="shared" si="17"/>
        <v>5852.2941440285294</v>
      </c>
      <c r="BK13" s="202">
        <f t="shared" si="18"/>
        <v>708127.59142745205</v>
      </c>
      <c r="BL13" s="227" t="str">
        <f>'Incremental Rent Q3'!BG30</f>
        <v>2081/082</v>
      </c>
    </row>
    <row r="14" spans="1:64" s="207" customFormat="1" x14ac:dyDescent="0.3">
      <c r="A14" s="204">
        <f>'Incremental Rent Q3'!A31</f>
        <v>9</v>
      </c>
      <c r="B14" s="206">
        <f t="shared" si="7"/>
        <v>1729163.7273295308</v>
      </c>
      <c r="C14" s="206">
        <f>'Incremental Rent Q3'!C31</f>
        <v>50000</v>
      </c>
      <c r="D14" s="206">
        <f>(B14-C14)*'Incremental Rent Q3'!$B$12/12</f>
        <v>13993.031061079424</v>
      </c>
      <c r="E14" s="206">
        <f t="shared" si="0"/>
        <v>1693156.7583906101</v>
      </c>
      <c r="F14" s="204" t="s">
        <v>873</v>
      </c>
      <c r="G14" s="172"/>
      <c r="H14" s="200">
        <f>'Incremental Rent Q3'!G31</f>
        <v>9</v>
      </c>
      <c r="I14" s="202">
        <f t="shared" si="8"/>
        <v>589877.32268682693</v>
      </c>
      <c r="J14" s="202">
        <f>'Incremental Rent Q3'!I31</f>
        <v>44444.444444444445</v>
      </c>
      <c r="K14" s="202">
        <f>(I14-J14)*'Incremental Rent Q3'!$H$12/12</f>
        <v>4545.2739853531866</v>
      </c>
      <c r="L14" s="202">
        <f t="shared" si="1"/>
        <v>549978.15222773561</v>
      </c>
      <c r="M14" s="200" t="s">
        <v>875</v>
      </c>
      <c r="N14" s="172"/>
      <c r="O14" s="202">
        <f>'Incremental Rent Q3'!M31</f>
        <v>9</v>
      </c>
      <c r="P14" s="202">
        <f t="shared" si="9"/>
        <v>300544.63463505683</v>
      </c>
      <c r="Q14" s="202">
        <f>'Incremental Rent Q3'!O31</f>
        <v>0</v>
      </c>
      <c r="R14" s="202">
        <f>(P14-Q14)*'Incremental Rent Q3'!$N$12/12</f>
        <v>2504.5386219588072</v>
      </c>
      <c r="S14" s="202">
        <f t="shared" si="2"/>
        <v>303049.17325701565</v>
      </c>
      <c r="T14" s="200" t="s">
        <v>894</v>
      </c>
      <c r="U14" s="172"/>
      <c r="V14" s="206">
        <f>'Incremental Rent Q3'!S31</f>
        <v>9</v>
      </c>
      <c r="W14" s="206">
        <f t="shared" si="10"/>
        <v>751812.35249410581</v>
      </c>
      <c r="X14" s="206">
        <f>'Incremental Rent Q3'!U31</f>
        <v>65550</v>
      </c>
      <c r="Y14" s="206">
        <f>(W14-X14)*'Incremental Rent Q3'!$T$12/12</f>
        <v>5718.8529374508826</v>
      </c>
      <c r="Z14" s="206">
        <f t="shared" si="3"/>
        <v>691981.20543155668</v>
      </c>
      <c r="AA14" s="204" t="s">
        <v>875</v>
      </c>
      <c r="AB14" s="172"/>
      <c r="AC14" s="206">
        <f>'Incremental Rent Q3'!Y31</f>
        <v>9</v>
      </c>
      <c r="AD14" s="206">
        <f t="shared" si="11"/>
        <v>1032236.6395800081</v>
      </c>
      <c r="AE14" s="206">
        <f>'Incremental Rent Q3'!AA31</f>
        <v>90000</v>
      </c>
      <c r="AF14" s="206">
        <f>(AD14-AE14)*'Incremental Rent Q3'!$Z$12/12</f>
        <v>7851.9719965000686</v>
      </c>
      <c r="AG14" s="206">
        <f t="shared" si="4"/>
        <v>950088.61157650815</v>
      </c>
      <c r="AH14" s="204" t="s">
        <v>875</v>
      </c>
      <c r="AI14" s="172"/>
      <c r="AJ14" s="206">
        <f>'Incremental Rent Q3'!AE31</f>
        <v>9</v>
      </c>
      <c r="AK14" s="206">
        <f t="shared" si="12"/>
        <v>834391.28366050648</v>
      </c>
      <c r="AL14" s="206">
        <f>'Incremental Rent Q3'!AG31</f>
        <v>72750</v>
      </c>
      <c r="AM14" s="206">
        <f>(AK14-AL14)*'Incremental Rent Q3'!$Z$12/12</f>
        <v>6347.0106971708874</v>
      </c>
      <c r="AN14" s="206">
        <f t="shared" si="5"/>
        <v>767988.29435767734</v>
      </c>
      <c r="AO14" s="204" t="s">
        <v>875</v>
      </c>
      <c r="AP14" s="172"/>
      <c r="AQ14" s="206">
        <f>'Incremental Rent Q3'!AK31</f>
        <v>9</v>
      </c>
      <c r="AR14" s="206">
        <f t="shared" si="13"/>
        <v>481710.43180400366</v>
      </c>
      <c r="AS14" s="206">
        <f>'Incremental Rent Q3'!AM31</f>
        <v>42000</v>
      </c>
      <c r="AT14" s="206">
        <f>(AR14-AS14)*'Incremental Rent Q3'!$AL$12/12</f>
        <v>3664.2535983666971</v>
      </c>
      <c r="AU14" s="206">
        <f t="shared" si="6"/>
        <v>443374.68540237035</v>
      </c>
      <c r="AV14" s="204" t="s">
        <v>875</v>
      </c>
      <c r="AX14" s="200">
        <f>+'Incremental Rent Q3'!AV31</f>
        <v>9</v>
      </c>
      <c r="AY14" s="206">
        <f t="shared" si="14"/>
        <v>729973.18682494888</v>
      </c>
      <c r="AZ14" s="202">
        <f>+'Incremental Rent Q3'!AX31</f>
        <v>55000</v>
      </c>
      <c r="BA14" s="202">
        <f>(AY14-AZ14)*'Incremental Rent Q3'!$AW$12/12</f>
        <v>5624.7765568745745</v>
      </c>
      <c r="BB14" s="206">
        <f t="shared" si="15"/>
        <v>680597.9633818235</v>
      </c>
      <c r="BC14" s="178" t="s">
        <v>877</v>
      </c>
      <c r="BG14" s="200">
        <f t="shared" si="19"/>
        <v>9</v>
      </c>
      <c r="BH14" s="202">
        <f t="shared" si="16"/>
        <v>708127.59142745205</v>
      </c>
      <c r="BI14" s="202">
        <f>'Incremental Rent Q3'!BE31</f>
        <v>50000</v>
      </c>
      <c r="BJ14" s="202">
        <f t="shared" si="17"/>
        <v>5484.3965952287681</v>
      </c>
      <c r="BK14" s="202">
        <f t="shared" si="18"/>
        <v>663611.98802268086</v>
      </c>
      <c r="BL14" s="227" t="str">
        <f>'Incremental Rent Q3'!BG31</f>
        <v>2081/082</v>
      </c>
    </row>
    <row r="15" spans="1:64" s="207" customFormat="1" x14ac:dyDescent="0.3">
      <c r="A15" s="204">
        <f>'Incremental Rent Q3'!A32</f>
        <v>10</v>
      </c>
      <c r="B15" s="206">
        <f t="shared" si="7"/>
        <v>1693156.7583906101</v>
      </c>
      <c r="C15" s="206">
        <f>'Incremental Rent Q3'!C32</f>
        <v>50000</v>
      </c>
      <c r="D15" s="206">
        <f>(B15-C15)*'Incremental Rent Q3'!$B$12/12</f>
        <v>13692.97298658842</v>
      </c>
      <c r="E15" s="206">
        <f t="shared" si="0"/>
        <v>1656849.7313771986</v>
      </c>
      <c r="F15" s="204" t="s">
        <v>873</v>
      </c>
      <c r="G15" s="172"/>
      <c r="H15" s="200">
        <f>'Incremental Rent Q3'!G32</f>
        <v>10</v>
      </c>
      <c r="I15" s="202">
        <f t="shared" si="8"/>
        <v>549978.15222773561</v>
      </c>
      <c r="J15" s="202">
        <f>'Incremental Rent Q3'!I32</f>
        <v>44444.444444444445</v>
      </c>
      <c r="K15" s="202">
        <f>(I15-J15)*'Incremental Rent Q3'!$H$12/12</f>
        <v>4212.7808981940934</v>
      </c>
      <c r="L15" s="202">
        <f t="shared" si="1"/>
        <v>509746.48868148524</v>
      </c>
      <c r="M15" s="200" t="s">
        <v>875</v>
      </c>
      <c r="N15" s="172"/>
      <c r="O15" s="202">
        <f>'Incremental Rent Q3'!M32</f>
        <v>10</v>
      </c>
      <c r="P15" s="202">
        <f t="shared" si="9"/>
        <v>303049.17325701565</v>
      </c>
      <c r="Q15" s="202">
        <f>'Incremental Rent Q3'!O32</f>
        <v>0</v>
      </c>
      <c r="R15" s="202">
        <f>(P15-Q15)*'Incremental Rent Q3'!$N$12/12</f>
        <v>2525.4097771417969</v>
      </c>
      <c r="S15" s="202">
        <f t="shared" si="2"/>
        <v>305574.58303415746</v>
      </c>
      <c r="T15" s="200" t="s">
        <v>894</v>
      </c>
      <c r="U15" s="172"/>
      <c r="V15" s="206">
        <f>'Incremental Rent Q3'!S32</f>
        <v>10</v>
      </c>
      <c r="W15" s="206">
        <f t="shared" si="10"/>
        <v>691981.20543155668</v>
      </c>
      <c r="X15" s="206">
        <f>'Incremental Rent Q3'!U32</f>
        <v>65550</v>
      </c>
      <c r="Y15" s="206">
        <f>(W15-X15)*'Incremental Rent Q3'!$T$12/12</f>
        <v>5220.2600452629731</v>
      </c>
      <c r="Z15" s="206">
        <f t="shared" si="3"/>
        <v>631651.46547681966</v>
      </c>
      <c r="AA15" s="204" t="s">
        <v>875</v>
      </c>
      <c r="AB15" s="172"/>
      <c r="AC15" s="206">
        <f>'Incremental Rent Q3'!Y32</f>
        <v>10</v>
      </c>
      <c r="AD15" s="206">
        <f t="shared" si="11"/>
        <v>950088.61157650815</v>
      </c>
      <c r="AE15" s="206">
        <f>'Incremental Rent Q3'!AA32</f>
        <v>90000</v>
      </c>
      <c r="AF15" s="206">
        <f>(AD15-AE15)*'Incremental Rent Q3'!$Z$12/12</f>
        <v>7167.4050964709022</v>
      </c>
      <c r="AG15" s="206">
        <f t="shared" si="4"/>
        <v>867256.01667297911</v>
      </c>
      <c r="AH15" s="204" t="s">
        <v>875</v>
      </c>
      <c r="AI15" s="172"/>
      <c r="AJ15" s="206">
        <f>'Incremental Rent Q3'!AE32</f>
        <v>10</v>
      </c>
      <c r="AK15" s="206">
        <f t="shared" si="12"/>
        <v>767988.29435767734</v>
      </c>
      <c r="AL15" s="206">
        <f>'Incremental Rent Q3'!AG32</f>
        <v>72750</v>
      </c>
      <c r="AM15" s="206">
        <f>(AK15-AL15)*'Incremental Rent Q3'!$Z$12/12</f>
        <v>5793.6524529806447</v>
      </c>
      <c r="AN15" s="206">
        <f t="shared" si="5"/>
        <v>701031.94681065797</v>
      </c>
      <c r="AO15" s="204" t="s">
        <v>875</v>
      </c>
      <c r="AP15" s="172"/>
      <c r="AQ15" s="206">
        <f>'Incremental Rent Q3'!AK32</f>
        <v>10</v>
      </c>
      <c r="AR15" s="206">
        <f t="shared" si="13"/>
        <v>443374.68540237035</v>
      </c>
      <c r="AS15" s="206">
        <f>'Incremental Rent Q3'!AM32</f>
        <v>42000</v>
      </c>
      <c r="AT15" s="206">
        <f>(AR15-AS15)*'Incremental Rent Q3'!$AL$12/12</f>
        <v>3344.7890450197533</v>
      </c>
      <c r="AU15" s="206">
        <f t="shared" si="6"/>
        <v>404719.47444739012</v>
      </c>
      <c r="AV15" s="204" t="s">
        <v>875</v>
      </c>
      <c r="AX15" s="200">
        <f>+'Incremental Rent Q3'!AV32</f>
        <v>10</v>
      </c>
      <c r="AY15" s="206">
        <f t="shared" si="14"/>
        <v>680597.9633818235</v>
      </c>
      <c r="AZ15" s="202">
        <f>+'Incremental Rent Q3'!AX32</f>
        <v>55000</v>
      </c>
      <c r="BA15" s="202">
        <f>(AY15-AZ15)*'Incremental Rent Q3'!$AW$12/12</f>
        <v>5213.3163615151961</v>
      </c>
      <c r="BB15" s="404">
        <f t="shared" si="15"/>
        <v>630811.2797433387</v>
      </c>
      <c r="BC15" s="178" t="s">
        <v>877</v>
      </c>
      <c r="BG15" s="200">
        <f t="shared" si="19"/>
        <v>10</v>
      </c>
      <c r="BH15" s="202">
        <f t="shared" si="16"/>
        <v>663611.98802268086</v>
      </c>
      <c r="BI15" s="202">
        <f>'Incremental Rent Q3'!BE32</f>
        <v>50000</v>
      </c>
      <c r="BJ15" s="202">
        <f t="shared" si="17"/>
        <v>5113.4332335223407</v>
      </c>
      <c r="BK15" s="202">
        <f t="shared" si="18"/>
        <v>618725.4212562032</v>
      </c>
      <c r="BL15" s="227" t="str">
        <f>'Incremental Rent Q3'!BG32</f>
        <v>2081/082</v>
      </c>
    </row>
    <row r="16" spans="1:64" s="207" customFormat="1" x14ac:dyDescent="0.3">
      <c r="A16" s="204">
        <f>'Incremental Rent Q3'!A33</f>
        <v>11</v>
      </c>
      <c r="B16" s="206">
        <f t="shared" si="7"/>
        <v>1656849.7313771986</v>
      </c>
      <c r="C16" s="206">
        <f>'Incremental Rent Q3'!C33</f>
        <v>50000</v>
      </c>
      <c r="D16" s="206">
        <f>(B16-C16)*'Incremental Rent Q3'!$B$12/12</f>
        <v>13390.414428143324</v>
      </c>
      <c r="E16" s="206">
        <f t="shared" si="0"/>
        <v>1620240.1458053419</v>
      </c>
      <c r="F16" s="204" t="s">
        <v>873</v>
      </c>
      <c r="G16" s="172"/>
      <c r="H16" s="200">
        <f>'Incremental Rent Q3'!G33</f>
        <v>11</v>
      </c>
      <c r="I16" s="202">
        <f t="shared" si="8"/>
        <v>509746.48868148524</v>
      </c>
      <c r="J16" s="202">
        <f>'Incremental Rent Q3'!I33</f>
        <v>44444.444444444445</v>
      </c>
      <c r="K16" s="202">
        <f>(I16-J16)*'Incremental Rent Q3'!$H$12/12</f>
        <v>3877.5170353086737</v>
      </c>
      <c r="L16" s="202">
        <f t="shared" si="1"/>
        <v>469179.5612723495</v>
      </c>
      <c r="M16" s="200" t="s">
        <v>875</v>
      </c>
      <c r="N16" s="172"/>
      <c r="O16" s="202">
        <f>'Incremental Rent Q3'!M33</f>
        <v>11</v>
      </c>
      <c r="P16" s="202">
        <f t="shared" si="9"/>
        <v>305574.58303415746</v>
      </c>
      <c r="Q16" s="202">
        <f>'Incremental Rent Q3'!O33</f>
        <v>0</v>
      </c>
      <c r="R16" s="202">
        <f>(P16-Q16)*'Incremental Rent Q3'!$N$12/12</f>
        <v>2546.454858617979</v>
      </c>
      <c r="S16" s="202">
        <f t="shared" si="2"/>
        <v>308121.03789277544</v>
      </c>
      <c r="T16" s="200" t="s">
        <v>894</v>
      </c>
      <c r="U16" s="172"/>
      <c r="V16" s="206">
        <f>'Incremental Rent Q3'!S33</f>
        <v>11</v>
      </c>
      <c r="W16" s="206">
        <f t="shared" si="10"/>
        <v>631651.46547681966</v>
      </c>
      <c r="X16" s="206">
        <f>'Incremental Rent Q3'!U33</f>
        <v>65550</v>
      </c>
      <c r="Y16" s="206">
        <f>(W16-X16)*'Incremental Rent Q3'!$T$12/12</f>
        <v>4717.5122123068313</v>
      </c>
      <c r="Z16" s="206">
        <f t="shared" si="3"/>
        <v>570818.97768912651</v>
      </c>
      <c r="AA16" s="204" t="s">
        <v>875</v>
      </c>
      <c r="AB16" s="172"/>
      <c r="AC16" s="206">
        <f>'Incremental Rent Q3'!Y33</f>
        <v>11</v>
      </c>
      <c r="AD16" s="206">
        <f t="shared" si="11"/>
        <v>867256.01667297911</v>
      </c>
      <c r="AE16" s="206">
        <f>'Incremental Rent Q3'!AA33</f>
        <v>90000</v>
      </c>
      <c r="AF16" s="206">
        <f>(AD16-AE16)*'Incremental Rent Q3'!$Z$12/12</f>
        <v>6477.1334722748261</v>
      </c>
      <c r="AG16" s="206">
        <f t="shared" si="4"/>
        <v>783733.15014525398</v>
      </c>
      <c r="AH16" s="204" t="s">
        <v>875</v>
      </c>
      <c r="AI16" s="172"/>
      <c r="AJ16" s="206">
        <f>'Incremental Rent Q3'!AE33</f>
        <v>11</v>
      </c>
      <c r="AK16" s="206">
        <f t="shared" si="12"/>
        <v>701031.94681065797</v>
      </c>
      <c r="AL16" s="206">
        <f>'Incremental Rent Q3'!AG33</f>
        <v>72750</v>
      </c>
      <c r="AM16" s="206">
        <f>(AK16-AL16)*'Incremental Rent Q3'!$Z$12/12</f>
        <v>5235.6828900888167</v>
      </c>
      <c r="AN16" s="206">
        <f t="shared" si="5"/>
        <v>633517.62970074674</v>
      </c>
      <c r="AO16" s="204" t="s">
        <v>875</v>
      </c>
      <c r="AP16" s="172"/>
      <c r="AQ16" s="206">
        <f>'Incremental Rent Q3'!AK33</f>
        <v>11</v>
      </c>
      <c r="AR16" s="206">
        <f t="shared" si="13"/>
        <v>404719.47444739012</v>
      </c>
      <c r="AS16" s="206">
        <f>'Incremental Rent Q3'!AM33</f>
        <v>42000</v>
      </c>
      <c r="AT16" s="206">
        <f>(AR16-AS16)*'Incremental Rent Q3'!$AL$12/12</f>
        <v>3022.6622870615847</v>
      </c>
      <c r="AU16" s="206">
        <f t="shared" si="6"/>
        <v>365742.13673445169</v>
      </c>
      <c r="AV16" s="204" t="s">
        <v>875</v>
      </c>
      <c r="AX16" s="200">
        <f>+'Incremental Rent Q3'!AV33</f>
        <v>11</v>
      </c>
      <c r="AY16" s="206">
        <f t="shared" si="14"/>
        <v>630811.2797433387</v>
      </c>
      <c r="AZ16" s="202">
        <f>+'Incremental Rent Q3'!AX33</f>
        <v>55000</v>
      </c>
      <c r="BA16" s="202">
        <f>(AY16-AZ16)*'Incremental Rent Q3'!$AW$12/12</f>
        <v>4798.4273311944899</v>
      </c>
      <c r="BB16" s="206">
        <f t="shared" si="15"/>
        <v>580609.70707453322</v>
      </c>
      <c r="BC16" s="178" t="s">
        <v>877</v>
      </c>
      <c r="BG16" s="200">
        <f t="shared" si="19"/>
        <v>11</v>
      </c>
      <c r="BH16" s="202">
        <f t="shared" si="16"/>
        <v>618725.4212562032</v>
      </c>
      <c r="BI16" s="202">
        <f>'Incremental Rent Q3'!BE33</f>
        <v>50000</v>
      </c>
      <c r="BJ16" s="202">
        <f t="shared" si="17"/>
        <v>4739.3785104683602</v>
      </c>
      <c r="BK16" s="202">
        <f t="shared" si="18"/>
        <v>573464.79976667161</v>
      </c>
      <c r="BL16" s="227" t="str">
        <f>'Incremental Rent Q3'!BG33</f>
        <v>2081/082</v>
      </c>
    </row>
    <row r="17" spans="1:64" s="207" customFormat="1" x14ac:dyDescent="0.3">
      <c r="A17" s="204">
        <f>'Incremental Rent Q3'!A34</f>
        <v>12</v>
      </c>
      <c r="B17" s="206">
        <f t="shared" si="7"/>
        <v>1620240.1458053419</v>
      </c>
      <c r="C17" s="206">
        <f>'Incremental Rent Q3'!C34</f>
        <v>50000</v>
      </c>
      <c r="D17" s="206">
        <f>(B17-C17)*'Incremental Rent Q3'!$B$12/12</f>
        <v>13085.334548377848</v>
      </c>
      <c r="E17" s="206">
        <f t="shared" si="0"/>
        <v>1583325.4803537198</v>
      </c>
      <c r="F17" s="204" t="s">
        <v>873</v>
      </c>
      <c r="G17" s="172"/>
      <c r="H17" s="204">
        <f>'Incremental Rent Q3'!G34</f>
        <v>12</v>
      </c>
      <c r="I17" s="206">
        <f t="shared" si="8"/>
        <v>469179.5612723495</v>
      </c>
      <c r="J17" s="206">
        <f>'Incremental Rent Q3'!I34</f>
        <v>44444.444444444445</v>
      </c>
      <c r="K17" s="206">
        <f>(I17-J17)*'Incremental Rent Q3'!$H$12/12</f>
        <v>3539.459306899209</v>
      </c>
      <c r="L17" s="206">
        <f t="shared" si="1"/>
        <v>428274.57613480429</v>
      </c>
      <c r="M17" s="204" t="s">
        <v>876</v>
      </c>
      <c r="N17" s="172"/>
      <c r="O17" s="206">
        <f>'Incremental Rent Q3'!M34</f>
        <v>12</v>
      </c>
      <c r="P17" s="206">
        <f t="shared" si="9"/>
        <v>308121.03789277544</v>
      </c>
      <c r="Q17" s="206">
        <f>'Incremental Rent Q3'!O34</f>
        <v>88888.888888888891</v>
      </c>
      <c r="R17" s="206">
        <f>(P17-Q17)*'Incremental Rent Q3'!$N$12/12</f>
        <v>1826.9345750323882</v>
      </c>
      <c r="S17" s="206">
        <f t="shared" si="2"/>
        <v>221059.08357891894</v>
      </c>
      <c r="T17" s="204" t="s">
        <v>872</v>
      </c>
      <c r="U17" s="172"/>
      <c r="V17" s="206">
        <f>'Incremental Rent Q3'!S34</f>
        <v>12</v>
      </c>
      <c r="W17" s="206">
        <f t="shared" si="10"/>
        <v>570818.97768912651</v>
      </c>
      <c r="X17" s="206">
        <f>'Incremental Rent Q3'!U34</f>
        <v>65550</v>
      </c>
      <c r="Y17" s="206">
        <f>(W17-X17)*'Incremental Rent Q3'!$T$12/12</f>
        <v>4210.5748140760543</v>
      </c>
      <c r="Z17" s="206">
        <f t="shared" si="3"/>
        <v>509479.55250320258</v>
      </c>
      <c r="AA17" s="204" t="s">
        <v>875</v>
      </c>
      <c r="AB17" s="172"/>
      <c r="AC17" s="206">
        <f>'Incremental Rent Q3'!Y34</f>
        <v>12</v>
      </c>
      <c r="AD17" s="206">
        <f t="shared" si="11"/>
        <v>783733.15014525398</v>
      </c>
      <c r="AE17" s="206">
        <f>'Incremental Rent Q3'!AA34</f>
        <v>90000</v>
      </c>
      <c r="AF17" s="206">
        <f>(AD17-AE17)*'Incremental Rent Q3'!$Z$12/12</f>
        <v>5781.109584543784</v>
      </c>
      <c r="AG17" s="206">
        <f t="shared" si="4"/>
        <v>699514.25972979772</v>
      </c>
      <c r="AH17" s="204" t="s">
        <v>875</v>
      </c>
      <c r="AI17" s="172"/>
      <c r="AJ17" s="206">
        <f>'Incremental Rent Q3'!AE34</f>
        <v>12</v>
      </c>
      <c r="AK17" s="206">
        <f t="shared" si="12"/>
        <v>633517.62970074674</v>
      </c>
      <c r="AL17" s="206">
        <f>'Incremental Rent Q3'!AG34</f>
        <v>72750</v>
      </c>
      <c r="AM17" s="206">
        <f>(AK17-AL17)*'Incremental Rent Q3'!$Z$12/12</f>
        <v>4673.0635808395564</v>
      </c>
      <c r="AN17" s="206">
        <f t="shared" si="5"/>
        <v>565440.69328158628</v>
      </c>
      <c r="AO17" s="204" t="s">
        <v>875</v>
      </c>
      <c r="AP17" s="172"/>
      <c r="AQ17" s="206">
        <f>'Incremental Rent Q3'!AK34</f>
        <v>12</v>
      </c>
      <c r="AR17" s="206">
        <f t="shared" si="13"/>
        <v>365742.13673445169</v>
      </c>
      <c r="AS17" s="206">
        <f>'Incremental Rent Q3'!AM34</f>
        <v>42000</v>
      </c>
      <c r="AT17" s="206">
        <f>(AR17-AS17)*'Incremental Rent Q3'!$AL$12/12</f>
        <v>2697.8511394537641</v>
      </c>
      <c r="AU17" s="206">
        <f t="shared" si="6"/>
        <v>326439.98787390545</v>
      </c>
      <c r="AV17" s="204" t="s">
        <v>875</v>
      </c>
      <c r="AX17" s="200">
        <f>+'Incremental Rent Q3'!AV34</f>
        <v>12</v>
      </c>
      <c r="AY17" s="206">
        <f t="shared" si="14"/>
        <v>580609.70707453322</v>
      </c>
      <c r="AZ17" s="202">
        <f>+'Incremental Rent Q3'!AX34</f>
        <v>55000</v>
      </c>
      <c r="BA17" s="202">
        <f>(AY17-AZ17)*'Incremental Rent Q3'!$AW$12/12</f>
        <v>4380.0808922877768</v>
      </c>
      <c r="BB17" s="206">
        <f t="shared" si="15"/>
        <v>529989.78796682099</v>
      </c>
      <c r="BC17" s="178" t="s">
        <v>877</v>
      </c>
      <c r="BG17" s="200">
        <f t="shared" si="19"/>
        <v>12</v>
      </c>
      <c r="BH17" s="206">
        <f t="shared" si="16"/>
        <v>573464.79976667161</v>
      </c>
      <c r="BI17" s="202">
        <f>'Incremental Rent Q3'!BE34</f>
        <v>50000</v>
      </c>
      <c r="BJ17" s="202">
        <f t="shared" si="17"/>
        <v>4362.2066647222637</v>
      </c>
      <c r="BK17" s="202">
        <f t="shared" si="18"/>
        <v>527827.00643139391</v>
      </c>
      <c r="BL17" s="227" t="str">
        <f>'Incremental Rent Q3'!BG34</f>
        <v>2082/083</v>
      </c>
    </row>
    <row r="18" spans="1:64" s="207" customFormat="1" x14ac:dyDescent="0.3">
      <c r="A18" s="204">
        <f>'Incremental Rent Q3'!A35</f>
        <v>13</v>
      </c>
      <c r="B18" s="206">
        <f t="shared" si="7"/>
        <v>1583325.4803537198</v>
      </c>
      <c r="C18" s="206">
        <f>'Incremental Rent Q3'!C35</f>
        <v>50000</v>
      </c>
      <c r="D18" s="206">
        <f>(B18-C18)*'Incremental Rent Q3'!$B$12/12</f>
        <v>12777.712336281</v>
      </c>
      <c r="E18" s="206">
        <f t="shared" si="0"/>
        <v>1546103.1926900009</v>
      </c>
      <c r="F18" s="204" t="s">
        <v>873</v>
      </c>
      <c r="G18" s="172"/>
      <c r="H18" s="204">
        <f>'Incremental Rent Q3'!G35</f>
        <v>13</v>
      </c>
      <c r="I18" s="206">
        <f t="shared" si="8"/>
        <v>428274.57613480429</v>
      </c>
      <c r="J18" s="206">
        <f>'Incremental Rent Q3'!I35</f>
        <v>44444.444444444445</v>
      </c>
      <c r="K18" s="206">
        <f>(I18-J18)*'Incremental Rent Q3'!$H$12/12</f>
        <v>3198.5844307529987</v>
      </c>
      <c r="L18" s="206">
        <f t="shared" si="1"/>
        <v>387028.71612111287</v>
      </c>
      <c r="M18" s="204" t="s">
        <v>876</v>
      </c>
      <c r="N18" s="172"/>
      <c r="O18" s="206">
        <f>'Incremental Rent Q3'!M35</f>
        <v>13</v>
      </c>
      <c r="P18" s="206">
        <f t="shared" si="9"/>
        <v>221059.08357891894</v>
      </c>
      <c r="Q18" s="206">
        <f>'Incremental Rent Q3'!O35</f>
        <v>0</v>
      </c>
      <c r="R18" s="206">
        <f>(P18-Q18)*'Incremental Rent Q3'!$N$12/12</f>
        <v>1842.1590298243245</v>
      </c>
      <c r="S18" s="206">
        <f t="shared" si="2"/>
        <v>222901.24260874325</v>
      </c>
      <c r="T18" s="204" t="s">
        <v>872</v>
      </c>
      <c r="U18" s="172"/>
      <c r="V18" s="206">
        <f>'Incremental Rent Q3'!S35</f>
        <v>13</v>
      </c>
      <c r="W18" s="206">
        <f t="shared" si="10"/>
        <v>509479.55250320258</v>
      </c>
      <c r="X18" s="206">
        <f>'Incremental Rent Q3'!U35</f>
        <v>65550</v>
      </c>
      <c r="Y18" s="206">
        <f>(W18-X18)*'Incremental Rent Q3'!$T$12/12</f>
        <v>3699.412937526688</v>
      </c>
      <c r="Z18" s="206">
        <f t="shared" si="3"/>
        <v>447628.96544072928</v>
      </c>
      <c r="AA18" s="204" t="s">
        <v>875</v>
      </c>
      <c r="AB18" s="172"/>
      <c r="AC18" s="206">
        <f>'Incremental Rent Q3'!Y35</f>
        <v>13</v>
      </c>
      <c r="AD18" s="206">
        <f t="shared" si="11"/>
        <v>699514.25972979772</v>
      </c>
      <c r="AE18" s="206">
        <f>'Incremental Rent Q3'!AA35</f>
        <v>90000</v>
      </c>
      <c r="AF18" s="206">
        <f>(AD18-AE18)*'Incremental Rent Q3'!$Z$12/12</f>
        <v>5079.2854977483148</v>
      </c>
      <c r="AG18" s="206">
        <f t="shared" si="4"/>
        <v>614593.54522754601</v>
      </c>
      <c r="AH18" s="204" t="s">
        <v>875</v>
      </c>
      <c r="AI18" s="172"/>
      <c r="AJ18" s="206">
        <f>'Incremental Rent Q3'!AE35</f>
        <v>13</v>
      </c>
      <c r="AK18" s="206">
        <f t="shared" si="12"/>
        <v>565440.69328158628</v>
      </c>
      <c r="AL18" s="206">
        <f>'Incremental Rent Q3'!AG35</f>
        <v>72750</v>
      </c>
      <c r="AM18" s="206">
        <f>(AK18-AL18)*'Incremental Rent Q3'!$Z$12/12</f>
        <v>4105.7557773465523</v>
      </c>
      <c r="AN18" s="206">
        <f t="shared" si="5"/>
        <v>496796.44905893283</v>
      </c>
      <c r="AO18" s="204" t="s">
        <v>875</v>
      </c>
      <c r="AP18" s="172"/>
      <c r="AQ18" s="206">
        <f>'Incremental Rent Q3'!AK35</f>
        <v>13</v>
      </c>
      <c r="AR18" s="206">
        <f t="shared" si="13"/>
        <v>326439.98787390545</v>
      </c>
      <c r="AS18" s="206">
        <f>'Incremental Rent Q3'!AM35</f>
        <v>42000</v>
      </c>
      <c r="AT18" s="206">
        <f>(AR18-AS18)*'Incremental Rent Q3'!$AL$12/12</f>
        <v>2370.3332322825459</v>
      </c>
      <c r="AU18" s="206">
        <f t="shared" si="6"/>
        <v>286810.321106188</v>
      </c>
      <c r="AV18" s="204" t="s">
        <v>875</v>
      </c>
      <c r="AX18" s="200">
        <f>+'Incremental Rent Q3'!AV35</f>
        <v>13</v>
      </c>
      <c r="AY18" s="206">
        <f t="shared" si="14"/>
        <v>529989.78796682099</v>
      </c>
      <c r="AZ18" s="202">
        <f>+'Incremental Rent Q3'!AX35</f>
        <v>55000</v>
      </c>
      <c r="BA18" s="202">
        <f>(AY18-AZ18)*'Incremental Rent Q3'!$AW$12/12</f>
        <v>3958.2482330568419</v>
      </c>
      <c r="BB18" s="404">
        <f t="shared" si="15"/>
        <v>478948.03619987785</v>
      </c>
      <c r="BC18" s="178" t="s">
        <v>877</v>
      </c>
      <c r="BG18" s="200">
        <f t="shared" si="19"/>
        <v>13</v>
      </c>
      <c r="BH18" s="206">
        <f t="shared" si="16"/>
        <v>527827.00643139391</v>
      </c>
      <c r="BI18" s="202">
        <f>'Incremental Rent Q3'!BE35</f>
        <v>50000</v>
      </c>
      <c r="BJ18" s="202">
        <f t="shared" si="17"/>
        <v>3981.8917202616162</v>
      </c>
      <c r="BK18" s="202">
        <f t="shared" si="18"/>
        <v>481808.89815165557</v>
      </c>
      <c r="BL18" s="227" t="str">
        <f>'Incremental Rent Q3'!BG35</f>
        <v>2082/083</v>
      </c>
    </row>
    <row r="19" spans="1:64" s="207" customFormat="1" x14ac:dyDescent="0.3">
      <c r="A19" s="204">
        <f>'Incremental Rent Q3'!A36</f>
        <v>14</v>
      </c>
      <c r="B19" s="206">
        <f t="shared" si="7"/>
        <v>1546103.1926900009</v>
      </c>
      <c r="C19" s="206">
        <f>'Incremental Rent Q3'!C36</f>
        <v>50000</v>
      </c>
      <c r="D19" s="206">
        <f>(B19-C19)*'Incremental Rent Q3'!$B$12/12</f>
        <v>12467.526605750007</v>
      </c>
      <c r="E19" s="206">
        <f t="shared" si="0"/>
        <v>1508570.7192957508</v>
      </c>
      <c r="F19" s="204" t="s">
        <v>873</v>
      </c>
      <c r="G19" s="172"/>
      <c r="H19" s="204">
        <f>'Incremental Rent Q3'!G36</f>
        <v>14</v>
      </c>
      <c r="I19" s="206">
        <f t="shared" si="8"/>
        <v>387028.71612111287</v>
      </c>
      <c r="J19" s="206">
        <f>'Incremental Rent Q3'!I36</f>
        <v>44444.444444444445</v>
      </c>
      <c r="K19" s="206">
        <f>(I19-J19)*'Incremental Rent Q3'!$H$12/12</f>
        <v>2854.8689306389037</v>
      </c>
      <c r="L19" s="206">
        <f t="shared" si="1"/>
        <v>345439.14060730732</v>
      </c>
      <c r="M19" s="204" t="s">
        <v>876</v>
      </c>
      <c r="N19" s="172"/>
      <c r="O19" s="206">
        <f>'Incremental Rent Q3'!M36</f>
        <v>14</v>
      </c>
      <c r="P19" s="206">
        <f t="shared" si="9"/>
        <v>222901.24260874325</v>
      </c>
      <c r="Q19" s="206">
        <f>'Incremental Rent Q3'!O36</f>
        <v>0</v>
      </c>
      <c r="R19" s="206">
        <f>(P19-Q19)*'Incremental Rent Q3'!$N$12/12</f>
        <v>1857.5103550728606</v>
      </c>
      <c r="S19" s="206">
        <f t="shared" si="2"/>
        <v>224758.75296381611</v>
      </c>
      <c r="T19" s="204" t="s">
        <v>872</v>
      </c>
      <c r="U19" s="172"/>
      <c r="V19" s="206">
        <f>'Incremental Rent Q3'!S36</f>
        <v>14</v>
      </c>
      <c r="W19" s="206">
        <f t="shared" si="10"/>
        <v>447628.96544072928</v>
      </c>
      <c r="X19" s="206">
        <f>'Incremental Rent Q3'!U36</f>
        <v>65550</v>
      </c>
      <c r="Y19" s="206">
        <f>(W19-X19)*'Incremental Rent Q3'!$T$12/12</f>
        <v>3183.9913786727443</v>
      </c>
      <c r="Z19" s="206">
        <f t="shared" si="3"/>
        <v>385262.95681940205</v>
      </c>
      <c r="AA19" s="204" t="s">
        <v>875</v>
      </c>
      <c r="AB19" s="172"/>
      <c r="AC19" s="206">
        <f>'Incremental Rent Q3'!Y36</f>
        <v>14</v>
      </c>
      <c r="AD19" s="206">
        <f t="shared" si="11"/>
        <v>614593.54522754601</v>
      </c>
      <c r="AE19" s="206">
        <f>'Incremental Rent Q3'!AA36</f>
        <v>90000</v>
      </c>
      <c r="AF19" s="206">
        <f>(AD19-AE19)*'Incremental Rent Q3'!$Z$12/12</f>
        <v>4371.6128768962171</v>
      </c>
      <c r="AG19" s="206">
        <f t="shared" si="4"/>
        <v>528965.15810444218</v>
      </c>
      <c r="AH19" s="204" t="s">
        <v>875</v>
      </c>
      <c r="AI19" s="172"/>
      <c r="AJ19" s="206">
        <f>'Incremental Rent Q3'!AE36</f>
        <v>14</v>
      </c>
      <c r="AK19" s="206">
        <f t="shared" si="12"/>
        <v>496796.44905893283</v>
      </c>
      <c r="AL19" s="206">
        <f>'Incremental Rent Q3'!AG36</f>
        <v>72750</v>
      </c>
      <c r="AM19" s="206">
        <f>(AK19-AL19)*'Incremental Rent Q3'!$Z$12/12</f>
        <v>3533.7204088244403</v>
      </c>
      <c r="AN19" s="206">
        <f t="shared" si="5"/>
        <v>427580.16946775728</v>
      </c>
      <c r="AO19" s="204" t="s">
        <v>875</v>
      </c>
      <c r="AP19" s="172"/>
      <c r="AQ19" s="206">
        <f>'Incremental Rent Q3'!AK36</f>
        <v>14</v>
      </c>
      <c r="AR19" s="206">
        <f t="shared" si="13"/>
        <v>286810.321106188</v>
      </c>
      <c r="AS19" s="206">
        <f>'Incremental Rent Q3'!AM36</f>
        <v>42000</v>
      </c>
      <c r="AT19" s="206">
        <f>(AR19-AS19)*'Incremental Rent Q3'!$AL$12/12</f>
        <v>2040.0860092182336</v>
      </c>
      <c r="AU19" s="206">
        <f t="shared" si="6"/>
        <v>246850.40711540624</v>
      </c>
      <c r="AV19" s="204" t="s">
        <v>875</v>
      </c>
      <c r="AX19" s="200">
        <f>+'Incremental Rent Q3'!AV36</f>
        <v>14</v>
      </c>
      <c r="AY19" s="206">
        <f t="shared" si="14"/>
        <v>478948.03619987785</v>
      </c>
      <c r="AZ19" s="202">
        <f>+'Incremental Rent Q3'!AX36</f>
        <v>55000</v>
      </c>
      <c r="BA19" s="202">
        <f>(AY19-AZ19)*'Incremental Rent Q3'!$AW$12/12</f>
        <v>3532.9003016656493</v>
      </c>
      <c r="BB19" s="206">
        <f t="shared" si="15"/>
        <v>427480.9365015435</v>
      </c>
      <c r="BC19" s="178" t="s">
        <v>877</v>
      </c>
      <c r="BG19" s="200">
        <f t="shared" si="19"/>
        <v>14</v>
      </c>
      <c r="BH19" s="206">
        <f t="shared" si="16"/>
        <v>481808.89815165557</v>
      </c>
      <c r="BI19" s="202">
        <f>'Incremental Rent Q3'!BE36</f>
        <v>50000</v>
      </c>
      <c r="BJ19" s="202">
        <f t="shared" si="17"/>
        <v>3598.40748459713</v>
      </c>
      <c r="BK19" s="202">
        <f t="shared" si="18"/>
        <v>435407.30563625268</v>
      </c>
      <c r="BL19" s="227" t="str">
        <f>'Incremental Rent Q3'!BG36</f>
        <v>2082/083</v>
      </c>
    </row>
    <row r="20" spans="1:64" s="207" customFormat="1" x14ac:dyDescent="0.3">
      <c r="A20" s="204">
        <f>'Incremental Rent Q3'!A37</f>
        <v>15</v>
      </c>
      <c r="B20" s="206">
        <f t="shared" si="7"/>
        <v>1508570.7192957508</v>
      </c>
      <c r="C20" s="206">
        <f>'Incremental Rent Q3'!C37</f>
        <v>50000</v>
      </c>
      <c r="D20" s="206">
        <f>(B20-C20)*'Incremental Rent Q3'!$B$12/12</f>
        <v>12154.755994131257</v>
      </c>
      <c r="E20" s="206">
        <f t="shared" si="0"/>
        <v>1470725.4752898822</v>
      </c>
      <c r="F20" s="204" t="s">
        <v>873</v>
      </c>
      <c r="G20" s="172"/>
      <c r="H20" s="204">
        <f>'Incremental Rent Q3'!G37</f>
        <v>15</v>
      </c>
      <c r="I20" s="206">
        <f t="shared" si="8"/>
        <v>345439.14060730732</v>
      </c>
      <c r="J20" s="206">
        <f>'Incremental Rent Q3'!I37</f>
        <v>44444.444444444445</v>
      </c>
      <c r="K20" s="206">
        <f>(I20-J20)*'Incremental Rent Q3'!$H$12/12</f>
        <v>2508.289134690524</v>
      </c>
      <c r="L20" s="206">
        <f t="shared" si="1"/>
        <v>303502.98529755342</v>
      </c>
      <c r="M20" s="204" t="s">
        <v>876</v>
      </c>
      <c r="N20" s="172"/>
      <c r="O20" s="206">
        <f>'Incremental Rent Q3'!M37</f>
        <v>15</v>
      </c>
      <c r="P20" s="206">
        <f t="shared" si="9"/>
        <v>224758.75296381611</v>
      </c>
      <c r="Q20" s="206">
        <f>'Incremental Rent Q3'!O37</f>
        <v>0</v>
      </c>
      <c r="R20" s="206">
        <f>(P20-Q20)*'Incremental Rent Q3'!$N$12/12</f>
        <v>1872.989608031801</v>
      </c>
      <c r="S20" s="206">
        <f t="shared" si="2"/>
        <v>226631.74257184792</v>
      </c>
      <c r="T20" s="204" t="s">
        <v>872</v>
      </c>
      <c r="U20" s="172"/>
      <c r="V20" s="206">
        <f>'Incremental Rent Q3'!S37</f>
        <v>15</v>
      </c>
      <c r="W20" s="206">
        <f t="shared" si="10"/>
        <v>385262.95681940205</v>
      </c>
      <c r="X20" s="206">
        <f>'Incremental Rent Q3'!U37</f>
        <v>65550</v>
      </c>
      <c r="Y20" s="206">
        <f>(W20-X20)*'Incremental Rent Q3'!$T$12/12</f>
        <v>2664.2746401616837</v>
      </c>
      <c r="Z20" s="206">
        <f t="shared" si="3"/>
        <v>322377.23145956371</v>
      </c>
      <c r="AA20" s="204" t="s">
        <v>875</v>
      </c>
      <c r="AB20" s="172"/>
      <c r="AC20" s="206">
        <f>'Incremental Rent Q3'!Y37</f>
        <v>15</v>
      </c>
      <c r="AD20" s="206">
        <f t="shared" si="11"/>
        <v>528965.15810444218</v>
      </c>
      <c r="AE20" s="206">
        <f>'Incremental Rent Q3'!AA37</f>
        <v>90000</v>
      </c>
      <c r="AF20" s="206">
        <f>(AD20-AE20)*'Incremental Rent Q3'!$Z$12/12</f>
        <v>3658.0429842036851</v>
      </c>
      <c r="AG20" s="206">
        <f t="shared" si="4"/>
        <v>442623.20108864584</v>
      </c>
      <c r="AH20" s="204" t="s">
        <v>875</v>
      </c>
      <c r="AI20" s="172"/>
      <c r="AJ20" s="206">
        <f>'Incremental Rent Q3'!AE37</f>
        <v>15</v>
      </c>
      <c r="AK20" s="206">
        <f t="shared" si="12"/>
        <v>427580.16946775728</v>
      </c>
      <c r="AL20" s="206">
        <f>'Incremental Rent Q3'!AG37</f>
        <v>72750</v>
      </c>
      <c r="AM20" s="206">
        <f>(AK20-AL20)*'Incremental Rent Q3'!$Z$12/12</f>
        <v>2956.9180788979775</v>
      </c>
      <c r="AN20" s="206">
        <f t="shared" si="5"/>
        <v>357787.08754665527</v>
      </c>
      <c r="AO20" s="204" t="s">
        <v>875</v>
      </c>
      <c r="AP20" s="172"/>
      <c r="AQ20" s="206">
        <f>'Incremental Rent Q3'!AK37</f>
        <v>15</v>
      </c>
      <c r="AR20" s="206">
        <f t="shared" si="13"/>
        <v>246850.40711540624</v>
      </c>
      <c r="AS20" s="206">
        <f>'Incremental Rent Q3'!AM37</f>
        <v>42000</v>
      </c>
      <c r="AT20" s="206">
        <f>(AR20-AS20)*'Incremental Rent Q3'!$AL$12/12</f>
        <v>1707.0867259617189</v>
      </c>
      <c r="AU20" s="206">
        <f t="shared" si="6"/>
        <v>206557.49384136795</v>
      </c>
      <c r="AV20" s="204" t="s">
        <v>875</v>
      </c>
      <c r="AX20" s="200">
        <f>+'Incremental Rent Q3'!AV37</f>
        <v>15</v>
      </c>
      <c r="AY20" s="206">
        <f t="shared" si="14"/>
        <v>427480.9365015435</v>
      </c>
      <c r="AZ20" s="202">
        <f>+'Incremental Rent Q3'!AX37</f>
        <v>55000</v>
      </c>
      <c r="BA20" s="202">
        <f>(AY20-AZ20)*'Incremental Rent Q3'!$AW$12/12</f>
        <v>3104.0078041795296</v>
      </c>
      <c r="BB20" s="206">
        <f t="shared" si="15"/>
        <v>375584.94430572301</v>
      </c>
      <c r="BC20" s="178" t="s">
        <v>877</v>
      </c>
      <c r="BG20" s="200">
        <f t="shared" si="19"/>
        <v>15</v>
      </c>
      <c r="BH20" s="206">
        <f t="shared" si="16"/>
        <v>435407.30563625268</v>
      </c>
      <c r="BI20" s="202">
        <f>'Incremental Rent Q3'!BE37</f>
        <v>50000</v>
      </c>
      <c r="BJ20" s="202">
        <f t="shared" si="17"/>
        <v>3211.7275469687725</v>
      </c>
      <c r="BK20" s="202">
        <f t="shared" si="18"/>
        <v>388619.03318322147</v>
      </c>
      <c r="BL20" s="227" t="str">
        <f>'Incremental Rent Q3'!BG37</f>
        <v>2082/083</v>
      </c>
    </row>
    <row r="21" spans="1:64" s="207" customFormat="1" x14ac:dyDescent="0.3">
      <c r="A21" s="204">
        <f>'Incremental Rent Q3'!A38</f>
        <v>16</v>
      </c>
      <c r="B21" s="206">
        <f t="shared" si="7"/>
        <v>1470725.4752898822</v>
      </c>
      <c r="C21" s="206">
        <f>'Incremental Rent Q3'!C38</f>
        <v>50000</v>
      </c>
      <c r="D21" s="206">
        <f>(B21-C21)*'Incremental Rent Q3'!$B$12/12</f>
        <v>11839.378960749018</v>
      </c>
      <c r="E21" s="206">
        <f t="shared" si="0"/>
        <v>1432564.8542506313</v>
      </c>
      <c r="F21" s="204" t="s">
        <v>873</v>
      </c>
      <c r="G21" s="172"/>
      <c r="H21" s="204">
        <f>'Incremental Rent Q3'!G38</f>
        <v>16</v>
      </c>
      <c r="I21" s="206">
        <f t="shared" si="8"/>
        <v>303502.98529755342</v>
      </c>
      <c r="J21" s="206">
        <f>'Incremental Rent Q3'!I38</f>
        <v>44444.444444444445</v>
      </c>
      <c r="K21" s="206">
        <f>(I21-J21)*'Incremental Rent Q3'!$H$12/12</f>
        <v>2158.8211737759084</v>
      </c>
      <c r="L21" s="206">
        <f t="shared" si="1"/>
        <v>261217.36202688486</v>
      </c>
      <c r="M21" s="204" t="s">
        <v>876</v>
      </c>
      <c r="N21" s="172"/>
      <c r="O21" s="206">
        <f>'Incremental Rent Q3'!M38</f>
        <v>16</v>
      </c>
      <c r="P21" s="206">
        <f t="shared" si="9"/>
        <v>226631.74257184792</v>
      </c>
      <c r="Q21" s="206">
        <f>'Incremental Rent Q3'!O38</f>
        <v>0</v>
      </c>
      <c r="R21" s="206">
        <f>(P21-Q21)*'Incremental Rent Q3'!$N$12/12</f>
        <v>1888.5978547653995</v>
      </c>
      <c r="S21" s="206">
        <f t="shared" si="2"/>
        <v>228520.34042661331</v>
      </c>
      <c r="T21" s="204" t="s">
        <v>872</v>
      </c>
      <c r="U21" s="172"/>
      <c r="V21" s="206">
        <f>'Incremental Rent Q3'!S38</f>
        <v>16</v>
      </c>
      <c r="W21" s="206">
        <f t="shared" si="10"/>
        <v>322377.23145956371</v>
      </c>
      <c r="X21" s="206">
        <f>'Incremental Rent Q3'!U38</f>
        <v>65550</v>
      </c>
      <c r="Y21" s="206">
        <f>(W21-X21)*'Incremental Rent Q3'!$T$12/12</f>
        <v>2140.226928829698</v>
      </c>
      <c r="Z21" s="206">
        <f t="shared" si="3"/>
        <v>258967.4583883934</v>
      </c>
      <c r="AA21" s="204" t="s">
        <v>875</v>
      </c>
      <c r="AB21" s="172"/>
      <c r="AC21" s="206">
        <f>'Incremental Rent Q3'!Y38</f>
        <v>16</v>
      </c>
      <c r="AD21" s="206">
        <f t="shared" si="11"/>
        <v>442623.20108864584</v>
      </c>
      <c r="AE21" s="206">
        <f>'Incremental Rent Q3'!AA38</f>
        <v>90000</v>
      </c>
      <c r="AF21" s="206">
        <f>(AD21-AE21)*'Incremental Rent Q3'!$Z$12/12</f>
        <v>2938.5266757387158</v>
      </c>
      <c r="AG21" s="206">
        <f t="shared" si="4"/>
        <v>355561.72776438459</v>
      </c>
      <c r="AH21" s="204" t="s">
        <v>875</v>
      </c>
      <c r="AI21" s="172"/>
      <c r="AJ21" s="206">
        <f>'Incremental Rent Q3'!AE38</f>
        <v>16</v>
      </c>
      <c r="AK21" s="206">
        <f t="shared" si="12"/>
        <v>357787.08754665527</v>
      </c>
      <c r="AL21" s="206">
        <f>'Incremental Rent Q3'!AG38</f>
        <v>72750</v>
      </c>
      <c r="AM21" s="206">
        <f>(AK21-AL21)*'Incremental Rent Q3'!$Z$12/12</f>
        <v>2375.309062888794</v>
      </c>
      <c r="AN21" s="206">
        <f t="shared" si="5"/>
        <v>287412.39660954406</v>
      </c>
      <c r="AO21" s="204" t="s">
        <v>875</v>
      </c>
      <c r="AP21" s="172"/>
      <c r="AQ21" s="206">
        <f>'Incremental Rent Q3'!AK38</f>
        <v>16</v>
      </c>
      <c r="AR21" s="206">
        <f t="shared" si="13"/>
        <v>206557.49384136795</v>
      </c>
      <c r="AS21" s="206">
        <f>'Incremental Rent Q3'!AM38</f>
        <v>42000</v>
      </c>
      <c r="AT21" s="206">
        <f>(AR21-AS21)*'Incremental Rent Q3'!$AL$12/12</f>
        <v>1371.3124486780662</v>
      </c>
      <c r="AU21" s="206">
        <f t="shared" si="6"/>
        <v>165928.80629004602</v>
      </c>
      <c r="AV21" s="204" t="s">
        <v>875</v>
      </c>
      <c r="AX21" s="200">
        <f>+'Incremental Rent Q3'!AV38</f>
        <v>16</v>
      </c>
      <c r="AY21" s="206">
        <f t="shared" si="14"/>
        <v>375584.94430572301</v>
      </c>
      <c r="AZ21" s="202">
        <f>+'Incremental Rent Q3'!AX38</f>
        <v>55000</v>
      </c>
      <c r="BA21" s="202">
        <f>(AY21-AZ21)*'Incremental Rent Q3'!$AW$12/12</f>
        <v>2671.5412025476921</v>
      </c>
      <c r="BB21" s="206">
        <f t="shared" si="15"/>
        <v>323256.48550827068</v>
      </c>
      <c r="BC21" s="178" t="s">
        <v>877</v>
      </c>
      <c r="BG21" s="200">
        <f t="shared" si="19"/>
        <v>16</v>
      </c>
      <c r="BH21" s="206">
        <f t="shared" si="16"/>
        <v>388619.03318322147</v>
      </c>
      <c r="BI21" s="202">
        <f>'Incremental Rent Q3'!BE38</f>
        <v>50000</v>
      </c>
      <c r="BJ21" s="202">
        <f t="shared" si="17"/>
        <v>2821.8252765268458</v>
      </c>
      <c r="BK21" s="202">
        <f t="shared" si="18"/>
        <v>341440.85845974833</v>
      </c>
      <c r="BL21" s="227" t="str">
        <f>'Incremental Rent Q3'!BG38</f>
        <v>2082/083</v>
      </c>
    </row>
    <row r="22" spans="1:64" s="207" customFormat="1" x14ac:dyDescent="0.3">
      <c r="A22" s="204">
        <f>'Incremental Rent Q3'!A39</f>
        <v>17</v>
      </c>
      <c r="B22" s="206">
        <f t="shared" si="7"/>
        <v>1432564.8542506313</v>
      </c>
      <c r="C22" s="206">
        <f>'Incremental Rent Q3'!C39</f>
        <v>50000</v>
      </c>
      <c r="D22" s="206">
        <f>(B22-C22)*'Incremental Rent Q3'!$B$12/12</f>
        <v>11521.373785421929</v>
      </c>
      <c r="E22" s="206">
        <f t="shared" si="0"/>
        <v>1394086.2280360532</v>
      </c>
      <c r="F22" s="204" t="s">
        <v>873</v>
      </c>
      <c r="G22" s="172"/>
      <c r="H22" s="204">
        <f>'Incremental Rent Q3'!G39</f>
        <v>17</v>
      </c>
      <c r="I22" s="206">
        <f t="shared" si="8"/>
        <v>261217.36202688486</v>
      </c>
      <c r="J22" s="206">
        <f>'Incremental Rent Q3'!I39</f>
        <v>44444.444444444445</v>
      </c>
      <c r="K22" s="206">
        <f>(I22-J22)*'Incremental Rent Q3'!$H$12/12</f>
        <v>1806.4409798536701</v>
      </c>
      <c r="L22" s="206">
        <f t="shared" si="1"/>
        <v>218579.3585622941</v>
      </c>
      <c r="M22" s="204" t="s">
        <v>876</v>
      </c>
      <c r="N22" s="172"/>
      <c r="O22" s="206">
        <f>'Incremental Rent Q3'!M39</f>
        <v>17</v>
      </c>
      <c r="P22" s="206">
        <f t="shared" si="9"/>
        <v>228520.34042661331</v>
      </c>
      <c r="Q22" s="206">
        <f>'Incremental Rent Q3'!O39</f>
        <v>0</v>
      </c>
      <c r="R22" s="206">
        <f>(P22-Q22)*'Incremental Rent Q3'!$N$12/12</f>
        <v>1904.3361702217778</v>
      </c>
      <c r="S22" s="206">
        <f t="shared" si="2"/>
        <v>230424.67659683508</v>
      </c>
      <c r="T22" s="204" t="s">
        <v>872</v>
      </c>
      <c r="U22" s="172"/>
      <c r="V22" s="206">
        <f>'Incremental Rent Q3'!S39</f>
        <v>17</v>
      </c>
      <c r="W22" s="206">
        <f t="shared" si="10"/>
        <v>258967.4583883934</v>
      </c>
      <c r="X22" s="206">
        <f>'Incremental Rent Q3'!U39</f>
        <v>65550</v>
      </c>
      <c r="Y22" s="206">
        <f>(W22-X22)*'Incremental Rent Q3'!$T$12/12</f>
        <v>1611.8121532366115</v>
      </c>
      <c r="Z22" s="206">
        <f t="shared" si="3"/>
        <v>195029.27054163002</v>
      </c>
      <c r="AA22" s="204" t="s">
        <v>875</v>
      </c>
      <c r="AB22" s="172"/>
      <c r="AC22" s="206">
        <f>'Incremental Rent Q3'!Y39</f>
        <v>17</v>
      </c>
      <c r="AD22" s="206">
        <f t="shared" si="11"/>
        <v>355561.72776438459</v>
      </c>
      <c r="AE22" s="206">
        <f>'Incremental Rent Q3'!AA39</f>
        <v>90000</v>
      </c>
      <c r="AF22" s="206">
        <f>(AD22-AE22)*'Incremental Rent Q3'!$Z$12/12</f>
        <v>2213.0143980365383</v>
      </c>
      <c r="AG22" s="206">
        <f t="shared" si="4"/>
        <v>267774.74216242111</v>
      </c>
      <c r="AH22" s="204" t="s">
        <v>875</v>
      </c>
      <c r="AI22" s="172"/>
      <c r="AJ22" s="206">
        <f>'Incremental Rent Q3'!AE39</f>
        <v>17</v>
      </c>
      <c r="AK22" s="206">
        <f t="shared" si="12"/>
        <v>287412.39660954406</v>
      </c>
      <c r="AL22" s="206">
        <f>'Incremental Rent Q3'!AG39</f>
        <v>72750</v>
      </c>
      <c r="AM22" s="206">
        <f>(AK22-AL22)*'Incremental Rent Q3'!$Z$12/12</f>
        <v>1788.853305079534</v>
      </c>
      <c r="AN22" s="206">
        <f t="shared" si="5"/>
        <v>216451.24991462356</v>
      </c>
      <c r="AO22" s="204" t="s">
        <v>875</v>
      </c>
      <c r="AP22" s="172"/>
      <c r="AQ22" s="206">
        <f>'Incremental Rent Q3'!AK39</f>
        <v>17</v>
      </c>
      <c r="AR22" s="206">
        <f t="shared" si="13"/>
        <v>165928.80629004602</v>
      </c>
      <c r="AS22" s="206">
        <f>'Incremental Rent Q3'!AM39</f>
        <v>42000</v>
      </c>
      <c r="AT22" s="206">
        <f>(AR22-AS22)*'Incremental Rent Q3'!$AL$12/12</f>
        <v>1032.7400524170503</v>
      </c>
      <c r="AU22" s="206">
        <f t="shared" si="6"/>
        <v>124961.54634246306</v>
      </c>
      <c r="AV22" s="204" t="s">
        <v>875</v>
      </c>
      <c r="AX22" s="200">
        <f>+'Incremental Rent Q3'!AV39</f>
        <v>17</v>
      </c>
      <c r="AY22" s="206">
        <f t="shared" si="14"/>
        <v>323256.48550827068</v>
      </c>
      <c r="AZ22" s="202">
        <f>+'Incremental Rent Q3'!AX39</f>
        <v>55000</v>
      </c>
      <c r="BA22" s="202">
        <f>(AY22-AZ22)*'Incremental Rent Q3'!$AW$12/12</f>
        <v>2235.4707125689224</v>
      </c>
      <c r="BB22" s="206">
        <f t="shared" si="15"/>
        <v>270491.95622083958</v>
      </c>
      <c r="BC22" s="178" t="s">
        <v>877</v>
      </c>
      <c r="BG22" s="200">
        <f t="shared" si="19"/>
        <v>17</v>
      </c>
      <c r="BH22" s="206">
        <f t="shared" si="16"/>
        <v>341440.85845974833</v>
      </c>
      <c r="BI22" s="202">
        <f>'Incremental Rent Q3'!BE39</f>
        <v>50000</v>
      </c>
      <c r="BJ22" s="202">
        <f t="shared" si="17"/>
        <v>2428.6738204979029</v>
      </c>
      <c r="BK22" s="202">
        <f t="shared" si="18"/>
        <v>293869.5322802462</v>
      </c>
      <c r="BL22" s="227" t="str">
        <f>'Incremental Rent Q3'!BG39</f>
        <v>2082/083</v>
      </c>
    </row>
    <row r="23" spans="1:64" s="207" customFormat="1" x14ac:dyDescent="0.3">
      <c r="A23" s="204">
        <f>'Incremental Rent Q3'!A40</f>
        <v>18</v>
      </c>
      <c r="B23" s="206">
        <f t="shared" si="7"/>
        <v>1394086.2280360532</v>
      </c>
      <c r="C23" s="206">
        <f>'Incremental Rent Q3'!C40</f>
        <v>50000</v>
      </c>
      <c r="D23" s="206">
        <f>(B23-C23)*'Incremental Rent Q3'!$B$12/12</f>
        <v>11200.718566967111</v>
      </c>
      <c r="E23" s="206">
        <f t="shared" si="0"/>
        <v>1355286.9466030204</v>
      </c>
      <c r="F23" s="204" t="s">
        <v>873</v>
      </c>
      <c r="G23" s="172"/>
      <c r="H23" s="204">
        <f>'Incremental Rent Q3'!G40</f>
        <v>18</v>
      </c>
      <c r="I23" s="206">
        <f t="shared" si="8"/>
        <v>218579.3585622941</v>
      </c>
      <c r="J23" s="206">
        <f>'Incremental Rent Q3'!I40</f>
        <v>44444.444444444445</v>
      </c>
      <c r="K23" s="206">
        <f>(I23-J23)*'Incremental Rent Q3'!$H$12/12</f>
        <v>1451.1242843154139</v>
      </c>
      <c r="L23" s="206">
        <f t="shared" si="1"/>
        <v>175586.03840216508</v>
      </c>
      <c r="M23" s="204" t="s">
        <v>876</v>
      </c>
      <c r="N23" s="172"/>
      <c r="O23" s="206">
        <f>'Incremental Rent Q3'!M40</f>
        <v>18</v>
      </c>
      <c r="P23" s="206">
        <f t="shared" si="9"/>
        <v>230424.67659683508</v>
      </c>
      <c r="Q23" s="206">
        <f>'Incremental Rent Q3'!O40</f>
        <v>0</v>
      </c>
      <c r="R23" s="206">
        <f>(P23-Q23)*'Incremental Rent Q3'!$N$12/12</f>
        <v>1920.2056383069591</v>
      </c>
      <c r="S23" s="206">
        <f t="shared" si="2"/>
        <v>232344.88223514205</v>
      </c>
      <c r="T23" s="204" t="s">
        <v>872</v>
      </c>
      <c r="U23" s="172"/>
      <c r="V23" s="206">
        <f>'Incremental Rent Q3'!S40</f>
        <v>18</v>
      </c>
      <c r="W23" s="206">
        <f t="shared" si="10"/>
        <v>195029.27054163002</v>
      </c>
      <c r="X23" s="206">
        <f>'Incremental Rent Q3'!U40</f>
        <v>65550</v>
      </c>
      <c r="Y23" s="206">
        <f>(W23-X23)*'Incremental Rent Q3'!$T$12/12</f>
        <v>1078.9939211802503</v>
      </c>
      <c r="Z23" s="206">
        <f t="shared" si="3"/>
        <v>130558.26446281027</v>
      </c>
      <c r="AA23" s="204" t="s">
        <v>875</v>
      </c>
      <c r="AB23" s="172"/>
      <c r="AC23" s="206">
        <f>'Incremental Rent Q3'!Y40</f>
        <v>18</v>
      </c>
      <c r="AD23" s="206">
        <f t="shared" si="11"/>
        <v>267774.74216242111</v>
      </c>
      <c r="AE23" s="206">
        <f>'Incremental Rent Q3'!AA40</f>
        <v>90000</v>
      </c>
      <c r="AF23" s="206">
        <f>(AD23-AE23)*'Incremental Rent Q3'!$Z$12/12</f>
        <v>1481.4561846868428</v>
      </c>
      <c r="AG23" s="206">
        <f t="shared" si="4"/>
        <v>179256.19834710797</v>
      </c>
      <c r="AH23" s="204" t="s">
        <v>875</v>
      </c>
      <c r="AI23" s="172"/>
      <c r="AJ23" s="206">
        <f>'Incremental Rent Q3'!AE40</f>
        <v>18</v>
      </c>
      <c r="AK23" s="206">
        <f t="shared" si="12"/>
        <v>216451.24991462356</v>
      </c>
      <c r="AL23" s="206">
        <f>'Incremental Rent Q3'!AG40</f>
        <v>72750</v>
      </c>
      <c r="AM23" s="206">
        <f>(AK23-AL23)*'Incremental Rent Q3'!$Z$12/12</f>
        <v>1197.5104159551963</v>
      </c>
      <c r="AN23" s="206">
        <f t="shared" si="5"/>
        <v>144898.76033057875</v>
      </c>
      <c r="AO23" s="204" t="s">
        <v>875</v>
      </c>
      <c r="AP23" s="172"/>
      <c r="AQ23" s="206">
        <f>'Incremental Rent Q3'!AK40</f>
        <v>18</v>
      </c>
      <c r="AR23" s="206">
        <f t="shared" si="13"/>
        <v>124961.54634246306</v>
      </c>
      <c r="AS23" s="206">
        <f>'Incremental Rent Q3'!AM40</f>
        <v>42000</v>
      </c>
      <c r="AT23" s="206">
        <f>(AR23-AS23)*'Incremental Rent Q3'!$AL$12/12</f>
        <v>691.34621952052555</v>
      </c>
      <c r="AU23" s="206">
        <f t="shared" si="6"/>
        <v>83652.892561983579</v>
      </c>
      <c r="AV23" s="204" t="s">
        <v>875</v>
      </c>
      <c r="AX23" s="200">
        <f>+'Incremental Rent Q3'!AV40</f>
        <v>18</v>
      </c>
      <c r="AY23" s="206">
        <f t="shared" si="14"/>
        <v>270491.95622083958</v>
      </c>
      <c r="AZ23" s="202">
        <f>+'Incremental Rent Q3'!AX40</f>
        <v>55000</v>
      </c>
      <c r="BA23" s="202">
        <f>(AY23-AZ23)*'Incremental Rent Q3'!$AW$12/12</f>
        <v>1795.76630184033</v>
      </c>
      <c r="BB23" s="206">
        <f t="shared" si="15"/>
        <v>217287.72252267989</v>
      </c>
      <c r="BC23" s="178" t="s">
        <v>877</v>
      </c>
      <c r="BG23" s="200">
        <f t="shared" si="19"/>
        <v>18</v>
      </c>
      <c r="BH23" s="206">
        <f t="shared" si="16"/>
        <v>293869.5322802462</v>
      </c>
      <c r="BI23" s="202">
        <f>'Incremental Rent Q3'!BE40</f>
        <v>50000</v>
      </c>
      <c r="BJ23" s="202">
        <f t="shared" si="17"/>
        <v>2032.2461023353851</v>
      </c>
      <c r="BK23" s="202">
        <f t="shared" si="18"/>
        <v>245901.7783825816</v>
      </c>
      <c r="BL23" s="227" t="str">
        <f>'Incremental Rent Q3'!BG40</f>
        <v>2082/083</v>
      </c>
    </row>
    <row r="24" spans="1:64" s="203" customFormat="1" x14ac:dyDescent="0.3">
      <c r="A24" s="200">
        <f>'Incremental Rent Q3'!A41</f>
        <v>19</v>
      </c>
      <c r="B24" s="202">
        <f t="shared" si="7"/>
        <v>1355286.9466030204</v>
      </c>
      <c r="C24" s="202">
        <f>'Incremental Rent Q3'!C41</f>
        <v>50000</v>
      </c>
      <c r="D24" s="202">
        <f>(B24-C24)*'Incremental Rent Q3'!$B$12/12</f>
        <v>10877.391221691838</v>
      </c>
      <c r="E24" s="202">
        <f t="shared" si="0"/>
        <v>1316164.3378247123</v>
      </c>
      <c r="F24" s="200" t="s">
        <v>874</v>
      </c>
      <c r="G24" s="172"/>
      <c r="H24" s="204">
        <f>'Incremental Rent Q3'!G41</f>
        <v>19</v>
      </c>
      <c r="I24" s="206">
        <f t="shared" si="8"/>
        <v>175586.03840216508</v>
      </c>
      <c r="J24" s="206">
        <f>'Incremental Rent Q3'!I41</f>
        <v>44444.444444444445</v>
      </c>
      <c r="K24" s="206">
        <f>(I24-J24)*'Incremental Rent Q3'!$H$12/12</f>
        <v>1092.8466163143387</v>
      </c>
      <c r="L24" s="206">
        <f t="shared" si="1"/>
        <v>132234.44057403499</v>
      </c>
      <c r="M24" s="204" t="s">
        <v>876</v>
      </c>
      <c r="N24" s="172"/>
      <c r="O24" s="206">
        <f>'Incremental Rent Q3'!M41</f>
        <v>19</v>
      </c>
      <c r="P24" s="206">
        <f t="shared" si="9"/>
        <v>232344.88223514205</v>
      </c>
      <c r="Q24" s="206">
        <f>'Incremental Rent Q3'!O41</f>
        <v>0</v>
      </c>
      <c r="R24" s="206">
        <f>(P24-Q24)*'Incremental Rent Q3'!$N$12/12</f>
        <v>1936.2073519595172</v>
      </c>
      <c r="S24" s="206">
        <f t="shared" si="2"/>
        <v>234281.08958710157</v>
      </c>
      <c r="T24" s="204" t="s">
        <v>872</v>
      </c>
      <c r="U24" s="172"/>
      <c r="V24" s="206">
        <f>'Incremental Rent Q3'!S41</f>
        <v>19</v>
      </c>
      <c r="W24" s="206">
        <f>Z23</f>
        <v>130558.26446281027</v>
      </c>
      <c r="X24" s="206">
        <f>'Incremental Rent Q3'!U41</f>
        <v>65550</v>
      </c>
      <c r="Y24" s="206">
        <f>(W24-X24)*'Incremental Rent Q3'!$T$12/12</f>
        <v>541.73553719008567</v>
      </c>
      <c r="Z24" s="206">
        <f>W24+Y24-X24</f>
        <v>65550.000000000349</v>
      </c>
      <c r="AA24" s="204" t="s">
        <v>875</v>
      </c>
      <c r="AB24" s="172"/>
      <c r="AC24" s="206">
        <f>'Incremental Rent Q3'!Y41</f>
        <v>19</v>
      </c>
      <c r="AD24" s="206">
        <f t="shared" si="11"/>
        <v>179256.19834710797</v>
      </c>
      <c r="AE24" s="206">
        <f>'Incremental Rent Q3'!AA41</f>
        <v>90000</v>
      </c>
      <c r="AF24" s="206">
        <f>(AD24-AE24)*'Incremental Rent Q3'!$Z$12/12</f>
        <v>743.80165289256649</v>
      </c>
      <c r="AG24" s="206">
        <f t="shared" si="4"/>
        <v>90000.000000000553</v>
      </c>
      <c r="AH24" s="204" t="s">
        <v>875</v>
      </c>
      <c r="AI24" s="172"/>
      <c r="AJ24" s="206">
        <f>'Incremental Rent Q3'!AE41</f>
        <v>19</v>
      </c>
      <c r="AK24" s="206">
        <f t="shared" si="12"/>
        <v>144898.76033057875</v>
      </c>
      <c r="AL24" s="206">
        <f>'Incremental Rent Q3'!AG41</f>
        <v>72750</v>
      </c>
      <c r="AM24" s="206">
        <f>(AK24-AL24)*'Incremental Rent Q3'!$Z$12/12</f>
        <v>601.23966942148957</v>
      </c>
      <c r="AN24" s="206">
        <f t="shared" si="5"/>
        <v>72750.000000000233</v>
      </c>
      <c r="AO24" s="204" t="s">
        <v>875</v>
      </c>
      <c r="AP24" s="172"/>
      <c r="AQ24" s="206">
        <f>'Incremental Rent Q3'!AK41</f>
        <v>19</v>
      </c>
      <c r="AR24" s="206">
        <f t="shared" si="13"/>
        <v>83652.892561983579</v>
      </c>
      <c r="AS24" s="206">
        <f>'Incremental Rent Q3'!AM41</f>
        <v>42000</v>
      </c>
      <c r="AT24" s="206">
        <f>(AR24-AS24)*'Incremental Rent Q3'!$AL$12/12</f>
        <v>347.10743801652984</v>
      </c>
      <c r="AU24" s="206">
        <f t="shared" si="6"/>
        <v>42000.000000000102</v>
      </c>
      <c r="AV24" s="204" t="s">
        <v>875</v>
      </c>
      <c r="AX24" s="200">
        <f>+'Incremental Rent Q3'!AV41</f>
        <v>19</v>
      </c>
      <c r="AY24" s="202">
        <f t="shared" si="14"/>
        <v>217287.72252267989</v>
      </c>
      <c r="AZ24" s="202">
        <f>+'Incremental Rent Q3'!AX41</f>
        <v>55000</v>
      </c>
      <c r="BA24" s="202">
        <f>(AY24-AZ24)*'Incremental Rent Q3'!$AW$12/12</f>
        <v>1352.3976876889992</v>
      </c>
      <c r="BB24" s="202">
        <f t="shared" si="15"/>
        <v>163640.12021036888</v>
      </c>
      <c r="BC24" s="178" t="s">
        <v>877</v>
      </c>
      <c r="BG24" s="200">
        <f t="shared" si="19"/>
        <v>19</v>
      </c>
      <c r="BH24" s="206">
        <f t="shared" si="16"/>
        <v>245901.7783825816</v>
      </c>
      <c r="BI24" s="202">
        <f>'Incremental Rent Q3'!BE41</f>
        <v>50000</v>
      </c>
      <c r="BJ24" s="202">
        <f t="shared" si="17"/>
        <v>1632.5148198548468</v>
      </c>
      <c r="BK24" s="202">
        <f t="shared" si="18"/>
        <v>197534.29320243644</v>
      </c>
      <c r="BL24" s="227" t="str">
        <f>'Incremental Rent Q3'!BG41</f>
        <v>2082/083</v>
      </c>
    </row>
    <row r="25" spans="1:64" s="203" customFormat="1" x14ac:dyDescent="0.3">
      <c r="A25" s="200">
        <f>'Incremental Rent Q3'!A42</f>
        <v>20</v>
      </c>
      <c r="B25" s="202">
        <f t="shared" si="7"/>
        <v>1316164.3378247123</v>
      </c>
      <c r="C25" s="202">
        <f>'Incremental Rent Q3'!C42</f>
        <v>50000</v>
      </c>
      <c r="D25" s="202">
        <f>(B25-C25)*'Incremental Rent Q3'!$B$12/12</f>
        <v>10551.369481872602</v>
      </c>
      <c r="E25" s="202">
        <f t="shared" si="0"/>
        <v>1276715.7073065848</v>
      </c>
      <c r="F25" s="200" t="s">
        <v>874</v>
      </c>
      <c r="G25" s="172"/>
      <c r="H25" s="204">
        <f>'Incremental Rent Q3'!G42</f>
        <v>20</v>
      </c>
      <c r="I25" s="206">
        <f t="shared" si="8"/>
        <v>132234.44057403499</v>
      </c>
      <c r="J25" s="206">
        <f>'Incremental Rent Q3'!I42</f>
        <v>44444.444444444445</v>
      </c>
      <c r="K25" s="206">
        <f>(I25-J25)*'Incremental Rent Q3'!$H$12/12</f>
        <v>731.5833010799214</v>
      </c>
      <c r="L25" s="206">
        <f t="shared" si="1"/>
        <v>88521.579430670477</v>
      </c>
      <c r="M25" s="204" t="s">
        <v>876</v>
      </c>
      <c r="N25" s="172"/>
      <c r="O25" s="206">
        <f>'Incremental Rent Q3'!M42</f>
        <v>20</v>
      </c>
      <c r="P25" s="206">
        <f t="shared" si="9"/>
        <v>234281.08958710157</v>
      </c>
      <c r="Q25" s="206">
        <f>'Incremental Rent Q3'!O42</f>
        <v>0</v>
      </c>
      <c r="R25" s="206">
        <f>(P25-Q25)*'Incremental Rent Q3'!$N$12/12</f>
        <v>1952.3424132258467</v>
      </c>
      <c r="S25" s="206">
        <f t="shared" si="2"/>
        <v>236233.43200032742</v>
      </c>
      <c r="T25" s="204" t="s">
        <v>872</v>
      </c>
      <c r="U25" s="172"/>
      <c r="V25" s="206">
        <f>'Incremental Rent Q3'!S42</f>
        <v>20</v>
      </c>
      <c r="W25" s="206">
        <f>Z24</f>
        <v>65550.000000000349</v>
      </c>
      <c r="X25" s="206">
        <f>'Incremental Rent Q3'!U42</f>
        <v>65550</v>
      </c>
      <c r="Y25" s="206">
        <f>(W25-X25)*'Incremental Rent Q3'!$T$12/12</f>
        <v>2.9103830456733709E-12</v>
      </c>
      <c r="Z25" s="206">
        <f>W25+Y25-X25</f>
        <v>3.4924596548080444E-10</v>
      </c>
      <c r="AA25" s="204" t="s">
        <v>875</v>
      </c>
      <c r="AB25" s="172"/>
      <c r="AC25" s="206">
        <f>'Incremental Rent Q3'!Y42</f>
        <v>20</v>
      </c>
      <c r="AD25" s="206">
        <f t="shared" si="11"/>
        <v>90000.000000000553</v>
      </c>
      <c r="AE25" s="206">
        <f>'Incremental Rent Q3'!AA42</f>
        <v>90000</v>
      </c>
      <c r="AF25" s="206">
        <f>(AD25-AE25)*'Incremental Rent Q3'!$Z$12/12</f>
        <v>4.608106488982837E-12</v>
      </c>
      <c r="AG25" s="206">
        <f t="shared" si="4"/>
        <v>5.5297277867794037E-10</v>
      </c>
      <c r="AH25" s="204" t="s">
        <v>875</v>
      </c>
      <c r="AI25" s="172"/>
      <c r="AJ25" s="206">
        <f>'Incremental Rent Q3'!AE42</f>
        <v>20</v>
      </c>
      <c r="AK25" s="206">
        <f t="shared" si="12"/>
        <v>72750.000000000233</v>
      </c>
      <c r="AL25" s="206">
        <f>'Incremental Rent Q3'!AG42</f>
        <v>72750</v>
      </c>
      <c r="AM25" s="206">
        <f>(AK25-AL25)*'Incremental Rent Q3'!$Z$12/12</f>
        <v>1.9402553637822469E-12</v>
      </c>
      <c r="AN25" s="206">
        <f t="shared" si="5"/>
        <v>2.3283064365386963E-10</v>
      </c>
      <c r="AO25" s="204" t="s">
        <v>875</v>
      </c>
      <c r="AP25" s="172"/>
      <c r="AQ25" s="206">
        <f>'Incremental Rent Q3'!AK42</f>
        <v>20</v>
      </c>
      <c r="AR25" s="206">
        <f t="shared" si="13"/>
        <v>42000.000000000102</v>
      </c>
      <c r="AS25" s="206">
        <f>'Incremental Rent Q3'!AM42</f>
        <v>42000</v>
      </c>
      <c r="AT25" s="206">
        <f>(AR25-AS25)*'Incremental Rent Q3'!$AL$12/12</f>
        <v>8.4886172165473314E-13</v>
      </c>
      <c r="AU25" s="206">
        <f t="shared" si="6"/>
        <v>1.0186340659856796E-10</v>
      </c>
      <c r="AV25" s="204" t="s">
        <v>875</v>
      </c>
      <c r="AX25" s="200">
        <f>+'Incremental Rent Q3'!AV42</f>
        <v>20</v>
      </c>
      <c r="AY25" s="202">
        <f t="shared" si="14"/>
        <v>163640.12021036888</v>
      </c>
      <c r="AZ25" s="202">
        <f>+'Incremental Rent Q3'!AX42</f>
        <v>55000</v>
      </c>
      <c r="BA25" s="202">
        <f>(AY25-AZ25)*'Incremental Rent Q3'!$AW$12/12</f>
        <v>905.33433508640746</v>
      </c>
      <c r="BB25" s="202">
        <f t="shared" si="15"/>
        <v>109545.45454545529</v>
      </c>
      <c r="BC25" s="178" t="s">
        <v>878</v>
      </c>
      <c r="BG25" s="200">
        <f t="shared" si="19"/>
        <v>20</v>
      </c>
      <c r="BH25" s="206">
        <f t="shared" si="16"/>
        <v>197534.29320243644</v>
      </c>
      <c r="BI25" s="202">
        <f>'Incremental Rent Q3'!BE42</f>
        <v>50000</v>
      </c>
      <c r="BJ25" s="202">
        <f t="shared" si="17"/>
        <v>1229.4524433536371</v>
      </c>
      <c r="BK25" s="202">
        <f t="shared" si="18"/>
        <v>148763.74564579007</v>
      </c>
      <c r="BL25" s="227" t="str">
        <f>'Incremental Rent Q3'!BG42</f>
        <v>2082/083</v>
      </c>
    </row>
    <row r="26" spans="1:64" s="203" customFormat="1" x14ac:dyDescent="0.3">
      <c r="A26" s="200">
        <f>'Incremental Rent Q3'!A43</f>
        <v>21</v>
      </c>
      <c r="B26" s="202">
        <f t="shared" si="7"/>
        <v>1276715.7073065848</v>
      </c>
      <c r="C26" s="202">
        <f>'Incremental Rent Q3'!C43</f>
        <v>50000</v>
      </c>
      <c r="D26" s="202">
        <f>(B26-C26)*'Incremental Rent Q3'!$B$12/12</f>
        <v>10222.63089422154</v>
      </c>
      <c r="E26" s="202">
        <f t="shared" si="0"/>
        <v>1236938.3382008064</v>
      </c>
      <c r="F26" s="200" t="s">
        <v>874</v>
      </c>
      <c r="G26" s="172"/>
      <c r="H26" s="204">
        <f>'Incremental Rent Q3'!G43</f>
        <v>21</v>
      </c>
      <c r="I26" s="206">
        <f t="shared" si="8"/>
        <v>88521.579430670477</v>
      </c>
      <c r="J26" s="206">
        <f>'Incremental Rent Q3'!I43</f>
        <v>44444.444444444445</v>
      </c>
      <c r="K26" s="206">
        <f>(I26-J26)*'Incremental Rent Q3'!$H$12/12</f>
        <v>367.30945821855033</v>
      </c>
      <c r="L26" s="206">
        <f t="shared" si="1"/>
        <v>44444.444444444576</v>
      </c>
      <c r="M26" s="204" t="s">
        <v>876</v>
      </c>
      <c r="N26" s="172"/>
      <c r="O26" s="206">
        <f>'Incremental Rent Q3'!M43</f>
        <v>21</v>
      </c>
      <c r="P26" s="206">
        <f t="shared" si="9"/>
        <v>236233.43200032742</v>
      </c>
      <c r="Q26" s="206">
        <f>'Incremental Rent Q3'!O43</f>
        <v>0</v>
      </c>
      <c r="R26" s="206">
        <f>(P26-Q26)*'Incremental Rent Q3'!$N$12/12</f>
        <v>1968.6119333360621</v>
      </c>
      <c r="S26" s="206">
        <f t="shared" si="2"/>
        <v>238202.04393366349</v>
      </c>
      <c r="T26" s="204" t="s">
        <v>872</v>
      </c>
      <c r="U26" s="172"/>
      <c r="V26" s="172"/>
      <c r="W26" s="172"/>
      <c r="X26" s="172"/>
      <c r="Y26" s="172"/>
      <c r="Z26" s="172"/>
      <c r="AA26" s="172"/>
      <c r="AB26" s="172"/>
      <c r="AI26" s="172"/>
      <c r="AP26" s="172"/>
      <c r="AX26" s="200">
        <f>+'Incremental Rent Q3'!AV43</f>
        <v>21</v>
      </c>
      <c r="AY26" s="202">
        <f t="shared" si="14"/>
        <v>109545.45454545529</v>
      </c>
      <c r="AZ26" s="202">
        <f>+'Incremental Rent Q3'!AX43</f>
        <v>55000</v>
      </c>
      <c r="BA26" s="202">
        <f>(AY26-AZ26)*'Incremental Rent Q3'!$AW$12/12</f>
        <v>454.5454545454607</v>
      </c>
      <c r="BB26" s="202">
        <f t="shared" si="15"/>
        <v>55000.000000000742</v>
      </c>
      <c r="BC26" s="178" t="s">
        <v>878</v>
      </c>
      <c r="BE26" s="203">
        <f>+AZ26*10%</f>
        <v>5500</v>
      </c>
      <c r="BG26" s="200">
        <f t="shared" si="19"/>
        <v>21</v>
      </c>
      <c r="BH26" s="206">
        <f t="shared" si="16"/>
        <v>148763.74564579007</v>
      </c>
      <c r="BI26" s="202">
        <f>'Incremental Rent Q3'!BE43</f>
        <v>50000</v>
      </c>
      <c r="BJ26" s="202">
        <f t="shared" si="17"/>
        <v>823.03121371491727</v>
      </c>
      <c r="BK26" s="202">
        <f t="shared" si="18"/>
        <v>99586.776859504986</v>
      </c>
      <c r="BL26" s="227" t="str">
        <f>'Incremental Rent Q3'!BG43</f>
        <v>2082/083</v>
      </c>
    </row>
    <row r="27" spans="1:64" s="203" customFormat="1" x14ac:dyDescent="0.3">
      <c r="A27" s="200">
        <f>'Incremental Rent Q3'!A44</f>
        <v>22</v>
      </c>
      <c r="B27" s="202">
        <f t="shared" si="7"/>
        <v>1236938.3382008064</v>
      </c>
      <c r="C27" s="202">
        <f>'Incremental Rent Q3'!C44</f>
        <v>50000</v>
      </c>
      <c r="D27" s="202">
        <f>(B27-C27)*'Incremental Rent Q3'!$B$12/12</f>
        <v>9891.1528183400533</v>
      </c>
      <c r="E27" s="202">
        <f t="shared" si="0"/>
        <v>1196829.4910191465</v>
      </c>
      <c r="F27" s="200" t="s">
        <v>874</v>
      </c>
      <c r="G27" s="172"/>
      <c r="H27" s="204">
        <f>'Incremental Rent Q3'!G44</f>
        <v>22</v>
      </c>
      <c r="I27" s="206">
        <f t="shared" si="8"/>
        <v>44444.444444444576</v>
      </c>
      <c r="J27" s="206">
        <f>'Incremental Rent Q3'!I44</f>
        <v>44444.444444444445</v>
      </c>
      <c r="K27" s="206">
        <f>(I27-J27)*'Incremental Rent Q3'!$H$12/12</f>
        <v>1.0913936421275138E-12</v>
      </c>
      <c r="L27" s="206">
        <f t="shared" si="1"/>
        <v>1.3096723705530167E-10</v>
      </c>
      <c r="M27" s="204" t="s">
        <v>876</v>
      </c>
      <c r="N27" s="172"/>
      <c r="O27" s="206">
        <f>'Incremental Rent Q3'!M44</f>
        <v>22</v>
      </c>
      <c r="P27" s="206">
        <f t="shared" si="9"/>
        <v>238202.04393366349</v>
      </c>
      <c r="Q27" s="206">
        <f>'Incremental Rent Q3'!O44</f>
        <v>0</v>
      </c>
      <c r="R27" s="206">
        <f>(P27-Q27)*'Incremental Rent Q3'!$N$12/12</f>
        <v>1985.0170327805292</v>
      </c>
      <c r="S27" s="206">
        <f t="shared" si="2"/>
        <v>240187.06096644403</v>
      </c>
      <c r="T27" s="204" t="s">
        <v>872</v>
      </c>
      <c r="U27" s="172"/>
      <c r="V27" s="175"/>
      <c r="W27" s="175"/>
      <c r="X27" s="175"/>
      <c r="Y27" s="175"/>
      <c r="Z27" s="175"/>
      <c r="AA27" s="172"/>
      <c r="AB27" s="172"/>
      <c r="AI27" s="172"/>
      <c r="AP27" s="172"/>
      <c r="AX27" s="200">
        <f>+'Incremental Rent Q3'!AV44</f>
        <v>22</v>
      </c>
      <c r="AY27" s="202">
        <f t="shared" si="14"/>
        <v>55000.000000000742</v>
      </c>
      <c r="AZ27" s="202">
        <f>+'Incremental Rent Q3'!AX44</f>
        <v>55000</v>
      </c>
      <c r="BA27" s="202">
        <f>(AY27-AZ27)*'Incremental Rent Q3'!$AW$12/12</f>
        <v>6.1845639720559127E-12</v>
      </c>
      <c r="BB27" s="202">
        <f t="shared" si="15"/>
        <v>7.4942363426089287E-10</v>
      </c>
      <c r="BC27" s="178" t="s">
        <v>878</v>
      </c>
      <c r="BG27" s="200">
        <f t="shared" si="19"/>
        <v>22</v>
      </c>
      <c r="BH27" s="206">
        <f t="shared" si="16"/>
        <v>99586.776859504986</v>
      </c>
      <c r="BI27" s="202">
        <f>'Incremental Rent Q3'!BE44</f>
        <v>50000</v>
      </c>
      <c r="BJ27" s="202">
        <f t="shared" si="17"/>
        <v>413.22314049587493</v>
      </c>
      <c r="BK27" s="202">
        <f t="shared" si="18"/>
        <v>50000.000000000859</v>
      </c>
      <c r="BL27" s="227" t="str">
        <f>'Incremental Rent Q3'!BG44</f>
        <v>2082/083</v>
      </c>
    </row>
    <row r="28" spans="1:64" s="203" customFormat="1" x14ac:dyDescent="0.3">
      <c r="A28" s="200">
        <f>'Incremental Rent Q3'!A45</f>
        <v>23</v>
      </c>
      <c r="B28" s="202">
        <f t="shared" si="7"/>
        <v>1196829.4910191465</v>
      </c>
      <c r="C28" s="202">
        <f>'Incremental Rent Q3'!C45</f>
        <v>50000</v>
      </c>
      <c r="D28" s="202">
        <f>(B28-C28)*'Incremental Rent Q3'!$B$12/12</f>
        <v>9556.9124251595549</v>
      </c>
      <c r="E28" s="202">
        <f t="shared" si="0"/>
        <v>1156386.403444306</v>
      </c>
      <c r="F28" s="200" t="s">
        <v>874</v>
      </c>
      <c r="G28" s="172"/>
      <c r="H28" s="172"/>
      <c r="I28" s="172"/>
      <c r="J28" s="172"/>
      <c r="K28" s="172"/>
      <c r="L28" s="172"/>
      <c r="M28" s="172"/>
      <c r="N28" s="172"/>
      <c r="O28" s="210">
        <f>'Incremental Rent Q3'!M45</f>
        <v>23</v>
      </c>
      <c r="P28" s="210">
        <f t="shared" si="9"/>
        <v>240187.06096644403</v>
      </c>
      <c r="Q28" s="210">
        <f>'Incremental Rent Q3'!O45</f>
        <v>0</v>
      </c>
      <c r="R28" s="206">
        <f>(P28-Q28)*'Incremental Rent Q3'!$N$12/12</f>
        <v>2001.5588413870337</v>
      </c>
      <c r="S28" s="210">
        <f t="shared" si="2"/>
        <v>242188.61980783107</v>
      </c>
      <c r="T28" s="204" t="s">
        <v>872</v>
      </c>
      <c r="U28" s="172"/>
      <c r="V28" s="175"/>
      <c r="W28" s="175"/>
      <c r="X28" s="175"/>
      <c r="Y28" s="175"/>
      <c r="Z28" s="175"/>
      <c r="AA28" s="172"/>
      <c r="AB28" s="172"/>
      <c r="AI28" s="172"/>
      <c r="AP28" s="172"/>
      <c r="AX28" s="200"/>
      <c r="AY28" s="202"/>
      <c r="AZ28" s="202"/>
      <c r="BA28" s="202"/>
      <c r="BB28" s="202"/>
      <c r="BC28" s="200"/>
      <c r="BG28" s="200">
        <f t="shared" ref="BG28" si="20">BG27+1</f>
        <v>23</v>
      </c>
      <c r="BH28" s="206">
        <f t="shared" ref="BH28" si="21">BK27</f>
        <v>50000.000000000859</v>
      </c>
      <c r="BI28" s="202">
        <f>'Incremental Rent Q3'!BE45</f>
        <v>50000</v>
      </c>
      <c r="BJ28" s="202">
        <f t="shared" si="17"/>
        <v>7.1546916539470359E-12</v>
      </c>
      <c r="BK28" s="202">
        <f t="shared" si="18"/>
        <v>8.6583895608782768E-10</v>
      </c>
      <c r="BL28" s="227" t="str">
        <f>'Incremental Rent Q3'!BG45</f>
        <v>2082/083</v>
      </c>
    </row>
    <row r="29" spans="1:64" s="203" customFormat="1" x14ac:dyDescent="0.3">
      <c r="A29" s="200">
        <f>'Incremental Rent Q3'!A46</f>
        <v>24</v>
      </c>
      <c r="B29" s="202">
        <f t="shared" si="7"/>
        <v>1156386.403444306</v>
      </c>
      <c r="C29" s="202">
        <f>'Incremental Rent Q3'!C46</f>
        <v>55000.000000000007</v>
      </c>
      <c r="D29" s="202">
        <f>(B29-C29)*'Incremental Rent Q3'!$B$12/12</f>
        <v>9178.2200287025498</v>
      </c>
      <c r="E29" s="202">
        <f t="shared" si="0"/>
        <v>1110564.6234730086</v>
      </c>
      <c r="F29" s="200" t="s">
        <v>874</v>
      </c>
      <c r="G29" s="172"/>
      <c r="H29" s="172"/>
      <c r="I29" s="172"/>
      <c r="J29" s="172"/>
      <c r="K29" s="172"/>
      <c r="L29" s="172"/>
      <c r="M29" s="172"/>
      <c r="N29" s="172"/>
      <c r="O29" s="217">
        <f>'Incremental Rent Q3'!M46</f>
        <v>24</v>
      </c>
      <c r="P29" s="217">
        <f t="shared" si="9"/>
        <v>242188.61980783107</v>
      </c>
      <c r="Q29" s="217">
        <f>'Incremental Rent Q3'!O46</f>
        <v>88888.888888888891</v>
      </c>
      <c r="R29" s="217">
        <f>(P29-Q29)*'Incremental Rent Q3'!$N$12/12</f>
        <v>1277.4977576578517</v>
      </c>
      <c r="S29" s="217">
        <f t="shared" si="2"/>
        <v>154577.22867660003</v>
      </c>
      <c r="T29" s="214" t="s">
        <v>873</v>
      </c>
      <c r="U29" s="172"/>
      <c r="V29" s="175"/>
      <c r="W29" s="175"/>
      <c r="X29" s="175"/>
      <c r="Y29" s="175"/>
      <c r="Z29" s="175"/>
      <c r="AA29" s="172"/>
      <c r="AB29" s="172"/>
      <c r="AI29" s="172"/>
      <c r="AP29" s="172"/>
      <c r="AX29" s="200"/>
      <c r="AY29" s="202"/>
      <c r="AZ29" s="202"/>
      <c r="BA29" s="202"/>
      <c r="BB29" s="202"/>
      <c r="BC29" s="200"/>
    </row>
    <row r="30" spans="1:64" s="203" customFormat="1" x14ac:dyDescent="0.3">
      <c r="A30" s="200">
        <f>'Incremental Rent Q3'!A47</f>
        <v>25</v>
      </c>
      <c r="B30" s="202">
        <f t="shared" si="7"/>
        <v>1110564.6234730086</v>
      </c>
      <c r="C30" s="202">
        <f>'Incremental Rent Q3'!C47</f>
        <v>55000.000000000007</v>
      </c>
      <c r="D30" s="202">
        <f>(B30-C30)*'Incremental Rent Q3'!$B$12/12</f>
        <v>8796.371862275073</v>
      </c>
      <c r="E30" s="202">
        <f t="shared" si="0"/>
        <v>1064360.9953352837</v>
      </c>
      <c r="F30" s="200" t="s">
        <v>874</v>
      </c>
      <c r="G30" s="172"/>
      <c r="H30" s="172"/>
      <c r="I30" s="172"/>
      <c r="J30" s="172"/>
      <c r="K30" s="172"/>
      <c r="L30" s="172"/>
      <c r="M30" s="172"/>
      <c r="N30" s="172"/>
      <c r="O30" s="217">
        <f>'Incremental Rent Q3'!M47</f>
        <v>25</v>
      </c>
      <c r="P30" s="217">
        <f t="shared" si="9"/>
        <v>154577.22867660003</v>
      </c>
      <c r="Q30" s="217">
        <f>'Incremental Rent Q3'!O47</f>
        <v>0</v>
      </c>
      <c r="R30" s="217">
        <f>(P30-Q30)*'Incremental Rent Q3'!$N$12/12</f>
        <v>1288.1435723050004</v>
      </c>
      <c r="S30" s="217">
        <f t="shared" si="2"/>
        <v>155865.37224890504</v>
      </c>
      <c r="T30" s="214" t="s">
        <v>873</v>
      </c>
      <c r="U30" s="172"/>
      <c r="V30" s="175"/>
      <c r="W30" s="175"/>
      <c r="X30" s="175"/>
      <c r="Y30" s="175"/>
      <c r="Z30" s="175"/>
      <c r="AA30" s="172"/>
      <c r="AB30" s="172"/>
      <c r="AI30" s="172"/>
      <c r="AP30" s="172"/>
      <c r="AX30" s="200"/>
      <c r="AY30" s="202"/>
      <c r="AZ30" s="202"/>
      <c r="BA30" s="202"/>
      <c r="BB30" s="202"/>
      <c r="BC30" s="200"/>
    </row>
    <row r="31" spans="1:64" s="203" customFormat="1" x14ac:dyDescent="0.3">
      <c r="A31" s="200">
        <f>'Incremental Rent Q3'!A48</f>
        <v>26</v>
      </c>
      <c r="B31" s="202">
        <f t="shared" si="7"/>
        <v>1064360.9953352837</v>
      </c>
      <c r="C31" s="202">
        <f>'Incremental Rent Q3'!C48</f>
        <v>55000.000000000007</v>
      </c>
      <c r="D31" s="202">
        <f>(B31-C31)*'Incremental Rent Q3'!$B$12/12</f>
        <v>8411.3416277940323</v>
      </c>
      <c r="E31" s="202">
        <f t="shared" si="0"/>
        <v>1017772.3369630778</v>
      </c>
      <c r="F31" s="200" t="s">
        <v>874</v>
      </c>
      <c r="G31" s="172"/>
      <c r="H31" s="172"/>
      <c r="I31" s="172"/>
      <c r="J31" s="172"/>
      <c r="K31" s="172"/>
      <c r="L31" s="172"/>
      <c r="M31" s="172"/>
      <c r="N31" s="172"/>
      <c r="O31" s="217">
        <f>'Incremental Rent Q3'!M48</f>
        <v>26</v>
      </c>
      <c r="P31" s="217">
        <f t="shared" si="9"/>
        <v>155865.37224890504</v>
      </c>
      <c r="Q31" s="217">
        <f>'Incremental Rent Q3'!O48</f>
        <v>0</v>
      </c>
      <c r="R31" s="217">
        <f>(P31-Q31)*'Incremental Rent Q3'!$N$12/12</f>
        <v>1298.8781020742088</v>
      </c>
      <c r="S31" s="217">
        <f t="shared" si="2"/>
        <v>157164.25035097924</v>
      </c>
      <c r="T31" s="214" t="s">
        <v>873</v>
      </c>
      <c r="U31" s="172"/>
      <c r="V31" s="175"/>
      <c r="W31" s="175"/>
      <c r="X31" s="175"/>
      <c r="Y31" s="175"/>
      <c r="Z31" s="175"/>
      <c r="AA31" s="172"/>
      <c r="AB31" s="172"/>
      <c r="AI31" s="172"/>
      <c r="AP31" s="172"/>
      <c r="AX31" s="200"/>
      <c r="AY31" s="202"/>
      <c r="AZ31" s="202"/>
      <c r="BA31" s="202"/>
      <c r="BB31" s="202"/>
      <c r="BC31" s="200"/>
    </row>
    <row r="32" spans="1:64" s="203" customFormat="1" x14ac:dyDescent="0.3">
      <c r="A32" s="200">
        <f>'Incremental Rent Q3'!A49</f>
        <v>27</v>
      </c>
      <c r="B32" s="202">
        <f t="shared" si="7"/>
        <v>1017772.3369630778</v>
      </c>
      <c r="C32" s="202">
        <f>'Incremental Rent Q3'!C49</f>
        <v>55000.000000000007</v>
      </c>
      <c r="D32" s="202">
        <f>(B32-C32)*'Incremental Rent Q3'!$B$12/12</f>
        <v>8023.1028080256483</v>
      </c>
      <c r="E32" s="202">
        <f t="shared" si="0"/>
        <v>970795.43977110344</v>
      </c>
      <c r="F32" s="200" t="s">
        <v>874</v>
      </c>
      <c r="G32" s="172"/>
      <c r="H32" s="172"/>
      <c r="I32" s="172"/>
      <c r="J32" s="172"/>
      <c r="K32" s="172"/>
      <c r="L32" s="172"/>
      <c r="M32" s="172"/>
      <c r="N32" s="172"/>
      <c r="O32" s="217">
        <f>'Incremental Rent Q3'!M49</f>
        <v>27</v>
      </c>
      <c r="P32" s="217">
        <f t="shared" si="9"/>
        <v>157164.25035097924</v>
      </c>
      <c r="Q32" s="217">
        <f>'Incremental Rent Q3'!O49</f>
        <v>0</v>
      </c>
      <c r="R32" s="217">
        <f>(P32-Q32)*'Incremental Rent Q3'!$N$12/12</f>
        <v>1309.7020862581605</v>
      </c>
      <c r="S32" s="217">
        <f t="shared" si="2"/>
        <v>158473.9524372374</v>
      </c>
      <c r="T32" s="214" t="s">
        <v>873</v>
      </c>
      <c r="U32" s="172"/>
      <c r="V32" s="175"/>
      <c r="W32" s="175"/>
      <c r="X32" s="175"/>
      <c r="Y32" s="175"/>
      <c r="Z32" s="175"/>
      <c r="AA32" s="172"/>
      <c r="AB32" s="172"/>
      <c r="AI32" s="172"/>
      <c r="AP32" s="172"/>
      <c r="AX32" s="200"/>
      <c r="AY32" s="202"/>
      <c r="AZ32" s="202"/>
      <c r="BA32" s="202"/>
      <c r="BB32" s="202"/>
      <c r="BC32" s="200"/>
    </row>
    <row r="33" spans="1:55" s="203" customFormat="1" x14ac:dyDescent="0.3">
      <c r="A33" s="200">
        <f>'Incremental Rent Q3'!A50</f>
        <v>28</v>
      </c>
      <c r="B33" s="202">
        <f t="shared" si="7"/>
        <v>970795.43977110344</v>
      </c>
      <c r="C33" s="202">
        <f>'Incremental Rent Q3'!C50</f>
        <v>55000.000000000007</v>
      </c>
      <c r="D33" s="202">
        <f>(B33-C33)*'Incremental Rent Q3'!$B$12/12</f>
        <v>7631.628664759196</v>
      </c>
      <c r="E33" s="202">
        <f t="shared" si="0"/>
        <v>923427.06843586266</v>
      </c>
      <c r="F33" s="200" t="s">
        <v>874</v>
      </c>
      <c r="G33" s="172"/>
      <c r="H33" s="172"/>
      <c r="I33" s="172"/>
      <c r="J33" s="172"/>
      <c r="K33" s="172"/>
      <c r="L33" s="172"/>
      <c r="M33" s="172"/>
      <c r="N33" s="172"/>
      <c r="O33" s="217">
        <f>'Incremental Rent Q3'!M50</f>
        <v>28</v>
      </c>
      <c r="P33" s="217">
        <f t="shared" si="9"/>
        <v>158473.9524372374</v>
      </c>
      <c r="Q33" s="217">
        <f>'Incremental Rent Q3'!O50</f>
        <v>0</v>
      </c>
      <c r="R33" s="217">
        <f>(P33-Q33)*'Incremental Rent Q3'!$N$12/12</f>
        <v>1320.6162703103116</v>
      </c>
      <c r="S33" s="217">
        <f t="shared" si="2"/>
        <v>159794.5687075477</v>
      </c>
      <c r="T33" s="214" t="s">
        <v>873</v>
      </c>
      <c r="U33" s="172"/>
      <c r="V33" s="175"/>
      <c r="W33" s="175"/>
      <c r="X33" s="175"/>
      <c r="Y33" s="175"/>
      <c r="Z33" s="175"/>
      <c r="AA33" s="172"/>
      <c r="AB33" s="172"/>
      <c r="AI33" s="172"/>
      <c r="AP33" s="172"/>
      <c r="AX33" s="200"/>
      <c r="AY33" s="202"/>
      <c r="AZ33" s="202"/>
      <c r="BA33" s="202"/>
      <c r="BB33" s="202"/>
      <c r="BC33" s="200"/>
    </row>
    <row r="34" spans="1:55" s="203" customFormat="1" x14ac:dyDescent="0.3">
      <c r="A34" s="200">
        <f>'Incremental Rent Q3'!A51</f>
        <v>29</v>
      </c>
      <c r="B34" s="202">
        <f t="shared" si="7"/>
        <v>923427.06843586266</v>
      </c>
      <c r="C34" s="202">
        <f>'Incremental Rent Q3'!C51</f>
        <v>55000.000000000007</v>
      </c>
      <c r="D34" s="202">
        <f>(B34-C34)*'Incremental Rent Q3'!$B$12/12</f>
        <v>7236.8922369655229</v>
      </c>
      <c r="E34" s="202">
        <f t="shared" si="0"/>
        <v>875663.96067282814</v>
      </c>
      <c r="F34" s="200" t="s">
        <v>874</v>
      </c>
      <c r="G34" s="172"/>
      <c r="H34" s="172"/>
      <c r="I34" s="172"/>
      <c r="J34" s="172"/>
      <c r="K34" s="172"/>
      <c r="L34" s="172"/>
      <c r="M34" s="172"/>
      <c r="N34" s="172"/>
      <c r="O34" s="217">
        <f>'Incremental Rent Q3'!M51</f>
        <v>29</v>
      </c>
      <c r="P34" s="217">
        <f t="shared" si="9"/>
        <v>159794.5687075477</v>
      </c>
      <c r="Q34" s="217">
        <f>'Incremental Rent Q3'!O51</f>
        <v>0</v>
      </c>
      <c r="R34" s="217">
        <f>(P34-Q34)*'Incremental Rent Q3'!$N$12/12</f>
        <v>1331.621405896231</v>
      </c>
      <c r="S34" s="217">
        <f t="shared" si="2"/>
        <v>161126.19011344394</v>
      </c>
      <c r="T34" s="214" t="s">
        <v>873</v>
      </c>
      <c r="U34" s="172"/>
      <c r="V34" s="175"/>
      <c r="W34" s="175"/>
      <c r="X34" s="175"/>
      <c r="Y34" s="175"/>
      <c r="Z34" s="175"/>
      <c r="AA34" s="172"/>
      <c r="AB34" s="172"/>
      <c r="AI34" s="172"/>
      <c r="AP34" s="172"/>
      <c r="AX34" s="200"/>
      <c r="AY34" s="202"/>
      <c r="AZ34" s="202"/>
      <c r="BA34" s="202"/>
      <c r="BB34" s="202"/>
      <c r="BC34" s="200"/>
    </row>
    <row r="35" spans="1:55" s="203" customFormat="1" x14ac:dyDescent="0.3">
      <c r="A35" s="200">
        <f>'Incremental Rent Q3'!A52</f>
        <v>30</v>
      </c>
      <c r="B35" s="202">
        <f t="shared" si="7"/>
        <v>875663.96067282814</v>
      </c>
      <c r="C35" s="202">
        <f>'Incremental Rent Q3'!C52</f>
        <v>55000.000000000007</v>
      </c>
      <c r="D35" s="202">
        <f>(B35-C35)*'Incremental Rent Q3'!$B$12/12</f>
        <v>6838.8663389402354</v>
      </c>
      <c r="E35" s="202">
        <f t="shared" si="0"/>
        <v>827502.82701176836</v>
      </c>
      <c r="F35" s="200" t="s">
        <v>874</v>
      </c>
      <c r="G35" s="172"/>
      <c r="H35" s="172"/>
      <c r="I35" s="172"/>
      <c r="J35" s="172"/>
      <c r="K35" s="172"/>
      <c r="L35" s="172"/>
      <c r="M35" s="172"/>
      <c r="N35" s="172"/>
      <c r="O35" s="217">
        <f>'Incremental Rent Q3'!M52</f>
        <v>30</v>
      </c>
      <c r="P35" s="217">
        <f t="shared" si="9"/>
        <v>161126.19011344394</v>
      </c>
      <c r="Q35" s="217">
        <f>'Incremental Rent Q3'!O52</f>
        <v>0</v>
      </c>
      <c r="R35" s="217">
        <f>(P35-Q35)*'Incremental Rent Q3'!$N$12/12</f>
        <v>1342.7182509453662</v>
      </c>
      <c r="S35" s="217">
        <f t="shared" si="2"/>
        <v>162468.9083643893</v>
      </c>
      <c r="T35" s="214" t="s">
        <v>873</v>
      </c>
      <c r="U35" s="172"/>
      <c r="V35" s="175"/>
      <c r="W35" s="175"/>
      <c r="X35" s="175"/>
      <c r="Y35" s="175"/>
      <c r="Z35" s="175"/>
      <c r="AA35" s="172"/>
      <c r="AB35" s="172"/>
      <c r="AI35" s="172"/>
      <c r="AP35" s="172"/>
      <c r="AX35" s="200"/>
      <c r="AY35" s="202"/>
      <c r="AZ35" s="202"/>
      <c r="BA35" s="202"/>
      <c r="BB35" s="202"/>
      <c r="BC35" s="200"/>
    </row>
    <row r="36" spans="1:55" s="207" customFormat="1" x14ac:dyDescent="0.3">
      <c r="A36" s="204">
        <f>'Incremental Rent Q3'!A53</f>
        <v>31</v>
      </c>
      <c r="B36" s="206">
        <f t="shared" si="7"/>
        <v>827502.82701176836</v>
      </c>
      <c r="C36" s="206">
        <f>'Incremental Rent Q3'!C53</f>
        <v>55000.000000000007</v>
      </c>
      <c r="D36" s="206">
        <f>(B36-C36)*'Incremental Rent Q3'!$B$12/12</f>
        <v>6437.5235584314032</v>
      </c>
      <c r="E36" s="206">
        <f t="shared" si="0"/>
        <v>778940.35057019978</v>
      </c>
      <c r="F36" s="204" t="s">
        <v>875</v>
      </c>
      <c r="G36" s="172"/>
      <c r="H36" s="172"/>
      <c r="I36" s="172"/>
      <c r="J36" s="172"/>
      <c r="K36" s="172"/>
      <c r="L36" s="172"/>
      <c r="M36" s="172"/>
      <c r="N36" s="172"/>
      <c r="O36" s="217">
        <f>'Incremental Rent Q3'!M53</f>
        <v>31</v>
      </c>
      <c r="P36" s="217">
        <f t="shared" si="9"/>
        <v>162468.9083643893</v>
      </c>
      <c r="Q36" s="217">
        <f>'Incremental Rent Q3'!O53</f>
        <v>0</v>
      </c>
      <c r="R36" s="217">
        <f>(P36-Q36)*'Incremental Rent Q3'!$N$12/12</f>
        <v>1353.9075697032442</v>
      </c>
      <c r="S36" s="217">
        <f t="shared" si="2"/>
        <v>163822.81593409253</v>
      </c>
      <c r="T36" s="214" t="s">
        <v>873</v>
      </c>
      <c r="U36" s="172"/>
      <c r="V36" s="175"/>
      <c r="W36" s="175"/>
      <c r="X36" s="175"/>
      <c r="Y36" s="175"/>
      <c r="Z36" s="175"/>
      <c r="AA36" s="172"/>
      <c r="AB36" s="172"/>
      <c r="AI36" s="172"/>
      <c r="AP36" s="172"/>
      <c r="AX36" s="200"/>
      <c r="AY36" s="206"/>
      <c r="AZ36" s="206"/>
      <c r="BA36" s="206"/>
      <c r="BB36" s="206"/>
      <c r="BC36" s="204"/>
    </row>
    <row r="37" spans="1:55" s="207" customFormat="1" x14ac:dyDescent="0.3">
      <c r="A37" s="204">
        <f>'Incremental Rent Q3'!A54</f>
        <v>32</v>
      </c>
      <c r="B37" s="206">
        <f t="shared" si="7"/>
        <v>778940.35057019978</v>
      </c>
      <c r="C37" s="206">
        <f>'Incremental Rent Q3'!C54</f>
        <v>55000.000000000007</v>
      </c>
      <c r="D37" s="206">
        <f>(B37-C37)*'Incremental Rent Q3'!$B$12/12</f>
        <v>6032.8362547516654</v>
      </c>
      <c r="E37" s="206">
        <f t="shared" si="0"/>
        <v>729973.18682495144</v>
      </c>
      <c r="F37" s="204" t="s">
        <v>875</v>
      </c>
      <c r="G37" s="172"/>
      <c r="H37" s="172"/>
      <c r="I37" s="172"/>
      <c r="J37" s="172"/>
      <c r="K37" s="172"/>
      <c r="L37" s="172"/>
      <c r="M37" s="172"/>
      <c r="N37" s="172"/>
      <c r="O37" s="217">
        <f>'Incremental Rent Q3'!M54</f>
        <v>32</v>
      </c>
      <c r="P37" s="217">
        <f t="shared" si="9"/>
        <v>163822.81593409253</v>
      </c>
      <c r="Q37" s="217">
        <f>'Incremental Rent Q3'!O54</f>
        <v>0</v>
      </c>
      <c r="R37" s="217">
        <f>(P37-Q37)*'Incremental Rent Q3'!$N$12/12</f>
        <v>1365.1901327841044</v>
      </c>
      <c r="S37" s="217">
        <f t="shared" si="2"/>
        <v>165188.00606687664</v>
      </c>
      <c r="T37" s="214" t="s">
        <v>873</v>
      </c>
      <c r="U37" s="172"/>
      <c r="V37" s="175"/>
      <c r="W37" s="175"/>
      <c r="X37" s="175"/>
      <c r="Y37" s="175"/>
      <c r="Z37" s="175"/>
      <c r="AA37" s="172"/>
      <c r="AB37" s="172"/>
      <c r="AI37" s="172"/>
      <c r="AP37" s="172"/>
      <c r="AX37" s="200"/>
      <c r="AY37" s="206"/>
      <c r="AZ37" s="206"/>
      <c r="BA37" s="206"/>
      <c r="BB37" s="206"/>
      <c r="BC37" s="204"/>
    </row>
    <row r="38" spans="1:55" s="207" customFormat="1" x14ac:dyDescent="0.3">
      <c r="A38" s="204">
        <f>'Incremental Rent Q3'!A55</f>
        <v>33</v>
      </c>
      <c r="B38" s="206">
        <f t="shared" si="7"/>
        <v>729973.18682495144</v>
      </c>
      <c r="C38" s="206">
        <f>'Incremental Rent Q3'!C55</f>
        <v>55000.000000000007</v>
      </c>
      <c r="D38" s="206">
        <f>(B38-C38)*'Incremental Rent Q3'!$B$12/12</f>
        <v>5624.7765568745954</v>
      </c>
      <c r="E38" s="206">
        <f t="shared" si="0"/>
        <v>680597.96338182606</v>
      </c>
      <c r="F38" s="204" t="s">
        <v>875</v>
      </c>
      <c r="G38" s="172"/>
      <c r="H38" s="172"/>
      <c r="I38" s="172"/>
      <c r="J38" s="172"/>
      <c r="K38" s="172"/>
      <c r="L38" s="172"/>
      <c r="M38" s="172"/>
      <c r="N38" s="172"/>
      <c r="O38" s="217">
        <f>'Incremental Rent Q3'!M55</f>
        <v>33</v>
      </c>
      <c r="P38" s="217">
        <f t="shared" si="9"/>
        <v>165188.00606687664</v>
      </c>
      <c r="Q38" s="217">
        <f>'Incremental Rent Q3'!O55</f>
        <v>0</v>
      </c>
      <c r="R38" s="217">
        <f>(P38-Q38)*'Incremental Rent Q3'!$N$12/12</f>
        <v>1376.5667172239721</v>
      </c>
      <c r="S38" s="217">
        <f t="shared" si="2"/>
        <v>166564.5727841006</v>
      </c>
      <c r="T38" s="214" t="s">
        <v>873</v>
      </c>
      <c r="U38" s="172"/>
      <c r="V38" s="175"/>
      <c r="W38" s="175"/>
      <c r="X38" s="175"/>
      <c r="Y38" s="175"/>
      <c r="Z38" s="175"/>
      <c r="AA38" s="172"/>
      <c r="AB38" s="172"/>
      <c r="AI38" s="172"/>
      <c r="AP38" s="172"/>
      <c r="AX38" s="200"/>
      <c r="AY38" s="206"/>
      <c r="AZ38" s="206"/>
      <c r="BA38" s="206"/>
      <c r="BB38" s="206"/>
      <c r="BC38" s="204"/>
    </row>
    <row r="39" spans="1:55" s="207" customFormat="1" x14ac:dyDescent="0.3">
      <c r="A39" s="204">
        <f>'Incremental Rent Q3'!A56</f>
        <v>34</v>
      </c>
      <c r="B39" s="206">
        <f t="shared" si="7"/>
        <v>680597.96338182606</v>
      </c>
      <c r="C39" s="206">
        <f>'Incremental Rent Q3'!C56</f>
        <v>55000.000000000007</v>
      </c>
      <c r="D39" s="206">
        <f>(B39-C39)*'Incremental Rent Q3'!$B$12/12</f>
        <v>5213.316361515218</v>
      </c>
      <c r="E39" s="206">
        <f t="shared" si="0"/>
        <v>630811.27974334126</v>
      </c>
      <c r="F39" s="204" t="s">
        <v>875</v>
      </c>
      <c r="G39" s="172"/>
      <c r="H39" s="172"/>
      <c r="I39" s="172"/>
      <c r="J39" s="172"/>
      <c r="K39" s="172"/>
      <c r="L39" s="172"/>
      <c r="M39" s="172"/>
      <c r="N39" s="172"/>
      <c r="O39" s="217">
        <f>'Incremental Rent Q3'!M56</f>
        <v>34</v>
      </c>
      <c r="P39" s="217">
        <f t="shared" si="9"/>
        <v>166564.5727841006</v>
      </c>
      <c r="Q39" s="217">
        <f>'Incremental Rent Q3'!O56</f>
        <v>0</v>
      </c>
      <c r="R39" s="217">
        <f>(P39-Q39)*'Incremental Rent Q3'!$N$12/12</f>
        <v>1388.0381065341717</v>
      </c>
      <c r="S39" s="217">
        <f t="shared" si="2"/>
        <v>167952.61089063477</v>
      </c>
      <c r="T39" s="214" t="s">
        <v>873</v>
      </c>
      <c r="U39" s="172"/>
      <c r="V39" s="175"/>
      <c r="W39" s="175"/>
      <c r="X39" s="175"/>
      <c r="Y39" s="175"/>
      <c r="Z39" s="175"/>
      <c r="AA39" s="172"/>
      <c r="AB39" s="172"/>
      <c r="AI39" s="172"/>
      <c r="AP39" s="172"/>
      <c r="AX39" s="200"/>
      <c r="AY39" s="206"/>
      <c r="AZ39" s="206"/>
      <c r="BA39" s="206"/>
      <c r="BB39" s="206"/>
      <c r="BC39" s="204"/>
    </row>
    <row r="40" spans="1:55" s="207" customFormat="1" x14ac:dyDescent="0.3">
      <c r="A40" s="204">
        <f>'Incremental Rent Q3'!A57</f>
        <v>35</v>
      </c>
      <c r="B40" s="206">
        <f t="shared" si="7"/>
        <v>630811.27974334126</v>
      </c>
      <c r="C40" s="206">
        <f>'Incremental Rent Q3'!C57</f>
        <v>55000.000000000007</v>
      </c>
      <c r="D40" s="206">
        <f>(B40-C40)*'Incremental Rent Q3'!$B$12/12</f>
        <v>4798.4273311945108</v>
      </c>
      <c r="E40" s="206">
        <f t="shared" si="0"/>
        <v>580609.70707453578</v>
      </c>
      <c r="F40" s="204" t="s">
        <v>875</v>
      </c>
      <c r="G40" s="172"/>
      <c r="H40" s="172"/>
      <c r="I40" s="172"/>
      <c r="J40" s="172"/>
      <c r="K40" s="172"/>
      <c r="L40" s="172"/>
      <c r="M40" s="172"/>
      <c r="N40" s="172"/>
      <c r="O40" s="217">
        <f>'Incremental Rent Q3'!M57</f>
        <v>35</v>
      </c>
      <c r="P40" s="217">
        <f t="shared" si="9"/>
        <v>167952.61089063477</v>
      </c>
      <c r="Q40" s="217">
        <f>'Incremental Rent Q3'!O57</f>
        <v>0</v>
      </c>
      <c r="R40" s="217">
        <f>(P40-Q40)*'Incremental Rent Q3'!$N$12/12</f>
        <v>1399.6050907552899</v>
      </c>
      <c r="S40" s="217">
        <f t="shared" si="2"/>
        <v>169352.21598139007</v>
      </c>
      <c r="T40" s="214" t="s">
        <v>873</v>
      </c>
      <c r="U40" s="172"/>
      <c r="V40" s="175"/>
      <c r="W40" s="175"/>
      <c r="X40" s="175"/>
      <c r="Y40" s="175"/>
      <c r="Z40" s="175"/>
      <c r="AA40" s="172"/>
      <c r="AB40" s="172"/>
      <c r="AI40" s="172"/>
      <c r="AP40" s="172"/>
      <c r="AX40" s="200"/>
      <c r="AY40" s="206"/>
      <c r="AZ40" s="206"/>
      <c r="BA40" s="206"/>
      <c r="BB40" s="206"/>
      <c r="BC40" s="204"/>
    </row>
    <row r="41" spans="1:55" s="207" customFormat="1" x14ac:dyDescent="0.3">
      <c r="A41" s="204">
        <f>'Incremental Rent Q3'!A58</f>
        <v>36</v>
      </c>
      <c r="B41" s="206">
        <f t="shared" si="7"/>
        <v>580609.70707453578</v>
      </c>
      <c r="C41" s="206">
        <f>'Incremental Rent Q3'!C58</f>
        <v>55000.000000000007</v>
      </c>
      <c r="D41" s="206">
        <f>(B41-C41)*'Incremental Rent Q3'!$B$12/12</f>
        <v>4380.0808922877986</v>
      </c>
      <c r="E41" s="206">
        <f t="shared" si="0"/>
        <v>529989.78796682355</v>
      </c>
      <c r="F41" s="204" t="s">
        <v>875</v>
      </c>
      <c r="G41" s="172"/>
      <c r="H41" s="172"/>
      <c r="I41" s="172"/>
      <c r="J41" s="172"/>
      <c r="K41" s="172"/>
      <c r="L41" s="172"/>
      <c r="M41" s="172"/>
      <c r="N41" s="172"/>
      <c r="O41" s="206">
        <f>'Incremental Rent Q3'!M58</f>
        <v>36</v>
      </c>
      <c r="P41" s="206">
        <f t="shared" si="9"/>
        <v>169352.21598139007</v>
      </c>
      <c r="Q41" s="206">
        <f>'Incremental Rent Q3'!O58</f>
        <v>88888.888888888891</v>
      </c>
      <c r="R41" s="206">
        <f>(P41-Q41)*'Incremental Rent Q3'!$N$12/12</f>
        <v>670.52772577084318</v>
      </c>
      <c r="S41" s="206">
        <f t="shared" si="2"/>
        <v>81133.854818272011</v>
      </c>
      <c r="T41" s="204" t="s">
        <v>874</v>
      </c>
      <c r="U41" s="172"/>
      <c r="V41" s="175"/>
      <c r="W41" s="175"/>
      <c r="X41" s="175"/>
      <c r="Y41" s="175"/>
      <c r="Z41" s="175"/>
      <c r="AA41" s="172"/>
      <c r="AB41" s="172"/>
      <c r="AI41" s="172"/>
      <c r="AP41" s="172"/>
      <c r="AX41" s="200"/>
      <c r="AY41" s="206"/>
      <c r="AZ41" s="206"/>
      <c r="BA41" s="206"/>
      <c r="BB41" s="206"/>
      <c r="BC41" s="204"/>
    </row>
    <row r="42" spans="1:55" s="207" customFormat="1" x14ac:dyDescent="0.3">
      <c r="A42" s="204">
        <f>'Incremental Rent Q3'!A59</f>
        <v>37</v>
      </c>
      <c r="B42" s="206">
        <f t="shared" si="7"/>
        <v>529989.78796682355</v>
      </c>
      <c r="C42" s="206">
        <f>'Incremental Rent Q3'!C59</f>
        <v>55000.000000000007</v>
      </c>
      <c r="D42" s="206">
        <f>(B42-C42)*'Incremental Rent Q3'!$B$12/12</f>
        <v>3958.2482330568632</v>
      </c>
      <c r="E42" s="206">
        <f t="shared" si="0"/>
        <v>478948.03619988041</v>
      </c>
      <c r="F42" s="204" t="s">
        <v>875</v>
      </c>
      <c r="G42" s="172"/>
      <c r="H42" s="172"/>
      <c r="I42" s="172"/>
      <c r="J42" s="172"/>
      <c r="K42" s="172"/>
      <c r="L42" s="172"/>
      <c r="M42" s="172"/>
      <c r="N42" s="172"/>
      <c r="O42" s="206">
        <f>'Incremental Rent Q3'!M59</f>
        <v>37</v>
      </c>
      <c r="P42" s="206">
        <f t="shared" si="9"/>
        <v>81133.854818272011</v>
      </c>
      <c r="Q42" s="206">
        <f>'Incremental Rent Q3'!O59</f>
        <v>0</v>
      </c>
      <c r="R42" s="206">
        <f>(P42-Q42)*'Incremental Rent Q3'!$N$12/12</f>
        <v>676.11545681893347</v>
      </c>
      <c r="S42" s="206">
        <f t="shared" si="2"/>
        <v>81809.970275090949</v>
      </c>
      <c r="T42" s="204" t="s">
        <v>874</v>
      </c>
      <c r="U42" s="172"/>
      <c r="V42" s="175"/>
      <c r="W42" s="175"/>
      <c r="X42" s="175"/>
      <c r="Y42" s="175"/>
      <c r="Z42" s="175"/>
      <c r="AA42" s="172"/>
      <c r="AB42" s="172"/>
      <c r="AI42" s="172"/>
      <c r="AP42" s="172"/>
      <c r="AX42" s="200"/>
      <c r="AY42" s="206"/>
      <c r="AZ42" s="206"/>
      <c r="BA42" s="206"/>
      <c r="BB42" s="206"/>
      <c r="BC42" s="204"/>
    </row>
    <row r="43" spans="1:55" s="207" customFormat="1" x14ac:dyDescent="0.3">
      <c r="A43" s="204">
        <f>'Incremental Rent Q3'!A60</f>
        <v>38</v>
      </c>
      <c r="B43" s="206">
        <f t="shared" si="7"/>
        <v>478948.03619988041</v>
      </c>
      <c r="C43" s="206">
        <f>'Incremental Rent Q3'!C60</f>
        <v>55000.000000000007</v>
      </c>
      <c r="D43" s="206">
        <f>(B43-C43)*'Incremental Rent Q3'!$B$12/12</f>
        <v>3532.9003016656702</v>
      </c>
      <c r="E43" s="206">
        <f t="shared" si="0"/>
        <v>427480.93650154606</v>
      </c>
      <c r="F43" s="204" t="s">
        <v>875</v>
      </c>
      <c r="G43" s="172"/>
      <c r="H43" s="172"/>
      <c r="I43" s="172"/>
      <c r="J43" s="172"/>
      <c r="K43" s="172"/>
      <c r="L43" s="172"/>
      <c r="M43" s="172"/>
      <c r="N43" s="172"/>
      <c r="O43" s="206">
        <f>'Incremental Rent Q3'!M60</f>
        <v>38</v>
      </c>
      <c r="P43" s="206">
        <f t="shared" si="9"/>
        <v>81809.970275090949</v>
      </c>
      <c r="Q43" s="206">
        <f>'Incremental Rent Q3'!O60</f>
        <v>0</v>
      </c>
      <c r="R43" s="206">
        <f>(P43-Q43)*'Incremental Rent Q3'!$N$12/12</f>
        <v>681.74975229242466</v>
      </c>
      <c r="S43" s="206">
        <f t="shared" si="2"/>
        <v>82491.720027383373</v>
      </c>
      <c r="T43" s="204" t="s">
        <v>874</v>
      </c>
      <c r="U43" s="172"/>
      <c r="V43" s="175"/>
      <c r="W43" s="175"/>
      <c r="X43" s="175"/>
      <c r="Y43" s="175"/>
      <c r="Z43" s="175"/>
      <c r="AA43" s="172"/>
      <c r="AB43" s="172"/>
      <c r="AI43" s="172"/>
      <c r="AP43" s="172"/>
      <c r="AX43" s="200"/>
      <c r="AY43" s="206"/>
      <c r="AZ43" s="206"/>
      <c r="BA43" s="206"/>
      <c r="BB43" s="206"/>
      <c r="BC43" s="204"/>
    </row>
    <row r="44" spans="1:55" s="207" customFormat="1" x14ac:dyDescent="0.3">
      <c r="A44" s="204">
        <f>'Incremental Rent Q3'!A61</f>
        <v>39</v>
      </c>
      <c r="B44" s="206">
        <f t="shared" si="7"/>
        <v>427480.93650154606</v>
      </c>
      <c r="C44" s="206">
        <f>'Incremental Rent Q3'!C61</f>
        <v>55000.000000000007</v>
      </c>
      <c r="D44" s="206">
        <f>(B44-C44)*'Incremental Rent Q3'!$B$12/12</f>
        <v>3104.0078041795509</v>
      </c>
      <c r="E44" s="206">
        <f t="shared" si="0"/>
        <v>375584.94430572563</v>
      </c>
      <c r="F44" s="204" t="s">
        <v>875</v>
      </c>
      <c r="G44" s="172"/>
      <c r="H44" s="172"/>
      <c r="I44" s="172"/>
      <c r="J44" s="172"/>
      <c r="K44" s="172"/>
      <c r="L44" s="172"/>
      <c r="M44" s="172"/>
      <c r="N44" s="172"/>
      <c r="O44" s="206">
        <f>'Incremental Rent Q3'!M61</f>
        <v>39</v>
      </c>
      <c r="P44" s="206">
        <f t="shared" si="9"/>
        <v>82491.720027383373</v>
      </c>
      <c r="Q44" s="206">
        <f>'Incremental Rent Q3'!O61</f>
        <v>0</v>
      </c>
      <c r="R44" s="206">
        <f>(P44-Q44)*'Incremental Rent Q3'!$N$12/12</f>
        <v>687.43100022819488</v>
      </c>
      <c r="S44" s="206">
        <f t="shared" si="2"/>
        <v>83179.151027611573</v>
      </c>
      <c r="T44" s="204" t="s">
        <v>874</v>
      </c>
      <c r="U44" s="172"/>
      <c r="V44" s="175"/>
      <c r="W44" s="175"/>
      <c r="X44" s="175"/>
      <c r="Y44" s="175"/>
      <c r="Z44" s="175"/>
      <c r="AA44" s="172"/>
      <c r="AB44" s="172"/>
      <c r="AI44" s="172"/>
      <c r="AP44" s="172"/>
      <c r="AX44" s="200"/>
      <c r="AY44" s="206"/>
      <c r="AZ44" s="206"/>
      <c r="BA44" s="206"/>
      <c r="BB44" s="206"/>
      <c r="BC44" s="204"/>
    </row>
    <row r="45" spans="1:55" s="207" customFormat="1" x14ac:dyDescent="0.3">
      <c r="A45" s="204">
        <f>'Incremental Rent Q3'!A62</f>
        <v>40</v>
      </c>
      <c r="B45" s="206">
        <f t="shared" si="7"/>
        <v>375584.94430572563</v>
      </c>
      <c r="C45" s="206">
        <f>'Incremental Rent Q3'!C62</f>
        <v>55000.000000000007</v>
      </c>
      <c r="D45" s="206">
        <f>(B45-C45)*'Incremental Rent Q3'!$B$12/12</f>
        <v>2671.541202547714</v>
      </c>
      <c r="E45" s="206">
        <f t="shared" si="0"/>
        <v>323256.48550827336</v>
      </c>
      <c r="F45" s="204" t="s">
        <v>875</v>
      </c>
      <c r="G45" s="172"/>
      <c r="H45" s="172"/>
      <c r="I45" s="172"/>
      <c r="J45" s="172"/>
      <c r="K45" s="172"/>
      <c r="L45" s="172"/>
      <c r="M45" s="172"/>
      <c r="N45" s="172"/>
      <c r="O45" s="206">
        <f>'Incremental Rent Q3'!M62</f>
        <v>40</v>
      </c>
      <c r="P45" s="206">
        <f t="shared" si="9"/>
        <v>83179.151027611573</v>
      </c>
      <c r="Q45" s="206">
        <f>'Incremental Rent Q3'!O62</f>
        <v>0</v>
      </c>
      <c r="R45" s="206">
        <f>(P45-Q45)*'Incremental Rent Q3'!$N$12/12</f>
        <v>693.15959189676312</v>
      </c>
      <c r="S45" s="206">
        <f t="shared" si="2"/>
        <v>83872.310619508338</v>
      </c>
      <c r="T45" s="204" t="s">
        <v>874</v>
      </c>
      <c r="U45" s="172"/>
      <c r="V45" s="175"/>
      <c r="W45" s="175"/>
      <c r="X45" s="175"/>
      <c r="Y45" s="175"/>
      <c r="Z45" s="175"/>
      <c r="AA45" s="172"/>
      <c r="AB45" s="172"/>
      <c r="AI45" s="172"/>
      <c r="AP45" s="172"/>
      <c r="AX45" s="200"/>
      <c r="AY45" s="206"/>
      <c r="AZ45" s="206"/>
      <c r="BA45" s="206"/>
      <c r="BB45" s="206"/>
      <c r="BC45" s="204"/>
    </row>
    <row r="46" spans="1:55" s="207" customFormat="1" x14ac:dyDescent="0.3">
      <c r="A46" s="204">
        <f>'Incremental Rent Q3'!A63</f>
        <v>41</v>
      </c>
      <c r="B46" s="206">
        <f t="shared" si="7"/>
        <v>323256.48550827336</v>
      </c>
      <c r="C46" s="206">
        <f>'Incremental Rent Q3'!C63</f>
        <v>55000.000000000007</v>
      </c>
      <c r="D46" s="206">
        <f>(B46-C46)*'Incremental Rent Q3'!$B$12/12</f>
        <v>2235.4707125689447</v>
      </c>
      <c r="E46" s="206">
        <f t="shared" si="0"/>
        <v>270491.95622084232</v>
      </c>
      <c r="F46" s="204" t="s">
        <v>875</v>
      </c>
      <c r="G46" s="172"/>
      <c r="H46" s="172"/>
      <c r="I46" s="172"/>
      <c r="J46" s="172"/>
      <c r="K46" s="172"/>
      <c r="L46" s="172"/>
      <c r="M46" s="172"/>
      <c r="N46" s="172"/>
      <c r="O46" s="206">
        <f>'Incremental Rent Q3'!M63</f>
        <v>41</v>
      </c>
      <c r="P46" s="206">
        <f t="shared" si="9"/>
        <v>83872.310619508338</v>
      </c>
      <c r="Q46" s="206">
        <f>'Incremental Rent Q3'!O63</f>
        <v>0</v>
      </c>
      <c r="R46" s="206">
        <f>(P46-Q46)*'Incremental Rent Q3'!$N$12/12</f>
        <v>698.93592182923612</v>
      </c>
      <c r="S46" s="206">
        <f t="shared" si="2"/>
        <v>84571.246541337576</v>
      </c>
      <c r="T46" s="204" t="s">
        <v>874</v>
      </c>
      <c r="U46" s="172"/>
      <c r="V46" s="175"/>
      <c r="W46" s="175"/>
      <c r="X46" s="175"/>
      <c r="Y46" s="175"/>
      <c r="Z46" s="175"/>
      <c r="AA46" s="172"/>
      <c r="AB46" s="172"/>
      <c r="AI46" s="172"/>
      <c r="AP46" s="172"/>
      <c r="AX46" s="200"/>
      <c r="AY46" s="206"/>
      <c r="AZ46" s="206"/>
      <c r="BA46" s="206"/>
      <c r="BB46" s="206"/>
      <c r="BC46" s="204"/>
    </row>
    <row r="47" spans="1:55" s="207" customFormat="1" x14ac:dyDescent="0.3">
      <c r="A47" s="204">
        <f>'Incremental Rent Q3'!A64</f>
        <v>42</v>
      </c>
      <c r="B47" s="206">
        <f t="shared" si="7"/>
        <v>270491.95622084232</v>
      </c>
      <c r="C47" s="206">
        <f>'Incremental Rent Q3'!C64</f>
        <v>55000.000000000007</v>
      </c>
      <c r="D47" s="206">
        <f>(B47-C47)*'Incremental Rent Q3'!$B$12/12</f>
        <v>1795.7663018403528</v>
      </c>
      <c r="E47" s="206">
        <f t="shared" si="0"/>
        <v>217287.72252268268</v>
      </c>
      <c r="F47" s="204" t="s">
        <v>875</v>
      </c>
      <c r="G47" s="172"/>
      <c r="H47" s="172"/>
      <c r="I47" s="172"/>
      <c r="J47" s="172"/>
      <c r="K47" s="172"/>
      <c r="L47" s="172"/>
      <c r="M47" s="172"/>
      <c r="N47" s="172"/>
      <c r="O47" s="206">
        <f>'Incremental Rent Q3'!M64</f>
        <v>42</v>
      </c>
      <c r="P47" s="206">
        <f t="shared" si="9"/>
        <v>84571.246541337576</v>
      </c>
      <c r="Q47" s="206">
        <f>'Incremental Rent Q3'!O64</f>
        <v>0</v>
      </c>
      <c r="R47" s="206">
        <f>(P47-Q47)*'Incremental Rent Q3'!$N$12/12</f>
        <v>704.76038784447985</v>
      </c>
      <c r="S47" s="206">
        <f t="shared" si="2"/>
        <v>85276.006929182055</v>
      </c>
      <c r="T47" s="204" t="s">
        <v>874</v>
      </c>
      <c r="U47" s="172"/>
      <c r="V47" s="175"/>
      <c r="W47" s="175"/>
      <c r="X47" s="175"/>
      <c r="Y47" s="175"/>
      <c r="Z47" s="175"/>
      <c r="AA47" s="172"/>
      <c r="AB47" s="172"/>
      <c r="AI47" s="172"/>
      <c r="AP47" s="172"/>
      <c r="AX47" s="200"/>
      <c r="AY47" s="206"/>
      <c r="AZ47" s="206"/>
      <c r="BA47" s="206"/>
      <c r="BB47" s="206"/>
      <c r="BC47" s="204"/>
    </row>
    <row r="48" spans="1:55" s="203" customFormat="1" x14ac:dyDescent="0.3">
      <c r="A48" s="200">
        <f>'Incremental Rent Q3'!A65</f>
        <v>43</v>
      </c>
      <c r="B48" s="202">
        <f t="shared" si="7"/>
        <v>217287.72252268268</v>
      </c>
      <c r="C48" s="202">
        <f>'Incremental Rent Q3'!C65</f>
        <v>55000.000000000007</v>
      </c>
      <c r="D48" s="202">
        <f>(B48-C48)*'Incremental Rent Q3'!$B$12/12</f>
        <v>1352.3976876890224</v>
      </c>
      <c r="E48" s="202">
        <f t="shared" si="0"/>
        <v>163640.12021037171</v>
      </c>
      <c r="F48" s="200" t="s">
        <v>876</v>
      </c>
      <c r="G48" s="172"/>
      <c r="H48" s="172"/>
      <c r="I48" s="172"/>
      <c r="J48" s="172"/>
      <c r="K48" s="172"/>
      <c r="L48" s="172"/>
      <c r="M48" s="172"/>
      <c r="N48" s="172"/>
      <c r="O48" s="206">
        <f>'Incremental Rent Q3'!M65</f>
        <v>43</v>
      </c>
      <c r="P48" s="206">
        <f t="shared" si="9"/>
        <v>85276.006929182055</v>
      </c>
      <c r="Q48" s="206">
        <f>'Incremental Rent Q3'!O65</f>
        <v>0</v>
      </c>
      <c r="R48" s="206">
        <f>(P48-Q48)*'Incremental Rent Q3'!$N$12/12</f>
        <v>710.63339107651711</v>
      </c>
      <c r="S48" s="206">
        <f t="shared" si="2"/>
        <v>85986.640320258579</v>
      </c>
      <c r="T48" s="204" t="s">
        <v>874</v>
      </c>
      <c r="U48" s="172"/>
      <c r="V48" s="175"/>
      <c r="W48" s="175"/>
      <c r="X48" s="175"/>
      <c r="Y48" s="175"/>
      <c r="Z48" s="175"/>
      <c r="AA48" s="172"/>
      <c r="AB48" s="172"/>
      <c r="AI48" s="172"/>
      <c r="AP48" s="172"/>
      <c r="AX48" s="200"/>
      <c r="AY48" s="202"/>
      <c r="AZ48" s="202"/>
      <c r="BA48" s="202"/>
      <c r="BB48" s="202"/>
      <c r="BC48" s="200"/>
    </row>
    <row r="49" spans="1:55" s="203" customFormat="1" x14ac:dyDescent="0.3">
      <c r="A49" s="200">
        <f>'Incremental Rent Q3'!A66</f>
        <v>44</v>
      </c>
      <c r="B49" s="202">
        <f t="shared" si="7"/>
        <v>163640.12021037171</v>
      </c>
      <c r="C49" s="202">
        <f>'Incremental Rent Q3'!C66</f>
        <v>55000.000000000007</v>
      </c>
      <c r="D49" s="202">
        <f>(B49-C49)*'Incremental Rent Q3'!$B$12/12</f>
        <v>905.334335086431</v>
      </c>
      <c r="E49" s="202">
        <f t="shared" si="0"/>
        <v>109545.45454545814</v>
      </c>
      <c r="F49" s="200" t="s">
        <v>876</v>
      </c>
      <c r="G49" s="172"/>
      <c r="H49" s="172"/>
      <c r="I49" s="172"/>
      <c r="J49" s="172"/>
      <c r="K49" s="172"/>
      <c r="L49" s="172"/>
      <c r="M49" s="172"/>
      <c r="N49" s="172"/>
      <c r="O49" s="206">
        <f>'Incremental Rent Q3'!M66</f>
        <v>44</v>
      </c>
      <c r="P49" s="206">
        <f t="shared" si="9"/>
        <v>85986.640320258579</v>
      </c>
      <c r="Q49" s="206">
        <f>'Incremental Rent Q3'!O66</f>
        <v>0</v>
      </c>
      <c r="R49" s="206">
        <f>(P49-Q49)*'Incremental Rent Q3'!$N$12/12</f>
        <v>716.55533600215483</v>
      </c>
      <c r="S49" s="206">
        <f t="shared" si="2"/>
        <v>86703.195656260737</v>
      </c>
      <c r="T49" s="204" t="s">
        <v>874</v>
      </c>
      <c r="U49" s="172"/>
      <c r="V49" s="175"/>
      <c r="W49" s="175"/>
      <c r="X49" s="175"/>
      <c r="Y49" s="175"/>
      <c r="Z49" s="175"/>
      <c r="AA49" s="172"/>
      <c r="AB49" s="172"/>
      <c r="AI49" s="172"/>
      <c r="AP49" s="172"/>
      <c r="AX49" s="200"/>
      <c r="AY49" s="202"/>
      <c r="AZ49" s="202"/>
      <c r="BA49" s="202"/>
      <c r="BB49" s="202"/>
      <c r="BC49" s="200"/>
    </row>
    <row r="50" spans="1:55" s="203" customFormat="1" x14ac:dyDescent="0.3">
      <c r="A50" s="200">
        <f>'Incremental Rent Q3'!A67</f>
        <v>45</v>
      </c>
      <c r="B50" s="202">
        <f t="shared" si="7"/>
        <v>109545.45454545814</v>
      </c>
      <c r="C50" s="202">
        <f>'Incremental Rent Q3'!C67</f>
        <v>55000.000000000007</v>
      </c>
      <c r="D50" s="202">
        <f>(B50-C50)*'Incremental Rent Q3'!$B$12/12</f>
        <v>454.54545454548446</v>
      </c>
      <c r="E50" s="202">
        <f t="shared" si="0"/>
        <v>55000.000000003616</v>
      </c>
      <c r="F50" s="200" t="s">
        <v>876</v>
      </c>
      <c r="G50" s="172"/>
      <c r="H50" s="172"/>
      <c r="I50" s="172"/>
      <c r="J50" s="172"/>
      <c r="K50" s="172"/>
      <c r="L50" s="172"/>
      <c r="M50" s="172"/>
      <c r="N50" s="172"/>
      <c r="O50" s="206">
        <f>'Incremental Rent Q3'!M67</f>
        <v>45</v>
      </c>
      <c r="P50" s="206">
        <f t="shared" si="9"/>
        <v>86703.195656260737</v>
      </c>
      <c r="Q50" s="206">
        <f>'Incremental Rent Q3'!O67</f>
        <v>0</v>
      </c>
      <c r="R50" s="206">
        <f>(P50-Q50)*'Incremental Rent Q3'!$N$12/12</f>
        <v>722.52663046883947</v>
      </c>
      <c r="S50" s="206">
        <f t="shared" si="2"/>
        <v>87425.722286729579</v>
      </c>
      <c r="T50" s="204" t="s">
        <v>874</v>
      </c>
      <c r="U50" s="172"/>
      <c r="V50" s="175"/>
      <c r="W50" s="175"/>
      <c r="X50" s="175"/>
      <c r="Y50" s="175"/>
      <c r="Z50" s="175"/>
      <c r="AA50" s="172"/>
      <c r="AB50" s="172"/>
      <c r="AI50" s="172"/>
      <c r="AP50" s="172"/>
      <c r="AX50" s="200"/>
      <c r="AY50" s="202"/>
      <c r="AZ50" s="202"/>
      <c r="BA50" s="202"/>
      <c r="BB50" s="202"/>
      <c r="BC50" s="200"/>
    </row>
    <row r="51" spans="1:55" s="203" customFormat="1" x14ac:dyDescent="0.3">
      <c r="A51" s="200">
        <f>'Incremental Rent Q3'!A68</f>
        <v>46</v>
      </c>
      <c r="B51" s="202">
        <f t="shared" si="7"/>
        <v>55000.000000003616</v>
      </c>
      <c r="C51" s="202">
        <f>'Incremental Rent Q3'!C68</f>
        <v>55000.000000000007</v>
      </c>
      <c r="D51" s="202">
        <f>(B51-C51)*'Incremental Rent Q3'!$B$12/12</f>
        <v>3.007395813862483E-11</v>
      </c>
      <c r="E51" s="202">
        <f t="shared" si="0"/>
        <v>3.637978807091713E-9</v>
      </c>
      <c r="F51" s="200" t="s">
        <v>876</v>
      </c>
      <c r="G51" s="172"/>
      <c r="H51" s="172"/>
      <c r="I51" s="172"/>
      <c r="J51" s="172"/>
      <c r="K51" s="172"/>
      <c r="L51" s="172"/>
      <c r="M51" s="172"/>
      <c r="N51" s="172"/>
      <c r="O51" s="206">
        <f>'Incremental Rent Q3'!M68</f>
        <v>46</v>
      </c>
      <c r="P51" s="206">
        <f t="shared" si="9"/>
        <v>87425.722286729579</v>
      </c>
      <c r="Q51" s="206">
        <f>'Incremental Rent Q3'!O68</f>
        <v>0</v>
      </c>
      <c r="R51" s="206">
        <f>(P51-Q51)*'Incremental Rent Q3'!$N$12/12</f>
        <v>728.54768572274645</v>
      </c>
      <c r="S51" s="206">
        <f t="shared" si="2"/>
        <v>88154.269972452326</v>
      </c>
      <c r="T51" s="204" t="s">
        <v>874</v>
      </c>
      <c r="U51" s="172"/>
      <c r="V51" s="175"/>
      <c r="W51" s="175"/>
      <c r="X51" s="175"/>
      <c r="Y51" s="175"/>
      <c r="Z51" s="175"/>
      <c r="AA51" s="172"/>
      <c r="AB51" s="172"/>
      <c r="AI51" s="172"/>
      <c r="AP51" s="172"/>
      <c r="AX51" s="200"/>
      <c r="AY51" s="202"/>
      <c r="AZ51" s="202"/>
      <c r="BA51" s="202"/>
      <c r="BB51" s="202"/>
      <c r="BC51" s="200"/>
    </row>
    <row r="52" spans="1:55" x14ac:dyDescent="0.3">
      <c r="O52" s="206">
        <f>'Incremental Rent Q3'!M69</f>
        <v>47</v>
      </c>
      <c r="P52" s="206">
        <f t="shared" si="9"/>
        <v>88154.269972452326</v>
      </c>
      <c r="Q52" s="206">
        <f>'Incremental Rent Q3'!O69</f>
        <v>0</v>
      </c>
      <c r="R52" s="206">
        <f>(P52-Q52)*'Incremental Rent Q3'!$N$12/12</f>
        <v>734.61891643710271</v>
      </c>
      <c r="S52" s="206">
        <f t="shared" si="2"/>
        <v>88888.888888889429</v>
      </c>
      <c r="T52" s="204" t="s">
        <v>874</v>
      </c>
      <c r="V52" s="175"/>
      <c r="W52" s="175"/>
      <c r="X52" s="175"/>
      <c r="Y52" s="175"/>
      <c r="Z52" s="175"/>
    </row>
    <row r="53" spans="1:55" x14ac:dyDescent="0.3">
      <c r="O53" s="217">
        <f>'Incremental Rent Q3'!M70</f>
        <v>48</v>
      </c>
      <c r="P53" s="217">
        <f t="shared" si="9"/>
        <v>88888.888888889429</v>
      </c>
      <c r="Q53" s="217">
        <f>'Incremental Rent Q3'!O70</f>
        <v>88888.888888888891</v>
      </c>
      <c r="R53" s="217">
        <f>(P53-Q53)*'Incremental Rent Q3'!$N$12/12</f>
        <v>4.4868405287464462E-12</v>
      </c>
      <c r="S53" s="217">
        <f t="shared" si="2"/>
        <v>5.3842086344957352E-10</v>
      </c>
      <c r="T53" s="214" t="s">
        <v>875</v>
      </c>
      <c r="V53" s="175"/>
      <c r="W53" s="175"/>
      <c r="X53" s="175"/>
      <c r="Y53" s="175"/>
      <c r="Z53" s="175"/>
    </row>
    <row r="54" spans="1:55" x14ac:dyDescent="0.3">
      <c r="O54" s="217">
        <f>'Incremental Rent Q3'!M71</f>
        <v>49</v>
      </c>
      <c r="P54" s="217">
        <f t="shared" si="9"/>
        <v>5.3842086344957352E-10</v>
      </c>
      <c r="Q54" s="217">
        <f>'Incremental Rent Q3'!O71</f>
        <v>0</v>
      </c>
      <c r="R54" s="217"/>
      <c r="S54" s="217">
        <f t="shared" si="2"/>
        <v>5.3842086344957352E-10</v>
      </c>
      <c r="T54" s="214" t="s">
        <v>875</v>
      </c>
      <c r="V54" s="175"/>
      <c r="W54" s="175"/>
      <c r="X54" s="175"/>
      <c r="Y54" s="175"/>
      <c r="Z54" s="175"/>
    </row>
    <row r="55" spans="1:55" x14ac:dyDescent="0.3">
      <c r="O55" s="217">
        <f>'Incremental Rent Q3'!M72</f>
        <v>50</v>
      </c>
      <c r="P55" s="217">
        <f t="shared" si="9"/>
        <v>5.3842086344957352E-10</v>
      </c>
      <c r="Q55" s="217">
        <f>'Incremental Rent Q3'!O72</f>
        <v>0</v>
      </c>
      <c r="R55" s="217"/>
      <c r="S55" s="217">
        <f t="shared" si="2"/>
        <v>5.3842086344957352E-10</v>
      </c>
      <c r="T55" s="214" t="s">
        <v>875</v>
      </c>
      <c r="V55" s="175"/>
      <c r="W55" s="175"/>
      <c r="X55" s="175"/>
      <c r="Y55" s="175"/>
      <c r="Z55" s="175"/>
    </row>
    <row r="56" spans="1:55" x14ac:dyDescent="0.3">
      <c r="O56" s="217">
        <f>'Incremental Rent Q3'!M73</f>
        <v>51</v>
      </c>
      <c r="P56" s="217">
        <f t="shared" si="9"/>
        <v>5.3842086344957352E-10</v>
      </c>
      <c r="Q56" s="217">
        <f>'Incremental Rent Q3'!O73</f>
        <v>0</v>
      </c>
      <c r="R56" s="217"/>
      <c r="S56" s="217">
        <f t="shared" si="2"/>
        <v>5.3842086344957352E-10</v>
      </c>
      <c r="T56" s="214" t="s">
        <v>875</v>
      </c>
      <c r="V56" s="175"/>
      <c r="W56" s="175"/>
      <c r="X56" s="175"/>
      <c r="Y56" s="175"/>
      <c r="Z56" s="175"/>
    </row>
    <row r="57" spans="1:55" x14ac:dyDescent="0.3">
      <c r="O57" s="217">
        <f>'Incremental Rent Q3'!M74</f>
        <v>52</v>
      </c>
      <c r="P57" s="217">
        <f t="shared" si="9"/>
        <v>5.3842086344957352E-10</v>
      </c>
      <c r="Q57" s="217">
        <f>'Incremental Rent Q3'!O74</f>
        <v>0</v>
      </c>
      <c r="R57" s="217"/>
      <c r="S57" s="217">
        <f t="shared" si="2"/>
        <v>5.3842086344957352E-10</v>
      </c>
      <c r="T57" s="214" t="s">
        <v>875</v>
      </c>
      <c r="V57" s="175"/>
      <c r="W57" s="175"/>
      <c r="X57" s="175"/>
      <c r="Y57" s="175"/>
      <c r="Z57" s="175"/>
    </row>
    <row r="58" spans="1:55" x14ac:dyDescent="0.3">
      <c r="O58" s="217">
        <f>'Incremental Rent Q3'!M75</f>
        <v>53</v>
      </c>
      <c r="P58" s="217">
        <f t="shared" si="9"/>
        <v>5.3842086344957352E-10</v>
      </c>
      <c r="Q58" s="217">
        <f>'Incremental Rent Q3'!O75</f>
        <v>0</v>
      </c>
      <c r="R58" s="217"/>
      <c r="S58" s="217">
        <f t="shared" si="2"/>
        <v>5.3842086344957352E-10</v>
      </c>
      <c r="T58" s="214" t="s">
        <v>875</v>
      </c>
      <c r="V58" s="175"/>
      <c r="W58" s="175"/>
      <c r="X58" s="175"/>
      <c r="Y58" s="175"/>
      <c r="Z58" s="175"/>
    </row>
    <row r="59" spans="1:55" x14ac:dyDescent="0.3">
      <c r="O59" s="217">
        <f>'Incremental Rent Q3'!M76</f>
        <v>54</v>
      </c>
      <c r="P59" s="217">
        <f t="shared" si="9"/>
        <v>5.3842086344957352E-10</v>
      </c>
      <c r="Q59" s="217">
        <f>'Incremental Rent Q3'!O76</f>
        <v>0</v>
      </c>
      <c r="R59" s="217"/>
      <c r="S59" s="217">
        <f t="shared" si="2"/>
        <v>5.3842086344957352E-10</v>
      </c>
      <c r="T59" s="214" t="s">
        <v>875</v>
      </c>
      <c r="V59" s="175"/>
      <c r="W59" s="175"/>
      <c r="X59" s="175"/>
      <c r="Y59" s="175"/>
      <c r="Z59" s="175"/>
    </row>
    <row r="60" spans="1:55" x14ac:dyDescent="0.3">
      <c r="O60" s="217">
        <f>'Incremental Rent Q3'!M77</f>
        <v>55</v>
      </c>
      <c r="P60" s="217">
        <f t="shared" si="9"/>
        <v>5.3842086344957352E-10</v>
      </c>
      <c r="Q60" s="217">
        <f>'Incremental Rent Q3'!O77</f>
        <v>0</v>
      </c>
      <c r="R60" s="217"/>
      <c r="S60" s="217">
        <f t="shared" si="2"/>
        <v>5.3842086344957352E-10</v>
      </c>
      <c r="T60" s="214" t="s">
        <v>875</v>
      </c>
      <c r="V60" s="175"/>
      <c r="W60" s="175"/>
      <c r="X60" s="175"/>
      <c r="Y60" s="175"/>
      <c r="Z60" s="175"/>
    </row>
    <row r="61" spans="1:55" x14ac:dyDescent="0.3">
      <c r="O61" s="217">
        <f>'Incremental Rent Q3'!M78</f>
        <v>56</v>
      </c>
      <c r="P61" s="217">
        <f t="shared" si="9"/>
        <v>5.3842086344957352E-10</v>
      </c>
      <c r="Q61" s="217">
        <f>'Incremental Rent Q3'!O78</f>
        <v>0</v>
      </c>
      <c r="R61" s="217"/>
      <c r="S61" s="217">
        <f t="shared" si="2"/>
        <v>5.3842086344957352E-10</v>
      </c>
      <c r="T61" s="214" t="s">
        <v>875</v>
      </c>
      <c r="V61" s="175"/>
      <c r="W61" s="175"/>
      <c r="X61" s="175"/>
      <c r="Y61" s="175"/>
      <c r="Z61" s="175"/>
    </row>
    <row r="62" spans="1:55" x14ac:dyDescent="0.3">
      <c r="O62" s="217">
        <f>'Incremental Rent Q3'!M79</f>
        <v>57</v>
      </c>
      <c r="P62" s="217">
        <f t="shared" si="9"/>
        <v>5.3842086344957352E-10</v>
      </c>
      <c r="Q62" s="217">
        <f>'Incremental Rent Q3'!O79</f>
        <v>0</v>
      </c>
      <c r="R62" s="217"/>
      <c r="S62" s="217">
        <f t="shared" si="2"/>
        <v>5.3842086344957352E-10</v>
      </c>
      <c r="T62" s="214" t="s">
        <v>875</v>
      </c>
      <c r="V62" s="175"/>
      <c r="W62" s="175"/>
      <c r="X62" s="175"/>
      <c r="Y62" s="175"/>
      <c r="Z62" s="175"/>
    </row>
    <row r="63" spans="1:55" x14ac:dyDescent="0.3">
      <c r="O63" s="217">
        <f>'Incremental Rent Q3'!M80</f>
        <v>58</v>
      </c>
      <c r="P63" s="217">
        <f t="shared" si="9"/>
        <v>5.3842086344957352E-10</v>
      </c>
      <c r="Q63" s="217">
        <f>'Incremental Rent Q3'!O80</f>
        <v>0</v>
      </c>
      <c r="R63" s="217"/>
      <c r="S63" s="217">
        <f t="shared" si="2"/>
        <v>5.3842086344957352E-10</v>
      </c>
      <c r="T63" s="214" t="s">
        <v>875</v>
      </c>
      <c r="V63" s="175"/>
      <c r="W63" s="175"/>
      <c r="X63" s="175"/>
      <c r="Y63" s="175"/>
      <c r="Z63" s="175"/>
    </row>
    <row r="64" spans="1:55" x14ac:dyDescent="0.3">
      <c r="O64" s="217">
        <f>'Incremental Rent Q3'!M81</f>
        <v>59</v>
      </c>
      <c r="P64" s="217">
        <f t="shared" si="9"/>
        <v>5.3842086344957352E-10</v>
      </c>
      <c r="Q64" s="217">
        <f>'Incremental Rent Q3'!O81</f>
        <v>0</v>
      </c>
      <c r="R64" s="217"/>
      <c r="S64" s="217">
        <f t="shared" si="2"/>
        <v>5.3842086344957352E-10</v>
      </c>
      <c r="T64" s="214" t="s">
        <v>875</v>
      </c>
      <c r="V64" s="175"/>
      <c r="W64" s="175"/>
      <c r="X64" s="175"/>
      <c r="Y64" s="175"/>
      <c r="Z64" s="175"/>
    </row>
  </sheetData>
  <mergeCells count="8">
    <mergeCell ref="BG1:BL1"/>
    <mergeCell ref="AQ1:AV1"/>
    <mergeCell ref="A1:F1"/>
    <mergeCell ref="H1:M1"/>
    <mergeCell ref="O1:T1"/>
    <mergeCell ref="V1:AA1"/>
    <mergeCell ref="AC1:AH1"/>
    <mergeCell ref="AJ1:AO1"/>
  </mergeCells>
  <pageMargins left="0.7" right="0.7" top="0.75" bottom="0.75" header="0.3" footer="0.3"/>
  <pageSetup scale="77" orientation="portrait" r:id="rId1"/>
  <colBreaks count="7" manualBreakCount="7">
    <brk id="6" max="1048575" man="1"/>
    <brk id="13" max="1048575" man="1"/>
    <brk id="20" max="1048575" man="1"/>
    <brk id="27" max="1048575" man="1"/>
    <brk id="34" max="1048575" man="1"/>
    <brk id="41" max="1048575" man="1"/>
    <brk id="48" max="6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36BFF-264C-40EF-BA2A-2098F48634C1}">
  <dimension ref="A1:CD192"/>
  <sheetViews>
    <sheetView view="pageBreakPreview" topLeftCell="A4" zoomScale="75" zoomScaleNormal="85" zoomScaleSheetLayoutView="75" workbookViewId="0">
      <pane xSplit="4" ySplit="12" topLeftCell="E167" activePane="bottomRight" state="frozen"/>
      <selection activeCell="A4" sqref="A4"/>
      <selection pane="topRight" activeCell="B4" sqref="B4"/>
      <selection pane="bottomLeft" activeCell="A16" sqref="A16"/>
      <selection pane="bottomRight" activeCell="F170" activeCellId="1" sqref="F182:F184 F170:F171"/>
    </sheetView>
  </sheetViews>
  <sheetFormatPr defaultColWidth="8.77734375" defaultRowHeight="14.4" x14ac:dyDescent="0.3"/>
  <cols>
    <col min="1" max="1" width="17.77734375" style="104" customWidth="1"/>
    <col min="2" max="2" width="18.5546875" style="104" bestFit="1" customWidth="1"/>
    <col min="3" max="3" width="8.77734375" style="104"/>
    <col min="4" max="4" width="67" style="104" bestFit="1" customWidth="1"/>
    <col min="5" max="5" width="39.21875" style="104" bestFit="1" customWidth="1"/>
    <col min="6" max="6" width="26.21875" style="104" bestFit="1" customWidth="1"/>
    <col min="7" max="7" width="26.5546875" style="125" bestFit="1" customWidth="1"/>
    <col min="8" max="8" width="28.77734375" style="104" bestFit="1" customWidth="1"/>
    <col min="9" max="9" width="39.21875" style="104" bestFit="1" customWidth="1"/>
    <col min="10" max="10" width="24.77734375" style="104" bestFit="1" customWidth="1"/>
    <col min="11" max="11" width="42.5546875" style="104" bestFit="1" customWidth="1"/>
    <col min="12" max="12" width="19.21875" style="104" bestFit="1" customWidth="1"/>
    <col min="13" max="13" width="16.21875" style="104" bestFit="1" customWidth="1"/>
    <col min="14" max="14" width="23.44140625" style="104" bestFit="1" customWidth="1"/>
    <col min="15" max="15" width="45.21875" style="104" bestFit="1" customWidth="1"/>
    <col min="16" max="16" width="18.44140625" style="104" bestFit="1" customWidth="1"/>
    <col min="17" max="17" width="16.77734375" style="104" bestFit="1" customWidth="1"/>
    <col min="18" max="18" width="18.44140625" style="104" bestFit="1" customWidth="1"/>
    <col min="19" max="19" width="21.21875" style="104" bestFit="1" customWidth="1"/>
    <col min="20" max="20" width="83.77734375" style="150" bestFit="1" customWidth="1"/>
    <col min="21" max="21" width="9.44140625" style="104" bestFit="1" customWidth="1"/>
    <col min="22" max="22" width="11.21875" style="104" bestFit="1" customWidth="1"/>
    <col min="23" max="23" width="13.21875" style="104" bestFit="1" customWidth="1"/>
    <col min="24" max="24" width="9.21875" style="104" bestFit="1" customWidth="1"/>
    <col min="25" max="25" width="10.44140625" style="104" bestFit="1" customWidth="1"/>
    <col min="26" max="26" width="18.77734375" style="104" bestFit="1" customWidth="1"/>
    <col min="27" max="27" width="16.5546875" style="124" bestFit="1" customWidth="1"/>
    <col min="28" max="28" width="24" style="104" bestFit="1" customWidth="1"/>
    <col min="29" max="29" width="18.44140625" style="104" bestFit="1" customWidth="1"/>
    <col min="30" max="30" width="15.44140625" style="104" bestFit="1" customWidth="1"/>
    <col min="31" max="31" width="19.21875" style="104" bestFit="1" customWidth="1"/>
    <col min="32" max="32" width="19.77734375" style="104" bestFit="1" customWidth="1"/>
    <col min="33" max="33" width="18.44140625" style="104" bestFit="1" customWidth="1"/>
    <col min="34" max="34" width="16.21875" style="104" bestFit="1" customWidth="1"/>
    <col min="35" max="35" width="19.21875" style="104" bestFit="1" customWidth="1"/>
    <col min="36" max="36" width="19.77734375" style="104" bestFit="1" customWidth="1"/>
    <col min="37" max="37" width="18.44140625" style="104" bestFit="1" customWidth="1"/>
    <col min="38" max="38" width="18.77734375" style="104" bestFit="1" customWidth="1"/>
    <col min="39" max="39" width="19.21875" style="124" bestFit="1" customWidth="1"/>
    <col min="40" max="40" width="24.77734375" style="124" bestFit="1" customWidth="1"/>
    <col min="41" max="41" width="32" style="104" customWidth="1"/>
    <col min="42" max="42" width="39.21875" style="104" customWidth="1"/>
    <col min="43" max="43" width="36.5546875" style="104" customWidth="1"/>
    <col min="44" max="44" width="35" style="104" customWidth="1"/>
    <col min="45" max="45" width="14" style="104" customWidth="1"/>
    <col min="46" max="46" width="15.21875" style="104" bestFit="1" customWidth="1"/>
    <col min="47" max="47" width="19.77734375" style="104" bestFit="1" customWidth="1"/>
    <col min="48" max="48" width="18.44140625" style="104" bestFit="1" customWidth="1"/>
    <col min="49" max="49" width="15.21875" style="104" bestFit="1" customWidth="1"/>
    <col min="50" max="50" width="20.5546875" style="104" bestFit="1" customWidth="1"/>
    <col min="51" max="59" width="20.5546875" style="104" customWidth="1"/>
    <col min="60" max="60" width="11.5546875" style="104" bestFit="1" customWidth="1"/>
    <col min="61" max="61" width="39.21875" style="104" bestFit="1" customWidth="1"/>
    <col min="62" max="62" width="21.77734375" style="104" bestFit="1" customWidth="1"/>
    <col min="63" max="63" width="37.21875" style="104" bestFit="1" customWidth="1"/>
    <col min="64" max="64" width="32.77734375" style="104" bestFit="1" customWidth="1"/>
    <col min="65" max="65" width="16.77734375" style="104" bestFit="1" customWidth="1"/>
    <col min="66" max="66" width="19.44140625" style="104" bestFit="1" customWidth="1"/>
    <col min="67" max="68" width="17.77734375" style="104" bestFit="1" customWidth="1"/>
    <col min="69" max="69" width="39.21875" style="104" bestFit="1" customWidth="1"/>
    <col min="70" max="70" width="25.44140625" style="104" bestFit="1" customWidth="1"/>
    <col min="71" max="71" width="17.77734375" style="104" bestFit="1" customWidth="1"/>
    <col min="72" max="72" width="17.21875" style="104" bestFit="1" customWidth="1"/>
    <col min="73" max="73" width="21.21875" style="104" bestFit="1" customWidth="1"/>
    <col min="74" max="74" width="15.21875" style="104" bestFit="1" customWidth="1"/>
    <col min="75" max="75" width="33" style="104" bestFit="1" customWidth="1"/>
    <col min="76" max="76" width="15.21875" style="104" bestFit="1" customWidth="1"/>
    <col min="77" max="77" width="21.21875" style="104" bestFit="1" customWidth="1"/>
    <col min="78" max="79" width="8.77734375" style="104"/>
    <col min="80" max="80" width="19" style="104" bestFit="1" customWidth="1"/>
    <col min="81" max="81" width="17.77734375" style="104" bestFit="1" customWidth="1"/>
    <col min="82" max="82" width="16.21875" style="104" bestFit="1" customWidth="1"/>
    <col min="83" max="16384" width="8.77734375" style="104"/>
  </cols>
  <sheetData>
    <row r="1" spans="3:60" x14ac:dyDescent="0.3">
      <c r="D1" s="229" t="s">
        <v>135</v>
      </c>
    </row>
    <row r="2" spans="3:60" x14ac:dyDescent="0.3">
      <c r="D2" s="229" t="s">
        <v>137</v>
      </c>
    </row>
    <row r="3" spans="3:60" ht="45" customHeight="1" x14ac:dyDescent="0.3">
      <c r="D3" s="230" t="s">
        <v>141</v>
      </c>
      <c r="F3" s="231" t="s">
        <v>774</v>
      </c>
      <c r="G3" s="231" t="s">
        <v>775</v>
      </c>
      <c r="H3" s="89" t="s">
        <v>776</v>
      </c>
      <c r="I3" s="89" t="s">
        <v>777</v>
      </c>
      <c r="J3" s="89" t="s">
        <v>778</v>
      </c>
      <c r="K3" s="89" t="s">
        <v>779</v>
      </c>
      <c r="L3" s="89"/>
      <c r="M3" s="89"/>
      <c r="N3" s="89" t="s">
        <v>780</v>
      </c>
      <c r="O3" s="231" t="s">
        <v>781</v>
      </c>
      <c r="P3" s="231"/>
      <c r="Q3" s="231"/>
    </row>
    <row r="4" spans="3:60" x14ac:dyDescent="0.3">
      <c r="D4" s="229" t="s">
        <v>143</v>
      </c>
      <c r="E4" s="104" t="s">
        <v>782</v>
      </c>
      <c r="F4" s="127">
        <v>57602</v>
      </c>
      <c r="G4" s="148" t="s">
        <v>783</v>
      </c>
      <c r="H4" s="127">
        <v>66733</v>
      </c>
      <c r="I4" s="148" t="s">
        <v>1051</v>
      </c>
      <c r="J4" s="126">
        <f>+DATEDIF(G4,I4,"Y")</f>
        <v>25</v>
      </c>
      <c r="K4" s="104">
        <f>+J4*365</f>
        <v>9125</v>
      </c>
      <c r="N4" s="127">
        <v>45488</v>
      </c>
      <c r="O4" s="104">
        <f>+DATEDIF(N4,I4,"Y")</f>
        <v>1</v>
      </c>
    </row>
    <row r="5" spans="3:60" x14ac:dyDescent="0.3">
      <c r="D5" s="229" t="s">
        <v>55</v>
      </c>
      <c r="F5" s="89" t="s">
        <v>784</v>
      </c>
      <c r="G5" s="89" t="s">
        <v>785</v>
      </c>
      <c r="H5" s="232" t="s">
        <v>786</v>
      </c>
      <c r="I5" s="89" t="s">
        <v>778</v>
      </c>
      <c r="J5" s="89" t="s">
        <v>779</v>
      </c>
      <c r="K5" s="89" t="s">
        <v>787</v>
      </c>
      <c r="L5" s="89"/>
      <c r="M5" s="89"/>
      <c r="N5" s="231" t="s">
        <v>781</v>
      </c>
    </row>
    <row r="6" spans="3:60" x14ac:dyDescent="0.3">
      <c r="D6" s="229" t="s">
        <v>68</v>
      </c>
      <c r="E6" s="104" t="s">
        <v>788</v>
      </c>
      <c r="F6" s="127">
        <v>56567</v>
      </c>
      <c r="G6" s="168" t="s">
        <v>789</v>
      </c>
      <c r="H6" s="127">
        <v>74783</v>
      </c>
      <c r="I6" s="104">
        <f>+DATEDIF(F6,H6,"Y")</f>
        <v>49</v>
      </c>
      <c r="J6" s="104">
        <f>+I6*365</f>
        <v>17885</v>
      </c>
      <c r="K6" s="127">
        <v>65106</v>
      </c>
      <c r="L6" s="127"/>
      <c r="M6" s="127"/>
      <c r="N6" s="104">
        <f>+DATEDIF(K6,H6,"Y")</f>
        <v>26</v>
      </c>
      <c r="O6" s="125">
        <f>1/N6</f>
        <v>3.8461538461538464E-2</v>
      </c>
      <c r="P6" s="125"/>
      <c r="Q6" s="125"/>
    </row>
    <row r="7" spans="3:60" x14ac:dyDescent="0.3">
      <c r="D7" s="229"/>
      <c r="F7" s="127"/>
      <c r="G7" s="168"/>
      <c r="H7" s="127"/>
      <c r="K7" s="127"/>
      <c r="L7" s="127"/>
      <c r="M7" s="127"/>
      <c r="O7" s="125"/>
      <c r="P7" s="125"/>
      <c r="Q7" s="125"/>
      <c r="AO7" s="494" t="s">
        <v>612</v>
      </c>
      <c r="AP7" s="494" t="s">
        <v>613</v>
      </c>
      <c r="AQ7" s="494" t="s">
        <v>614</v>
      </c>
      <c r="AR7" s="494" t="s">
        <v>615</v>
      </c>
      <c r="AS7" s="233"/>
      <c r="AT7" s="233"/>
      <c r="AU7" s="233"/>
      <c r="AV7" s="276"/>
      <c r="AW7" s="233"/>
      <c r="AX7" s="276"/>
      <c r="AY7" s="276"/>
      <c r="AZ7" s="276"/>
      <c r="BA7" s="276"/>
      <c r="BB7" s="276"/>
      <c r="BC7" s="276"/>
      <c r="BD7" s="276"/>
      <c r="BE7" s="276"/>
      <c r="BF7" s="276"/>
      <c r="BG7" s="276"/>
    </row>
    <row r="8" spans="3:60" x14ac:dyDescent="0.3">
      <c r="D8" s="229"/>
      <c r="F8" s="127"/>
      <c r="G8" s="168"/>
      <c r="H8" s="127"/>
      <c r="K8" s="127"/>
      <c r="L8" s="127"/>
      <c r="M8" s="127"/>
      <c r="O8" s="125"/>
      <c r="P8" s="125"/>
      <c r="Q8" s="125"/>
      <c r="AO8" s="494"/>
      <c r="AP8" s="494"/>
      <c r="AQ8" s="494"/>
      <c r="AR8" s="494"/>
      <c r="AS8" s="233"/>
      <c r="AT8" s="233"/>
      <c r="AU8" s="233"/>
      <c r="AV8" s="276"/>
      <c r="AW8" s="233"/>
      <c r="AX8" s="276"/>
      <c r="AY8" s="276"/>
      <c r="AZ8" s="276"/>
      <c r="BA8" s="276"/>
      <c r="BB8" s="276"/>
      <c r="BC8" s="276"/>
      <c r="BD8" s="276"/>
      <c r="BE8" s="276"/>
      <c r="BF8" s="276"/>
      <c r="BG8" s="276"/>
    </row>
    <row r="9" spans="3:60" x14ac:dyDescent="0.3">
      <c r="D9" s="229"/>
      <c r="F9" s="127"/>
      <c r="G9" s="168"/>
      <c r="H9" s="127"/>
      <c r="K9" s="127"/>
      <c r="L9" s="127"/>
      <c r="M9" s="127"/>
      <c r="O9" s="125"/>
      <c r="P9" s="125"/>
      <c r="Q9" s="125"/>
      <c r="AO9" s="494"/>
      <c r="AP9" s="494"/>
      <c r="AQ9" s="494"/>
      <c r="AR9" s="494"/>
      <c r="AS9" s="233"/>
      <c r="AT9" s="233"/>
      <c r="AU9" s="233"/>
      <c r="AV9" s="276"/>
      <c r="AW9" s="233"/>
      <c r="AX9" s="276"/>
      <c r="AY9" s="276"/>
      <c r="AZ9" s="276"/>
      <c r="BA9" s="276"/>
      <c r="BB9" s="276"/>
      <c r="BC9" s="276"/>
      <c r="BD9" s="276"/>
      <c r="BE9" s="276"/>
      <c r="BF9" s="276"/>
      <c r="BG9" s="276"/>
    </row>
    <row r="10" spans="3:60" x14ac:dyDescent="0.3">
      <c r="D10" s="229"/>
      <c r="F10" s="127"/>
      <c r="G10" s="168"/>
      <c r="H10" s="127"/>
      <c r="K10" s="104">
        <f>-[275]FAR!H27-[275]FAR!H61-[275]FAR!H93</f>
        <v>-1134964.9111948321</v>
      </c>
      <c r="L10" s="104">
        <f>-[275]FAR!I27-[275]FAR!I61-[275]FAR!I93</f>
        <v>-58150907.969107032</v>
      </c>
      <c r="M10" s="104">
        <f>-[275]FAR!J27-[275]FAR!J61-[275]FAR!J93</f>
        <v>-4087350.4726529904</v>
      </c>
      <c r="N10" s="104">
        <f>-[275]FAR!K27-[275]FAR!K61-[275]FAR!K93</f>
        <v>-1035819638.5759802</v>
      </c>
      <c r="O10" s="104">
        <f>-[275]FAR!L27-[275]FAR!L61-[275]FAR!L93</f>
        <v>-1035531.6403495488</v>
      </c>
      <c r="P10" s="104">
        <f>-[275]FAR!M27-[275]FAR!M61-[275]FAR!M93</f>
        <v>-57018819.785614967</v>
      </c>
      <c r="Q10" s="104">
        <f>-[275]FAR!N27-[275]FAR!N61-[275]FAR!N93</f>
        <v>-29156543.922303438</v>
      </c>
      <c r="R10" s="104">
        <f>-[275]FAR!O27-[275]FAR!O61-[275]FAR!O93</f>
        <v>-954388653.36956525</v>
      </c>
      <c r="AO10" s="104">
        <f>-[275]FAR!AL27-[275]FAR!AL61-[275]FAR!AL93</f>
        <v>107217.02592465752</v>
      </c>
      <c r="AP10" s="104">
        <f>-[275]FAR!AM27-[275]FAR!AM61-[275]FAR!AM93</f>
        <v>20348025.703314956</v>
      </c>
      <c r="AQ10" s="104">
        <f>-[275]FAR!AN27-[275]FAR!AN61-[275]FAR!AN93</f>
        <v>-827953.1568167808</v>
      </c>
      <c r="AR10" s="104">
        <f>-[275]FAR!AO27-[275]FAR!AO61-[275]FAR!AO93</f>
        <v>15787561.168681338</v>
      </c>
    </row>
    <row r="11" spans="3:60" x14ac:dyDescent="0.3">
      <c r="D11" s="229"/>
      <c r="F11" s="127"/>
      <c r="G11" s="168"/>
      <c r="H11" s="127"/>
      <c r="K11" s="127"/>
      <c r="L11" s="127"/>
      <c r="M11" s="127"/>
      <c r="O11" s="125"/>
      <c r="P11" s="125"/>
      <c r="Q11" s="125"/>
      <c r="AO11" s="104" t="s">
        <v>790</v>
      </c>
      <c r="AP11" s="104" t="s">
        <v>790</v>
      </c>
      <c r="AQ11" s="104" t="s">
        <v>791</v>
      </c>
      <c r="AR11" s="104" t="s">
        <v>790</v>
      </c>
    </row>
    <row r="12" spans="3:60" x14ac:dyDescent="0.3">
      <c r="D12" s="229"/>
      <c r="F12" s="127"/>
      <c r="G12" s="168"/>
      <c r="H12" s="127"/>
      <c r="K12" s="127"/>
      <c r="L12" s="127"/>
      <c r="M12" s="127"/>
      <c r="O12" s="125"/>
      <c r="P12" s="125"/>
      <c r="Q12" s="125"/>
      <c r="AB12" s="104">
        <f>-[275]FAR!Y27-[275]FAR!Y61-[275]FAR!Y93</f>
        <v>-1027747.8852701746</v>
      </c>
      <c r="AC12" s="104">
        <f>-[275]FAR!Z27-[275]FAR!Z61-[275]FAR!Z93</f>
        <v>-37802882.265792072</v>
      </c>
      <c r="AD12" s="104">
        <f>-[275]FAR!AA27-[275]FAR!AA61-[275]FAR!AA93</f>
        <v>-4194567.4985776478</v>
      </c>
      <c r="AE12" s="104">
        <f>-[275]FAR!AB27-[275]FAR!AB61-[275]FAR!AB93</f>
        <v>-1056167664.2792951</v>
      </c>
      <c r="AF12" s="104">
        <f>-[275]FAR!AC27-[275]FAR!AC61-[275]FAR!AC93</f>
        <v>-1863484.7971663296</v>
      </c>
      <c r="AG12" s="104">
        <f>-[275]FAR!AD27-[275]FAR!AD61-[275]FAR!AD93</f>
        <v>-41231258.616933607</v>
      </c>
      <c r="AH12" s="104">
        <f>-[275]FAR!AE27-[275]FAR!AE61-[275]FAR!AE93</f>
        <v>-7206823.3814113196</v>
      </c>
      <c r="AI12" s="104">
        <f>-[275]FAR!AF27-[275]FAR!AF61-[275]FAR!AF93</f>
        <v>-1031254936.8923615</v>
      </c>
      <c r="AJ12" s="104">
        <f>-[275]FAR!AG27-[275]FAR!AG61-[275]FAR!AG930-AJ93-AJ133</f>
        <v>-2094884.4302370762</v>
      </c>
      <c r="AK12" s="104">
        <f>-[275]FAR!AH27-[275]FAR!AH61-[275]FAR!AH930-AK93-AK133</f>
        <v>-41795532.54207918</v>
      </c>
      <c r="AL12" s="104">
        <f>-[275]FAR!AI27-[275]FAR!AI61-[275]FAR!AI930-AL93-AL133</f>
        <v>-11235821.473757803</v>
      </c>
      <c r="AM12" s="104">
        <f>-[275]FAR!AJ27-[275]FAR!AJ61-[275]FAR!AJ930-AM93-AM133</f>
        <v>-1064726213.0402825</v>
      </c>
      <c r="AV12" s="281" t="s">
        <v>1035</v>
      </c>
      <c r="BC12" s="104">
        <f>+BC13-SOFP!C13</f>
        <v>1988551.3186196014</v>
      </c>
      <c r="BD12" s="104">
        <f>+BD13-SOFP!C16</f>
        <v>-41310303.946491599</v>
      </c>
      <c r="BE12" s="104">
        <f>+BD12*2</f>
        <v>-82620607.892983198</v>
      </c>
    </row>
    <row r="13" spans="3:60" s="235" customFormat="1" ht="30.75" customHeight="1" x14ac:dyDescent="0.3">
      <c r="D13" s="504" t="s">
        <v>602</v>
      </c>
      <c r="E13" s="504" t="s">
        <v>603</v>
      </c>
      <c r="F13" s="507" t="s">
        <v>604</v>
      </c>
      <c r="G13" s="510" t="s">
        <v>605</v>
      </c>
      <c r="H13" s="513" t="s">
        <v>606</v>
      </c>
      <c r="I13" s="514"/>
      <c r="J13" s="515"/>
      <c r="K13" s="519" t="s">
        <v>607</v>
      </c>
      <c r="L13" s="520"/>
      <c r="M13" s="520"/>
      <c r="N13" s="520"/>
      <c r="O13" s="520"/>
      <c r="P13" s="520"/>
      <c r="Q13" s="520"/>
      <c r="R13" s="520"/>
      <c r="S13" s="520"/>
      <c r="T13" s="521"/>
      <c r="U13" s="494" t="s">
        <v>608</v>
      </c>
      <c r="V13" s="494"/>
      <c r="W13" s="500" t="s">
        <v>609</v>
      </c>
      <c r="X13" s="501"/>
      <c r="Y13" s="502"/>
      <c r="Z13" s="503" t="s">
        <v>610</v>
      </c>
      <c r="AA13" s="503"/>
      <c r="AB13" s="503" t="s">
        <v>611</v>
      </c>
      <c r="AC13" s="503"/>
      <c r="AD13" s="503"/>
      <c r="AE13" s="503"/>
      <c r="AF13" s="503"/>
      <c r="AG13" s="503"/>
      <c r="AH13" s="503"/>
      <c r="AI13" s="503"/>
      <c r="AJ13" s="503"/>
      <c r="AK13" s="503"/>
      <c r="AL13" s="503"/>
      <c r="AM13" s="503"/>
      <c r="AN13" s="163"/>
      <c r="AO13" s="494" t="s">
        <v>612</v>
      </c>
      <c r="AP13" s="494" t="s">
        <v>613</v>
      </c>
      <c r="AQ13" s="494" t="s">
        <v>614</v>
      </c>
      <c r="AR13" s="494" t="s">
        <v>615</v>
      </c>
      <c r="AS13" s="233"/>
      <c r="AT13" s="270" t="s">
        <v>1016</v>
      </c>
      <c r="AU13" s="276">
        <f>+SUM(AU17:AU148)</f>
        <v>623781.98901875853</v>
      </c>
      <c r="AV13" s="276">
        <f>+SUM(AV17:AV148)</f>
        <v>7114098.3543710131</v>
      </c>
      <c r="AW13" s="276">
        <f t="shared" ref="AW13:AX13" si="0">+SUM(AW17:AW148)</f>
        <v>10805252.684739044</v>
      </c>
      <c r="AX13" s="276">
        <f t="shared" si="0"/>
        <v>989791536.96107531</v>
      </c>
      <c r="AY13" s="276"/>
      <c r="AZ13" s="279" t="s">
        <v>1019</v>
      </c>
      <c r="BA13" s="276">
        <f>+SUM(BA17:BA148)</f>
        <v>582024.14838854084</v>
      </c>
      <c r="BB13" s="276">
        <f t="shared" ref="BB13" si="1">+SUM(BB17:BB148)</f>
        <v>10274844.657216333</v>
      </c>
      <c r="BC13" s="276">
        <f>+SUM(BC17:BC148)</f>
        <v>10476093.786350504</v>
      </c>
      <c r="BD13" s="276">
        <f>+SUM(BD17:BD148)</f>
        <v>981776692.30385888</v>
      </c>
      <c r="BE13" s="276"/>
      <c r="BF13" s="276"/>
      <c r="BG13" s="276"/>
      <c r="BH13" s="234"/>
    </row>
    <row r="14" spans="3:60" s="235" customFormat="1" ht="28.05" customHeight="1" x14ac:dyDescent="0.3">
      <c r="D14" s="505"/>
      <c r="E14" s="505"/>
      <c r="F14" s="508"/>
      <c r="G14" s="511"/>
      <c r="H14" s="516"/>
      <c r="I14" s="517"/>
      <c r="J14" s="518"/>
      <c r="K14" s="495" t="s">
        <v>616</v>
      </c>
      <c r="L14" s="495"/>
      <c r="M14" s="495"/>
      <c r="N14" s="495"/>
      <c r="O14" s="495" t="s">
        <v>617</v>
      </c>
      <c r="P14" s="495"/>
      <c r="Q14" s="495"/>
      <c r="R14" s="495"/>
      <c r="S14" s="161"/>
      <c r="T14" s="79"/>
      <c r="U14" s="496" t="s">
        <v>618</v>
      </c>
      <c r="V14" s="496" t="s">
        <v>619</v>
      </c>
      <c r="W14" s="80"/>
      <c r="X14" s="497"/>
      <c r="Y14" s="498"/>
      <c r="Z14" s="499" t="s">
        <v>620</v>
      </c>
      <c r="AA14" s="496" t="s">
        <v>621</v>
      </c>
      <c r="AB14" s="495" t="s">
        <v>616</v>
      </c>
      <c r="AC14" s="495"/>
      <c r="AD14" s="495"/>
      <c r="AE14" s="495"/>
      <c r="AF14" s="495" t="s">
        <v>617</v>
      </c>
      <c r="AG14" s="495"/>
      <c r="AH14" s="495"/>
      <c r="AI14" s="495"/>
      <c r="AJ14" s="522" t="s">
        <v>622</v>
      </c>
      <c r="AK14" s="522"/>
      <c r="AL14" s="522"/>
      <c r="AM14" s="522"/>
      <c r="AN14" s="164"/>
      <c r="AO14" s="494"/>
      <c r="AP14" s="494"/>
      <c r="AQ14" s="494"/>
      <c r="AR14" s="494"/>
      <c r="AS14" s="233"/>
      <c r="AT14" s="233" t="s">
        <v>1015</v>
      </c>
      <c r="AU14" s="276">
        <f>+SUBTOTAL(9,AU17:AU148)</f>
        <v>623781.98901875853</v>
      </c>
      <c r="AV14" s="276">
        <f>+SUBTOTAL(9,AV17:AV148)</f>
        <v>7114098.3543710131</v>
      </c>
      <c r="AW14" s="233"/>
      <c r="AX14" s="276"/>
      <c r="AY14" s="276"/>
      <c r="AZ14" s="276" t="s">
        <v>1018</v>
      </c>
      <c r="BA14" s="276"/>
      <c r="BB14" s="276"/>
      <c r="BC14" s="276"/>
      <c r="BD14" s="276"/>
      <c r="BE14" s="276"/>
      <c r="BF14" s="276"/>
      <c r="BG14" s="276"/>
    </row>
    <row r="15" spans="3:60" s="236" customFormat="1" ht="43.2" x14ac:dyDescent="0.3">
      <c r="D15" s="506"/>
      <c r="E15" s="506"/>
      <c r="F15" s="509"/>
      <c r="G15" s="512"/>
      <c r="H15" s="162" t="s">
        <v>623</v>
      </c>
      <c r="I15" s="162" t="s">
        <v>624</v>
      </c>
      <c r="J15" s="162" t="s">
        <v>625</v>
      </c>
      <c r="K15" s="81" t="s">
        <v>626</v>
      </c>
      <c r="L15" s="81" t="s">
        <v>627</v>
      </c>
      <c r="M15" s="81" t="s">
        <v>628</v>
      </c>
      <c r="N15" s="81" t="s">
        <v>629</v>
      </c>
      <c r="O15" s="162" t="s">
        <v>30</v>
      </c>
      <c r="P15" s="81" t="s">
        <v>627</v>
      </c>
      <c r="Q15" s="81" t="s">
        <v>628</v>
      </c>
      <c r="R15" s="81" t="s">
        <v>629</v>
      </c>
      <c r="S15" s="162"/>
      <c r="T15" s="82" t="s">
        <v>630</v>
      </c>
      <c r="U15" s="496"/>
      <c r="V15" s="496"/>
      <c r="W15" s="162" t="s">
        <v>631</v>
      </c>
      <c r="X15" s="162" t="s">
        <v>632</v>
      </c>
      <c r="Y15" s="162" t="s">
        <v>633</v>
      </c>
      <c r="Z15" s="499"/>
      <c r="AA15" s="496"/>
      <c r="AB15" s="162" t="s">
        <v>30</v>
      </c>
      <c r="AC15" s="81" t="s">
        <v>627</v>
      </c>
      <c r="AD15" s="81" t="s">
        <v>628</v>
      </c>
      <c r="AE15" s="81" t="s">
        <v>629</v>
      </c>
      <c r="AF15" s="162" t="s">
        <v>30</v>
      </c>
      <c r="AG15" s="81" t="s">
        <v>627</v>
      </c>
      <c r="AH15" s="81" t="s">
        <v>628</v>
      </c>
      <c r="AI15" s="81" t="s">
        <v>629</v>
      </c>
      <c r="AJ15" s="162" t="s">
        <v>30</v>
      </c>
      <c r="AK15" s="81" t="s">
        <v>627</v>
      </c>
      <c r="AL15" s="81" t="s">
        <v>628</v>
      </c>
      <c r="AM15" s="81" t="s">
        <v>629</v>
      </c>
      <c r="AN15" s="162" t="s">
        <v>634</v>
      </c>
      <c r="AO15" s="494"/>
      <c r="AP15" s="494"/>
      <c r="AQ15" s="494"/>
      <c r="AR15" s="494"/>
      <c r="AS15" s="233" t="s">
        <v>1017</v>
      </c>
      <c r="AT15" s="233" t="s">
        <v>1020</v>
      </c>
      <c r="AU15" s="162" t="s">
        <v>30</v>
      </c>
      <c r="AV15" s="277" t="s">
        <v>627</v>
      </c>
      <c r="AW15" s="81" t="s">
        <v>628</v>
      </c>
      <c r="AX15" s="277" t="s">
        <v>629</v>
      </c>
      <c r="AY15" s="233" t="s">
        <v>1017</v>
      </c>
      <c r="AZ15" s="233" t="s">
        <v>1021</v>
      </c>
      <c r="BA15" s="162" t="s">
        <v>30</v>
      </c>
      <c r="BB15" s="277" t="s">
        <v>627</v>
      </c>
      <c r="BC15" s="81" t="s">
        <v>628</v>
      </c>
      <c r="BD15" s="277" t="s">
        <v>629</v>
      </c>
      <c r="BE15" s="278"/>
      <c r="BF15" s="278"/>
      <c r="BG15" s="278"/>
    </row>
    <row r="16" spans="3:60" s="89" customFormat="1" x14ac:dyDescent="0.3">
      <c r="C16" s="89">
        <v>1</v>
      </c>
      <c r="D16" s="83" t="s">
        <v>635</v>
      </c>
      <c r="E16" s="83"/>
      <c r="F16" s="83"/>
      <c r="G16" s="84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5"/>
      <c r="U16" s="83"/>
      <c r="V16" s="83"/>
      <c r="W16" s="83"/>
      <c r="X16" s="83"/>
      <c r="Y16" s="83"/>
      <c r="Z16" s="86"/>
      <c r="AA16" s="87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3"/>
      <c r="AN16" s="83"/>
      <c r="AO16" s="88"/>
      <c r="AP16" s="88"/>
      <c r="AQ16" s="88"/>
      <c r="AV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</row>
    <row r="17" spans="2:82" s="94" customFormat="1" x14ac:dyDescent="0.3">
      <c r="B17" s="94" t="s">
        <v>802</v>
      </c>
      <c r="C17" s="94">
        <v>1</v>
      </c>
      <c r="D17" s="90" t="s">
        <v>135</v>
      </c>
      <c r="E17" s="90" t="s">
        <v>135</v>
      </c>
      <c r="F17" s="90" t="s">
        <v>136</v>
      </c>
      <c r="G17" s="91">
        <v>0</v>
      </c>
      <c r="H17" s="92" t="s">
        <v>636</v>
      </c>
      <c r="I17" s="93">
        <v>44393</v>
      </c>
      <c r="J17" s="90">
        <f>'[276]FA Schedule'!L9</f>
        <v>25954539.919999998</v>
      </c>
      <c r="K17" s="90">
        <f t="shared" ref="K17:K22" si="2">J17*G17</f>
        <v>0</v>
      </c>
      <c r="L17" s="90"/>
      <c r="N17" s="90">
        <f>J17-K17</f>
        <v>25954539.919999998</v>
      </c>
      <c r="O17" s="90">
        <f>N17*G17</f>
        <v>0</v>
      </c>
      <c r="P17" s="90"/>
      <c r="Q17" s="90">
        <f>N17-O17</f>
        <v>25954539.919999998</v>
      </c>
      <c r="S17" s="90" t="s">
        <v>637</v>
      </c>
      <c r="T17" s="95"/>
      <c r="U17" s="96"/>
      <c r="V17" s="91">
        <f>G17</f>
        <v>0</v>
      </c>
      <c r="W17" s="91"/>
      <c r="X17" s="91"/>
      <c r="Y17" s="91"/>
      <c r="Z17" s="93">
        <v>44758</v>
      </c>
      <c r="AA17" s="90">
        <f t="shared" ref="AA17:AA26" si="3">DATEDIF(I17,Z17,"d")</f>
        <v>365</v>
      </c>
      <c r="AB17" s="90">
        <f t="shared" ref="AB17:AB22" si="4">J17*V17/365*AA17</f>
        <v>0</v>
      </c>
      <c r="AC17" s="90"/>
      <c r="AD17" s="90"/>
      <c r="AE17" s="90">
        <f>J17-AB17</f>
        <v>25954539.919999998</v>
      </c>
      <c r="AF17" s="90">
        <f>AE17*V17</f>
        <v>0</v>
      </c>
      <c r="AG17" s="90"/>
      <c r="AH17" s="90"/>
      <c r="AI17" s="90">
        <f>AE17-AF17</f>
        <v>25954539.919999998</v>
      </c>
      <c r="AJ17" s="97">
        <f>IF(F17="WDV",AI17*V17,J17*V17)</f>
        <v>0</v>
      </c>
      <c r="AK17" s="97"/>
      <c r="AL17" s="97"/>
      <c r="AM17" s="90">
        <f>AI17-AJ17</f>
        <v>25954539.919999998</v>
      </c>
      <c r="AN17" s="90"/>
      <c r="AO17" s="98">
        <f>AB17-K17</f>
        <v>0</v>
      </c>
      <c r="AP17" s="98"/>
      <c r="AQ17" s="98">
        <f>AF17-O17</f>
        <v>0</v>
      </c>
      <c r="AS17" s="271">
        <v>45488</v>
      </c>
      <c r="AT17" s="94">
        <f t="shared" ref="AT17:AT26" si="5">+DATEDIF(AS17,$AT$13,"D")</f>
        <v>93</v>
      </c>
      <c r="AV17" s="115">
        <f>+(J17*V17)/365*AT17</f>
        <v>0</v>
      </c>
      <c r="AX17" s="115">
        <f>+AM17-AV17</f>
        <v>25954539.919999998</v>
      </c>
      <c r="AY17" s="279" t="s">
        <v>1016</v>
      </c>
      <c r="AZ17" s="115">
        <f>+DATEDIF(AY17,$AZ$13,"d")</f>
        <v>89</v>
      </c>
      <c r="BA17" s="115"/>
      <c r="BB17" s="115">
        <f>+J17*Y17/365*AZ17</f>
        <v>0</v>
      </c>
      <c r="BC17" s="115"/>
      <c r="BD17" s="115">
        <f>+AX17-BB17</f>
        <v>25954539.919999998</v>
      </c>
      <c r="BE17" s="115"/>
      <c r="BF17" s="115"/>
      <c r="BG17" s="115"/>
    </row>
    <row r="18" spans="2:82" s="94" customFormat="1" x14ac:dyDescent="0.3">
      <c r="B18" s="94" t="s">
        <v>802</v>
      </c>
      <c r="C18" s="274">
        <v>1</v>
      </c>
      <c r="D18" s="90" t="s">
        <v>137</v>
      </c>
      <c r="E18" s="90" t="s">
        <v>137</v>
      </c>
      <c r="F18" s="90" t="s">
        <v>136</v>
      </c>
      <c r="G18" s="91">
        <v>0.05</v>
      </c>
      <c r="H18" s="92" t="s">
        <v>636</v>
      </c>
      <c r="I18" s="93">
        <v>44393</v>
      </c>
      <c r="J18" s="90">
        <f>'[276]FA Schedule'!L10</f>
        <v>556391.68603081862</v>
      </c>
      <c r="L18" s="90">
        <f>J18*G18</f>
        <v>27819.584301540934</v>
      </c>
      <c r="M18" s="90"/>
      <c r="N18" s="90">
        <f>J18-L18</f>
        <v>528572.10172927764</v>
      </c>
      <c r="P18" s="90">
        <f>N18*G18</f>
        <v>26428.605086463882</v>
      </c>
      <c r="Q18" s="90"/>
      <c r="R18" s="90">
        <f>N18-P18</f>
        <v>502143.49664281379</v>
      </c>
      <c r="S18" s="90" t="s">
        <v>637</v>
      </c>
      <c r="T18" s="95"/>
      <c r="U18" s="96"/>
      <c r="V18" s="91">
        <f>G18</f>
        <v>0.05</v>
      </c>
      <c r="W18" s="91" t="s">
        <v>142</v>
      </c>
      <c r="X18" s="99">
        <v>26</v>
      </c>
      <c r="Y18" s="91">
        <f>1/X18</f>
        <v>3.8461538461538464E-2</v>
      </c>
      <c r="Z18" s="93">
        <v>44758</v>
      </c>
      <c r="AA18" s="90">
        <f t="shared" si="3"/>
        <v>365</v>
      </c>
      <c r="AC18" s="90">
        <f>J18*Y18/365*AA18</f>
        <v>21399.680231954564</v>
      </c>
      <c r="AD18" s="90"/>
      <c r="AE18" s="90">
        <f>J18-AC18</f>
        <v>534992.00579886406</v>
      </c>
      <c r="AG18" s="90">
        <f>+AC18</f>
        <v>21399.680231954564</v>
      </c>
      <c r="AH18" s="90"/>
      <c r="AI18" s="90">
        <f>AE18-AG18</f>
        <v>513592.32556690951</v>
      </c>
      <c r="AK18" s="90">
        <f>+AG18</f>
        <v>21399.680231954564</v>
      </c>
      <c r="AL18" s="90"/>
      <c r="AM18" s="90">
        <f>AI18-AK18</f>
        <v>492192.64533495496</v>
      </c>
      <c r="AN18" s="90"/>
      <c r="AP18" s="98">
        <f>AC18-L18</f>
        <v>-6419.9040695863696</v>
      </c>
      <c r="AR18" s="98">
        <f>AG18-P18</f>
        <v>-5028.9248545093178</v>
      </c>
      <c r="AS18" s="271">
        <v>45488</v>
      </c>
      <c r="AT18" s="94">
        <f t="shared" si="5"/>
        <v>93</v>
      </c>
      <c r="AU18" s="115"/>
      <c r="AV18" s="115">
        <f t="shared" ref="AV18" si="6">+(J18*V18)/365*AT18</f>
        <v>7088.2776439542649</v>
      </c>
      <c r="AW18" s="115"/>
      <c r="AX18" s="115">
        <f t="shared" ref="AX18" si="7">+AM18-AV18</f>
        <v>485104.36769100069</v>
      </c>
      <c r="AY18" s="279" t="s">
        <v>1016</v>
      </c>
      <c r="AZ18" s="115">
        <f t="shared" ref="AZ18:AZ26" si="8">+DATEDIF(AY18,$AZ$13,"d")</f>
        <v>89</v>
      </c>
      <c r="BA18" s="115"/>
      <c r="BB18" s="115">
        <f t="shared" ref="BB18" si="9">+J18*Y18/365*AZ18</f>
        <v>5218.0042209423455</v>
      </c>
      <c r="BC18" s="115"/>
      <c r="BD18" s="115">
        <f t="shared" ref="BD18" si="10">+AX18-BB18</f>
        <v>479886.36347005836</v>
      </c>
      <c r="BE18" s="115"/>
      <c r="BF18" s="115"/>
      <c r="BG18" s="115"/>
    </row>
    <row r="19" spans="2:82" x14ac:dyDescent="0.3">
      <c r="B19" s="89" t="s">
        <v>801</v>
      </c>
      <c r="C19" s="274">
        <v>1</v>
      </c>
      <c r="D19" s="100" t="s">
        <v>138</v>
      </c>
      <c r="E19" s="100" t="s">
        <v>138</v>
      </c>
      <c r="F19" s="100" t="s">
        <v>136</v>
      </c>
      <c r="G19" s="101">
        <v>0.25</v>
      </c>
      <c r="H19" s="102" t="s">
        <v>636</v>
      </c>
      <c r="I19" s="103">
        <v>44393</v>
      </c>
      <c r="J19" s="100">
        <f>'[276]FA Schedule'!L11</f>
        <v>349251.43018971803</v>
      </c>
      <c r="K19" s="100">
        <f t="shared" si="2"/>
        <v>87312.857547429507</v>
      </c>
      <c r="L19" s="100"/>
      <c r="M19" s="100">
        <f>J19-K19</f>
        <v>261938.57264228852</v>
      </c>
      <c r="O19" s="100">
        <f>M19*G19</f>
        <v>65484.64316057213</v>
      </c>
      <c r="P19" s="100"/>
      <c r="Q19" s="100">
        <f>M19-O19</f>
        <v>196453.92948171639</v>
      </c>
      <c r="S19" s="100" t="s">
        <v>637</v>
      </c>
      <c r="T19" s="105"/>
      <c r="U19" s="100" t="s">
        <v>638</v>
      </c>
      <c r="V19" s="101">
        <f t="shared" ref="V19:V25" si="11">G19</f>
        <v>0.25</v>
      </c>
      <c r="W19" s="101"/>
      <c r="X19" s="101"/>
      <c r="Y19" s="101"/>
      <c r="Z19" s="103">
        <v>44758</v>
      </c>
      <c r="AA19" s="100">
        <f t="shared" si="3"/>
        <v>365</v>
      </c>
      <c r="AB19" s="100">
        <f t="shared" si="4"/>
        <v>87312.857547429507</v>
      </c>
      <c r="AC19" s="100"/>
      <c r="AD19" s="100">
        <f>J19-AB19</f>
        <v>261938.57264228852</v>
      </c>
      <c r="AF19" s="100">
        <f>AD19*V19</f>
        <v>65484.64316057213</v>
      </c>
      <c r="AG19" s="100"/>
      <c r="AH19" s="100">
        <f>AD19-AF19</f>
        <v>196453.92948171639</v>
      </c>
      <c r="AJ19" s="106">
        <f>IF(F19="WDV",AH19*V19,J19*V19)</f>
        <v>49113.482370429098</v>
      </c>
      <c r="AK19" s="106"/>
      <c r="AL19" s="100">
        <f>AH19-AJ19</f>
        <v>147340.4471112873</v>
      </c>
      <c r="AM19" s="104"/>
      <c r="AN19" s="100"/>
      <c r="AO19" s="107">
        <f>AB19-K19</f>
        <v>0</v>
      </c>
      <c r="AP19" s="107"/>
      <c r="AQ19" s="107">
        <f>AF19-O19</f>
        <v>0</v>
      </c>
      <c r="AS19" s="271">
        <v>45488</v>
      </c>
      <c r="AT19" s="94">
        <f t="shared" si="5"/>
        <v>93</v>
      </c>
      <c r="AU19" s="104">
        <f>IF(F19="WDV",(AL19*V19)/365*AT19,(J19*V19)/365*AT19)</f>
        <v>9385.3846447600827</v>
      </c>
      <c r="AW19" s="104">
        <f>+AL19-AU19</f>
        <v>137955.06246652722</v>
      </c>
      <c r="AY19" s="279" t="s">
        <v>1016</v>
      </c>
      <c r="AZ19" s="115">
        <f t="shared" si="8"/>
        <v>89</v>
      </c>
      <c r="BA19" s="104">
        <f>IF(F19="WDV",(AW19*V19)/365*AZ19,J19*V19)</f>
        <v>8409.5894243293988</v>
      </c>
      <c r="BC19" s="104">
        <f>+AW19-BA19</f>
        <v>129545.47304219782</v>
      </c>
      <c r="BH19" s="127" t="s">
        <v>792</v>
      </c>
      <c r="BI19" s="148" t="e" cm="1">
        <f t="array" aca="1" ref="BI19" ca="1">+[277]!DateBStoAD(BH19)</f>
        <v>#NAME?</v>
      </c>
    </row>
    <row r="20" spans="2:82" x14ac:dyDescent="0.3">
      <c r="B20" s="89" t="s">
        <v>801</v>
      </c>
      <c r="C20" s="274">
        <v>1</v>
      </c>
      <c r="D20" s="100" t="s">
        <v>139</v>
      </c>
      <c r="E20" s="100" t="s">
        <v>139</v>
      </c>
      <c r="F20" s="100" t="s">
        <v>136</v>
      </c>
      <c r="G20" s="101">
        <v>0.25</v>
      </c>
      <c r="H20" s="102" t="s">
        <v>636</v>
      </c>
      <c r="I20" s="103">
        <v>44393</v>
      </c>
      <c r="J20" s="100">
        <f>'[276]FA Schedule'!L12</f>
        <v>236676.21373449243</v>
      </c>
      <c r="K20" s="100">
        <f t="shared" si="2"/>
        <v>59169.053433623107</v>
      </c>
      <c r="L20" s="100"/>
      <c r="M20" s="100">
        <f>J20-K20</f>
        <v>177507.16030086932</v>
      </c>
      <c r="O20" s="100">
        <f>M20*G20</f>
        <v>44376.79007521733</v>
      </c>
      <c r="P20" s="100"/>
      <c r="Q20" s="100">
        <f>M20-O20</f>
        <v>133130.370225652</v>
      </c>
      <c r="S20" s="100" t="s">
        <v>637</v>
      </c>
      <c r="T20" s="105"/>
      <c r="U20" s="100" t="s">
        <v>639</v>
      </c>
      <c r="V20" s="101">
        <f t="shared" si="11"/>
        <v>0.25</v>
      </c>
      <c r="W20" s="101"/>
      <c r="X20" s="101"/>
      <c r="Y20" s="101"/>
      <c r="Z20" s="103">
        <v>44758</v>
      </c>
      <c r="AA20" s="100">
        <f t="shared" si="3"/>
        <v>365</v>
      </c>
      <c r="AB20" s="100">
        <f t="shared" si="4"/>
        <v>59169.053433623114</v>
      </c>
      <c r="AC20" s="100"/>
      <c r="AD20" s="100">
        <f>J20-AB20</f>
        <v>177507.16030086932</v>
      </c>
      <c r="AF20" s="100">
        <f>AD20*V20</f>
        <v>44376.79007521733</v>
      </c>
      <c r="AG20" s="100"/>
      <c r="AH20" s="100">
        <f>AD20-AF20</f>
        <v>133130.370225652</v>
      </c>
      <c r="AJ20" s="106">
        <f>IF(F20="WDV",AH20*V20,J20*V20)</f>
        <v>33282.592556413001</v>
      </c>
      <c r="AK20" s="106"/>
      <c r="AL20" s="100">
        <f>AH20-AJ20</f>
        <v>99847.777669239003</v>
      </c>
      <c r="AM20" s="104"/>
      <c r="AN20" s="100"/>
      <c r="AO20" s="107">
        <f>AB20-K20</f>
        <v>0</v>
      </c>
      <c r="AP20" s="107"/>
      <c r="AQ20" s="107">
        <f>AF20-O20</f>
        <v>0</v>
      </c>
      <c r="AS20" s="271">
        <v>45488</v>
      </c>
      <c r="AT20" s="94">
        <f t="shared" si="5"/>
        <v>93</v>
      </c>
      <c r="AU20" s="104">
        <f t="shared" ref="AU20:AU22" si="12">IF(F20="WDV",(AL20*V20)/365*AT20,(J20*V20)/365*AT20)</f>
        <v>6360.1666597528947</v>
      </c>
      <c r="AW20" s="104">
        <f t="shared" ref="AW20:AW22" si="13">+AL20-AU20</f>
        <v>93487.611009486107</v>
      </c>
      <c r="AY20" s="279" t="s">
        <v>1016</v>
      </c>
      <c r="AZ20" s="115">
        <f t="shared" si="8"/>
        <v>89</v>
      </c>
      <c r="BA20" s="104">
        <f t="shared" ref="BA20:BA22" si="14">IF(F20="WDV",(AW20*V20)/365*AZ20,J20*V20)</f>
        <v>5698.9023149618242</v>
      </c>
      <c r="BC20" s="104">
        <f t="shared" ref="BC20:BC22" si="15">+AW20-BA20</f>
        <v>87788.708694524277</v>
      </c>
      <c r="BH20" s="127" t="s">
        <v>793</v>
      </c>
      <c r="BI20" s="148" t="e" cm="1">
        <f t="array" aca="1" ref="BI20" ca="1">+[277]!DateBStoAD(BH20)</f>
        <v>#NAME?</v>
      </c>
    </row>
    <row r="21" spans="2:82" x14ac:dyDescent="0.3">
      <c r="B21" s="89" t="s">
        <v>801</v>
      </c>
      <c r="C21" s="274">
        <v>1</v>
      </c>
      <c r="D21" s="100" t="s">
        <v>72</v>
      </c>
      <c r="E21" s="100" t="s">
        <v>72</v>
      </c>
      <c r="F21" s="100" t="s">
        <v>136</v>
      </c>
      <c r="G21" s="101">
        <v>0.25</v>
      </c>
      <c r="H21" s="102" t="s">
        <v>636</v>
      </c>
      <c r="I21" s="103">
        <v>44393</v>
      </c>
      <c r="J21" s="100">
        <f>'[276]FA Schedule'!L13</f>
        <v>484388.19458114542</v>
      </c>
      <c r="K21" s="100">
        <f t="shared" si="2"/>
        <v>121097.04864528636</v>
      </c>
      <c r="L21" s="100"/>
      <c r="M21" s="100">
        <f>J21-K21</f>
        <v>363291.14593585907</v>
      </c>
      <c r="O21" s="100">
        <f>M21*G21</f>
        <v>90822.786483964766</v>
      </c>
      <c r="P21" s="100"/>
      <c r="Q21" s="100">
        <f>M21-O21</f>
        <v>272468.3594518943</v>
      </c>
      <c r="S21" s="100" t="s">
        <v>637</v>
      </c>
      <c r="T21" s="105"/>
      <c r="U21" s="100"/>
      <c r="V21" s="101">
        <f t="shared" si="11"/>
        <v>0.25</v>
      </c>
      <c r="W21" s="101"/>
      <c r="X21" s="101"/>
      <c r="Y21" s="101"/>
      <c r="Z21" s="103">
        <v>44758</v>
      </c>
      <c r="AA21" s="100">
        <f t="shared" si="3"/>
        <v>365</v>
      </c>
      <c r="AB21" s="100">
        <f t="shared" si="4"/>
        <v>121097.04864528634</v>
      </c>
      <c r="AC21" s="100"/>
      <c r="AD21" s="100">
        <f>J21-AB21</f>
        <v>363291.14593585907</v>
      </c>
      <c r="AF21" s="100">
        <f>AD21*V21</f>
        <v>90822.786483964766</v>
      </c>
      <c r="AG21" s="100"/>
      <c r="AH21" s="100">
        <f>AD21-AF21</f>
        <v>272468.3594518943</v>
      </c>
      <c r="AJ21" s="106">
        <f>IF(F21="WDV",AH21*V21,J21*V21)</f>
        <v>68117.089862973575</v>
      </c>
      <c r="AK21" s="106"/>
      <c r="AL21" s="100">
        <f>AH21-AJ21</f>
        <v>204351.26958892072</v>
      </c>
      <c r="AM21" s="104"/>
      <c r="AN21" s="100"/>
      <c r="AO21" s="107">
        <f>AB21-K21</f>
        <v>0</v>
      </c>
      <c r="AP21" s="107"/>
      <c r="AQ21" s="107">
        <f>AF21-O21</f>
        <v>0</v>
      </c>
      <c r="AS21" s="271">
        <v>45488</v>
      </c>
      <c r="AT21" s="94">
        <f t="shared" si="5"/>
        <v>93</v>
      </c>
      <c r="AU21" s="104">
        <f t="shared" si="12"/>
        <v>13016.89593956824</v>
      </c>
      <c r="AW21" s="104">
        <f t="shared" si="13"/>
        <v>191334.37364935249</v>
      </c>
      <c r="AY21" s="279" t="s">
        <v>1016</v>
      </c>
      <c r="AZ21" s="115">
        <f t="shared" si="8"/>
        <v>89</v>
      </c>
      <c r="BA21" s="104">
        <f t="shared" si="14"/>
        <v>11663.533736159159</v>
      </c>
      <c r="BC21" s="104">
        <f t="shared" si="15"/>
        <v>179670.83991319334</v>
      </c>
    </row>
    <row r="22" spans="2:82" s="112" customFormat="1" x14ac:dyDescent="0.3">
      <c r="B22" s="275" t="s">
        <v>801</v>
      </c>
      <c r="C22" s="274">
        <v>1</v>
      </c>
      <c r="D22" s="108" t="s">
        <v>140</v>
      </c>
      <c r="E22" s="108" t="s">
        <v>140</v>
      </c>
      <c r="F22" s="108" t="s">
        <v>136</v>
      </c>
      <c r="G22" s="109">
        <v>0.2</v>
      </c>
      <c r="H22" s="110" t="s">
        <v>636</v>
      </c>
      <c r="I22" s="111">
        <v>44393</v>
      </c>
      <c r="J22" s="108">
        <f>'[276]FA Schedule'!L14</f>
        <v>3412278.6953424662</v>
      </c>
      <c r="K22" s="108">
        <f t="shared" si="2"/>
        <v>682455.73906849325</v>
      </c>
      <c r="L22" s="108"/>
      <c r="M22" s="108">
        <f>J22-K22</f>
        <v>2729822.956273973</v>
      </c>
      <c r="O22" s="108">
        <f>M22*G22</f>
        <v>545964.59125479462</v>
      </c>
      <c r="P22" s="108"/>
      <c r="Q22" s="108">
        <f>M22-O22</f>
        <v>2183858.3650191785</v>
      </c>
      <c r="S22" s="108" t="s">
        <v>637</v>
      </c>
      <c r="T22" s="113"/>
      <c r="U22" s="108" t="s">
        <v>640</v>
      </c>
      <c r="V22" s="109">
        <f t="shared" si="11"/>
        <v>0.2</v>
      </c>
      <c r="W22" s="109"/>
      <c r="X22" s="109"/>
      <c r="Y22" s="109"/>
      <c r="Z22" s="111">
        <v>44758</v>
      </c>
      <c r="AA22" s="108">
        <f t="shared" si="3"/>
        <v>365</v>
      </c>
      <c r="AB22" s="108">
        <f t="shared" si="4"/>
        <v>682455.73906849325</v>
      </c>
      <c r="AC22" s="108"/>
      <c r="AD22" s="108">
        <f>J22-AB22</f>
        <v>2729822.956273973</v>
      </c>
      <c r="AF22" s="108">
        <f>AD22*V22</f>
        <v>545964.59125479462</v>
      </c>
      <c r="AG22" s="108"/>
      <c r="AH22" s="108">
        <f>AD22-AF22</f>
        <v>2183858.3650191785</v>
      </c>
      <c r="AJ22" s="237">
        <f>IF(F22="WDV",AH22*V22,J22*V22)-'[275]Sales PPE'!C19+'[275]Sales PPE'!G10</f>
        <v>279454.74938739737</v>
      </c>
      <c r="AK22" s="237"/>
      <c r="AL22" s="108">
        <f>AH22-AJ22-'[275]Sales PPE'!G11</f>
        <v>346582.37201534258</v>
      </c>
      <c r="AN22" s="108" t="s">
        <v>641</v>
      </c>
      <c r="AO22" s="114">
        <f>AB22-K22</f>
        <v>0</v>
      </c>
      <c r="AP22" s="114"/>
      <c r="AQ22" s="114">
        <f>AF22-O22</f>
        <v>0</v>
      </c>
      <c r="AS22" s="271">
        <v>45488</v>
      </c>
      <c r="AT22" s="94">
        <f t="shared" si="5"/>
        <v>93</v>
      </c>
      <c r="AU22" s="104">
        <f t="shared" si="12"/>
        <v>17661.457861603762</v>
      </c>
      <c r="AW22" s="104">
        <f t="shared" si="13"/>
        <v>328920.91415373882</v>
      </c>
      <c r="AY22" s="279" t="s">
        <v>1016</v>
      </c>
      <c r="AZ22" s="115">
        <f t="shared" si="8"/>
        <v>89</v>
      </c>
      <c r="BA22" s="104">
        <f t="shared" si="14"/>
        <v>16040.526772428908</v>
      </c>
      <c r="BC22" s="104">
        <f t="shared" si="15"/>
        <v>312880.38738130993</v>
      </c>
      <c r="BH22" s="112">
        <v>2079</v>
      </c>
    </row>
    <row r="23" spans="2:82" s="115" customFormat="1" x14ac:dyDescent="0.3">
      <c r="B23" s="94" t="s">
        <v>802</v>
      </c>
      <c r="C23" s="274">
        <v>1</v>
      </c>
      <c r="D23" s="90" t="s">
        <v>141</v>
      </c>
      <c r="E23" s="90" t="s">
        <v>141</v>
      </c>
      <c r="F23" s="90" t="s">
        <v>142</v>
      </c>
      <c r="G23" s="91">
        <v>0.04</v>
      </c>
      <c r="H23" s="92" t="s">
        <v>636</v>
      </c>
      <c r="I23" s="93">
        <v>44393</v>
      </c>
      <c r="J23" s="90">
        <f>'[276]FA Schedule'!$L$15</f>
        <v>50341705.63319999</v>
      </c>
      <c r="L23" s="90">
        <f>'[276]FA Schedule'!$E$15*'[276]FA Schedule'!$C$15</f>
        <v>9807236.2667999994</v>
      </c>
      <c r="M23" s="90"/>
      <c r="N23" s="90">
        <f>J23-L23</f>
        <v>40534469.366399989</v>
      </c>
      <c r="P23" s="90">
        <f>L23</f>
        <v>9807236.2667999994</v>
      </c>
      <c r="Q23" s="90"/>
      <c r="R23" s="90">
        <f>N23-P23</f>
        <v>30727233.099599987</v>
      </c>
      <c r="S23" s="90" t="s">
        <v>637</v>
      </c>
      <c r="T23" s="116"/>
      <c r="U23" s="90"/>
      <c r="V23" s="91">
        <f t="shared" si="11"/>
        <v>0.04</v>
      </c>
      <c r="W23" s="91" t="s">
        <v>142</v>
      </c>
      <c r="X23" s="99">
        <v>26</v>
      </c>
      <c r="Y23" s="91">
        <f>1/X23</f>
        <v>3.8461538461538464E-2</v>
      </c>
      <c r="Z23" s="93">
        <v>44758</v>
      </c>
      <c r="AA23" s="90">
        <f t="shared" si="3"/>
        <v>365</v>
      </c>
      <c r="AC23" s="90">
        <f>J23*Y23/365*AA23</f>
        <v>1936219.447430769</v>
      </c>
      <c r="AD23" s="90"/>
      <c r="AE23" s="90">
        <f>J23-AC23</f>
        <v>48405486.185769223</v>
      </c>
      <c r="AG23" s="90">
        <f>+AC23</f>
        <v>1936219.447430769</v>
      </c>
      <c r="AH23" s="90"/>
      <c r="AI23" s="90">
        <f>AE23-AG23</f>
        <v>46469266.738338456</v>
      </c>
      <c r="AK23" s="90">
        <f>+AG23</f>
        <v>1936219.447430769</v>
      </c>
      <c r="AL23" s="90"/>
      <c r="AM23" s="90">
        <f>AI23-AK23</f>
        <v>44533047.290907688</v>
      </c>
      <c r="AN23" s="90"/>
      <c r="AO23" s="98"/>
      <c r="AP23" s="98">
        <f>AC23-L23</f>
        <v>-7871016.8193692304</v>
      </c>
      <c r="AR23" s="98">
        <f>AG23-P23</f>
        <v>-7871016.8193692304</v>
      </c>
      <c r="AS23" s="271">
        <v>45488</v>
      </c>
      <c r="AT23" s="94">
        <f t="shared" si="5"/>
        <v>93</v>
      </c>
      <c r="AV23" s="115">
        <f t="shared" ref="AV23:AV26" si="16">+(J23*V23)/365*AT23</f>
        <v>513071.63001507934</v>
      </c>
      <c r="AX23" s="115">
        <f t="shared" ref="AX23:AX26" si="17">+AM23-AV23</f>
        <v>44019975.660892606</v>
      </c>
      <c r="AY23" s="279" t="s">
        <v>1016</v>
      </c>
      <c r="AZ23" s="115">
        <f t="shared" si="8"/>
        <v>89</v>
      </c>
      <c r="BB23" s="115">
        <f t="shared" ref="BB23:BB26" si="18">+J23*Y23/365*AZ23</f>
        <v>472119.26252421492</v>
      </c>
      <c r="BD23" s="115">
        <f t="shared" ref="BD23:BD26" si="19">+AX23-BB23</f>
        <v>43547856.398368388</v>
      </c>
      <c r="BH23" s="115">
        <v>2104</v>
      </c>
    </row>
    <row r="24" spans="2:82" s="115" customFormat="1" x14ac:dyDescent="0.3">
      <c r="B24" s="94" t="s">
        <v>802</v>
      </c>
      <c r="C24" s="274">
        <v>1</v>
      </c>
      <c r="D24" s="90" t="s">
        <v>143</v>
      </c>
      <c r="E24" s="90" t="s">
        <v>143</v>
      </c>
      <c r="F24" s="90" t="s">
        <v>142</v>
      </c>
      <c r="G24" s="91">
        <v>2.2089999999999999E-2</v>
      </c>
      <c r="H24" s="92" t="s">
        <v>636</v>
      </c>
      <c r="I24" s="93">
        <v>44393</v>
      </c>
      <c r="J24" s="90">
        <f>'[276]FA Schedule'!$L$16</f>
        <v>817000498.28299439</v>
      </c>
      <c r="L24" s="90">
        <f>'[276]FA Schedule'!$E$16*'[276]FA Schedule'!$C$16</f>
        <v>32074034.507005494</v>
      </c>
      <c r="M24" s="90"/>
      <c r="N24" s="90">
        <f>J24-L24</f>
        <v>784926463.77598894</v>
      </c>
      <c r="P24" s="90">
        <f>L24</f>
        <v>32074034.507005494</v>
      </c>
      <c r="Q24" s="90"/>
      <c r="R24" s="90">
        <f>N24-P24</f>
        <v>752852429.26898348</v>
      </c>
      <c r="S24" s="90" t="s">
        <v>637</v>
      </c>
      <c r="T24" s="116"/>
      <c r="U24" s="90"/>
      <c r="V24" s="91">
        <f t="shared" si="11"/>
        <v>2.2089999999999999E-2</v>
      </c>
      <c r="W24" s="91" t="s">
        <v>142</v>
      </c>
      <c r="X24" s="99">
        <v>26</v>
      </c>
      <c r="Y24" s="91">
        <f>1/X24</f>
        <v>3.8461538461538464E-2</v>
      </c>
      <c r="Z24" s="93">
        <v>44758</v>
      </c>
      <c r="AA24" s="90">
        <f t="shared" si="3"/>
        <v>365</v>
      </c>
      <c r="AC24" s="90">
        <f>J24*Y24/365*AA24</f>
        <v>31423096.087807477</v>
      </c>
      <c r="AD24" s="90"/>
      <c r="AE24" s="90">
        <f>J24-AC24</f>
        <v>785577402.19518685</v>
      </c>
      <c r="AG24" s="90">
        <f>+AC24</f>
        <v>31423096.087807477</v>
      </c>
      <c r="AH24" s="90"/>
      <c r="AI24" s="90">
        <f>AE24-AG24</f>
        <v>754154306.10737944</v>
      </c>
      <c r="AK24" s="90">
        <f>+AG24</f>
        <v>31423096.087807477</v>
      </c>
      <c r="AL24" s="90"/>
      <c r="AM24" s="90">
        <f>AI24-AK24</f>
        <v>722731210.01957202</v>
      </c>
      <c r="AN24" s="90"/>
      <c r="AO24" s="98"/>
      <c r="AP24" s="98">
        <f>AC24-L24</f>
        <v>-650938.41919801757</v>
      </c>
      <c r="AR24" s="98">
        <f>AG24-P24</f>
        <v>-650938.41919801757</v>
      </c>
      <c r="AS24" s="271">
        <v>45488</v>
      </c>
      <c r="AT24" s="94">
        <f t="shared" si="5"/>
        <v>93</v>
      </c>
      <c r="AV24" s="115">
        <f t="shared" si="16"/>
        <v>4598414.5579661233</v>
      </c>
      <c r="AX24" s="115">
        <f t="shared" si="17"/>
        <v>718132795.46160591</v>
      </c>
      <c r="AY24" s="279" t="s">
        <v>1016</v>
      </c>
      <c r="AZ24" s="115">
        <f t="shared" si="8"/>
        <v>89</v>
      </c>
      <c r="BB24" s="115">
        <f t="shared" si="18"/>
        <v>7662070.0049722334</v>
      </c>
      <c r="BD24" s="115">
        <f t="shared" si="19"/>
        <v>710470725.45663369</v>
      </c>
      <c r="BH24" s="115">
        <f>BH23-BH22</f>
        <v>25</v>
      </c>
    </row>
    <row r="25" spans="2:82" s="115" customFormat="1" x14ac:dyDescent="0.3">
      <c r="B25" s="94" t="s">
        <v>802</v>
      </c>
      <c r="C25" s="274">
        <v>1</v>
      </c>
      <c r="D25" s="90" t="s">
        <v>55</v>
      </c>
      <c r="E25" s="90" t="s">
        <v>55</v>
      </c>
      <c r="F25" s="90" t="s">
        <v>142</v>
      </c>
      <c r="G25" s="91">
        <v>0.04</v>
      </c>
      <c r="H25" s="92" t="s">
        <v>636</v>
      </c>
      <c r="I25" s="93">
        <v>44393</v>
      </c>
      <c r="J25" s="90">
        <f>'[276]FA Schedule'!$L$17</f>
        <v>26886249.210799985</v>
      </c>
      <c r="L25" s="90">
        <f>'[276]FA Schedule'!$E$17*'[276]FA Schedule'!$C$17</f>
        <v>3322612.6387999998</v>
      </c>
      <c r="M25" s="90"/>
      <c r="N25" s="90">
        <f>J25-L25</f>
        <v>23563636.571999986</v>
      </c>
      <c r="P25" s="90">
        <f>L25</f>
        <v>3322612.6387999998</v>
      </c>
      <c r="Q25" s="90"/>
      <c r="R25" s="90">
        <f>N25-P25</f>
        <v>20241023.933199987</v>
      </c>
      <c r="S25" s="90" t="s">
        <v>637</v>
      </c>
      <c r="T25" s="116"/>
      <c r="U25" s="90"/>
      <c r="V25" s="91">
        <f t="shared" si="11"/>
        <v>0.04</v>
      </c>
      <c r="W25" s="91" t="s">
        <v>142</v>
      </c>
      <c r="X25" s="99">
        <v>26</v>
      </c>
      <c r="Y25" s="91">
        <f>1/X25</f>
        <v>3.8461538461538464E-2</v>
      </c>
      <c r="Z25" s="93">
        <v>44758</v>
      </c>
      <c r="AA25" s="90">
        <f t="shared" si="3"/>
        <v>365</v>
      </c>
      <c r="AC25" s="90">
        <f>J25*Y25/365*AA25</f>
        <v>1034086.5081076919</v>
      </c>
      <c r="AD25" s="90"/>
      <c r="AE25" s="90">
        <f>J25-AC25</f>
        <v>25852162.702692293</v>
      </c>
      <c r="AG25" s="90">
        <f>+AC25</f>
        <v>1034086.5081076919</v>
      </c>
      <c r="AH25" s="90"/>
      <c r="AI25" s="90">
        <f>AE25-AG25</f>
        <v>24818076.194584601</v>
      </c>
      <c r="AK25" s="90">
        <f>+AG25</f>
        <v>1034086.5081076919</v>
      </c>
      <c r="AL25" s="90"/>
      <c r="AM25" s="90">
        <f>AI25-AK25</f>
        <v>23783989.686476909</v>
      </c>
      <c r="AN25" s="90"/>
      <c r="AO25" s="98"/>
      <c r="AP25" s="98">
        <f>AC25-L25</f>
        <v>-2288526.1306923078</v>
      </c>
      <c r="AR25" s="98">
        <f>AG25-P25</f>
        <v>-2288526.1306923078</v>
      </c>
      <c r="AS25" s="271">
        <v>45488</v>
      </c>
      <c r="AT25" s="94">
        <f t="shared" si="5"/>
        <v>93</v>
      </c>
      <c r="AV25" s="115">
        <f t="shared" si="16"/>
        <v>274018.7590799341</v>
      </c>
      <c r="AX25" s="115">
        <f t="shared" si="17"/>
        <v>23509970.927396975</v>
      </c>
      <c r="AY25" s="279" t="s">
        <v>1016</v>
      </c>
      <c r="AZ25" s="115">
        <f t="shared" si="8"/>
        <v>89</v>
      </c>
      <c r="BB25" s="115">
        <f t="shared" si="18"/>
        <v>252147.12115502622</v>
      </c>
      <c r="BD25" s="115">
        <f t="shared" si="19"/>
        <v>23257823.806241948</v>
      </c>
    </row>
    <row r="26" spans="2:82" s="121" customFormat="1" x14ac:dyDescent="0.3">
      <c r="B26" s="94" t="s">
        <v>802</v>
      </c>
      <c r="C26" s="274">
        <v>1</v>
      </c>
      <c r="D26" s="117" t="s">
        <v>68</v>
      </c>
      <c r="E26" s="117" t="s">
        <v>68</v>
      </c>
      <c r="F26" s="117" t="s">
        <v>142</v>
      </c>
      <c r="G26" s="118">
        <v>0.15</v>
      </c>
      <c r="H26" s="119" t="s">
        <v>636</v>
      </c>
      <c r="I26" s="120">
        <v>44393</v>
      </c>
      <c r="J26" s="117">
        <v>5965265.0320620313</v>
      </c>
      <c r="L26" s="117">
        <f>'[276]FA Schedule'!$E$18*'[276]FA Schedule'!$C$18</f>
        <v>6136672.4610000001</v>
      </c>
      <c r="M26" s="117"/>
      <c r="N26" s="117">
        <f>J26-L26</f>
        <v>-171407.4289379688</v>
      </c>
      <c r="P26" s="117">
        <f>L26</f>
        <v>6136672.4610000001</v>
      </c>
      <c r="Q26" s="117"/>
      <c r="R26" s="117">
        <f>N26-P26</f>
        <v>-6308079.8899379689</v>
      </c>
      <c r="S26" s="117" t="s">
        <v>637</v>
      </c>
      <c r="T26" s="122" t="s">
        <v>642</v>
      </c>
      <c r="U26" s="117"/>
      <c r="V26" s="118">
        <f>G26</f>
        <v>0.15</v>
      </c>
      <c r="W26" s="118" t="s">
        <v>142</v>
      </c>
      <c r="X26" s="99">
        <v>26</v>
      </c>
      <c r="Y26" s="91">
        <f>1/X26</f>
        <v>3.8461538461538464E-2</v>
      </c>
      <c r="Z26" s="120">
        <v>44758</v>
      </c>
      <c r="AA26" s="117">
        <f t="shared" si="3"/>
        <v>365</v>
      </c>
      <c r="AC26" s="90">
        <f>J26*Y26/365*AA26</f>
        <v>229433.2704639243</v>
      </c>
      <c r="AD26" s="90"/>
      <c r="AE26" s="117">
        <f>J26-AC26</f>
        <v>5735831.7615981074</v>
      </c>
      <c r="AG26" s="90">
        <f>+AC26</f>
        <v>229433.2704639243</v>
      </c>
      <c r="AH26" s="90"/>
      <c r="AI26" s="117">
        <f>AE26-AG26</f>
        <v>5506398.4911341835</v>
      </c>
      <c r="AK26" s="90">
        <f>+AG26</f>
        <v>229433.2704639243</v>
      </c>
      <c r="AL26" s="90"/>
      <c r="AM26" s="117">
        <f>AI26-AK26</f>
        <v>5276965.2206702596</v>
      </c>
      <c r="AN26" s="117"/>
      <c r="AO26" s="123"/>
      <c r="AP26" s="123">
        <f>AC26-L26</f>
        <v>-5907239.1905360762</v>
      </c>
      <c r="AR26" s="123">
        <f>AG26-P26</f>
        <v>-5907239.1905360762</v>
      </c>
      <c r="AS26" s="271">
        <v>45488</v>
      </c>
      <c r="AT26" s="94">
        <f t="shared" si="5"/>
        <v>93</v>
      </c>
      <c r="AV26" s="115">
        <f t="shared" si="16"/>
        <v>227987.52656785026</v>
      </c>
      <c r="AX26" s="115">
        <f t="shared" si="17"/>
        <v>5048977.6941024093</v>
      </c>
      <c r="AY26" s="279" t="s">
        <v>1016</v>
      </c>
      <c r="AZ26" s="115">
        <f t="shared" si="8"/>
        <v>89</v>
      </c>
      <c r="BA26" s="115"/>
      <c r="BB26" s="115">
        <f t="shared" si="18"/>
        <v>55944.002935039076</v>
      </c>
      <c r="BC26" s="115"/>
      <c r="BD26" s="115">
        <f t="shared" si="19"/>
        <v>4993033.6911673704</v>
      </c>
      <c r="BE26" s="115"/>
      <c r="BF26" s="115"/>
      <c r="BG26" s="115"/>
    </row>
    <row r="27" spans="2:82" x14ac:dyDescent="0.3">
      <c r="B27" s="89"/>
      <c r="C27" s="274">
        <v>1</v>
      </c>
      <c r="D27" s="124"/>
      <c r="E27" s="124"/>
      <c r="F27" s="124"/>
      <c r="H27" s="126"/>
      <c r="I27" s="127"/>
      <c r="J27" s="124"/>
      <c r="K27" s="83">
        <f t="shared" ref="K27:P27" si="20">SUM(K17:K26)</f>
        <v>950034.69869483216</v>
      </c>
      <c r="L27" s="83">
        <f t="shared" si="20"/>
        <v>51368375.457907036</v>
      </c>
      <c r="M27" s="83">
        <f>SUM(M17:M26)</f>
        <v>3532559.8351529902</v>
      </c>
      <c r="N27" s="83">
        <f>SUM(N17:N26)</f>
        <v>875336274.30718029</v>
      </c>
      <c r="O27" s="83">
        <f>SUM(O17:O26)</f>
        <v>746648.8109745488</v>
      </c>
      <c r="P27" s="83">
        <f t="shared" si="20"/>
        <v>51366984.478691965</v>
      </c>
      <c r="Q27" s="83">
        <f>SUM(Q17:Q26)</f>
        <v>28740450.94417844</v>
      </c>
      <c r="R27" s="83">
        <f>SUM(R17:R26)</f>
        <v>798014749.90848827</v>
      </c>
      <c r="S27" s="83"/>
      <c r="T27" s="105"/>
      <c r="U27" s="100"/>
      <c r="V27" s="100"/>
      <c r="W27" s="100"/>
      <c r="X27" s="100"/>
      <c r="Y27" s="100"/>
      <c r="Z27" s="103"/>
      <c r="AA27" s="100"/>
      <c r="AB27" s="83">
        <f t="shared" ref="AB27:AM27" si="21">SUM(AB17:AB26)</f>
        <v>950034.69869483216</v>
      </c>
      <c r="AC27" s="83">
        <f t="shared" si="21"/>
        <v>34644234.994041808</v>
      </c>
      <c r="AD27" s="83">
        <f>SUM(AD17:AD26)</f>
        <v>3532559.8351529902</v>
      </c>
      <c r="AE27" s="83">
        <f>SUM(AE17:AE26)</f>
        <v>892060414.77104533</v>
      </c>
      <c r="AF27" s="83">
        <f>SUM(AF17:AF26)</f>
        <v>746648.8109745488</v>
      </c>
      <c r="AG27" s="83">
        <f>SUM(AG17:AG26)</f>
        <v>34644234.994041808</v>
      </c>
      <c r="AH27" s="83">
        <f t="shared" si="21"/>
        <v>2785911.0241784411</v>
      </c>
      <c r="AI27" s="83">
        <f t="shared" si="21"/>
        <v>857416179.77700353</v>
      </c>
      <c r="AJ27" s="83">
        <f t="shared" si="21"/>
        <v>429967.91417721304</v>
      </c>
      <c r="AK27" s="83">
        <f t="shared" si="21"/>
        <v>34644234.994041808</v>
      </c>
      <c r="AL27" s="83">
        <f t="shared" si="21"/>
        <v>798121.86638478958</v>
      </c>
      <c r="AM27" s="83">
        <f t="shared" si="21"/>
        <v>822771944.78296185</v>
      </c>
      <c r="AN27" s="83"/>
      <c r="AO27" s="83">
        <f>SUM(AO17:AO26)</f>
        <v>0</v>
      </c>
      <c r="AP27" s="83">
        <f>SUM(AP17:AP26)</f>
        <v>-16724140.463865219</v>
      </c>
      <c r="AQ27" s="83">
        <f>SUM(AQ17:AQ26)</f>
        <v>0</v>
      </c>
      <c r="AR27" s="83">
        <f>SUM(AR17:AR26)</f>
        <v>-16722749.484650141</v>
      </c>
      <c r="AS27" s="137"/>
      <c r="AT27" s="94"/>
      <c r="AU27" s="137"/>
      <c r="AV27" s="124"/>
      <c r="AW27" s="137"/>
    </row>
    <row r="28" spans="2:82" x14ac:dyDescent="0.3">
      <c r="B28" s="89"/>
      <c r="C28" s="274">
        <v>1</v>
      </c>
      <c r="D28" s="83" t="s">
        <v>643</v>
      </c>
      <c r="E28" s="100"/>
      <c r="F28" s="100"/>
      <c r="G28" s="101"/>
      <c r="H28" s="102"/>
      <c r="I28" s="103"/>
      <c r="J28" s="100"/>
      <c r="K28"/>
      <c r="L28"/>
      <c r="M28"/>
      <c r="N28"/>
      <c r="O28"/>
      <c r="P28"/>
      <c r="Q28"/>
      <c r="R28" s="100"/>
      <c r="S28" s="100"/>
      <c r="T28" s="105"/>
      <c r="U28" s="100"/>
      <c r="V28" s="101"/>
      <c r="W28" s="101"/>
      <c r="X28" s="101"/>
      <c r="Y28" s="101"/>
      <c r="Z28" s="103"/>
      <c r="AA28" s="100"/>
      <c r="AB28" s="100"/>
      <c r="AC28" s="100"/>
      <c r="AD28" s="100"/>
      <c r="AE28" s="100"/>
      <c r="AF28" s="100"/>
      <c r="AG28" s="100"/>
      <c r="AH28" s="100"/>
      <c r="AI28" s="100"/>
      <c r="AJ28" s="106"/>
      <c r="AK28" s="106"/>
      <c r="AL28" s="106"/>
      <c r="AM28" s="100"/>
      <c r="AN28" s="100"/>
      <c r="AO28" s="107"/>
      <c r="AP28" s="107"/>
      <c r="AQ28" s="107"/>
      <c r="AT28" s="94"/>
    </row>
    <row r="29" spans="2:82" x14ac:dyDescent="0.3">
      <c r="B29" s="89"/>
      <c r="C29" s="274">
        <v>1</v>
      </c>
      <c r="D29" s="83" t="s">
        <v>616</v>
      </c>
      <c r="E29" s="100"/>
      <c r="F29" s="100"/>
      <c r="G29" s="101"/>
      <c r="H29" s="102"/>
      <c r="I29" s="103"/>
      <c r="J29" s="100"/>
      <c r="K29"/>
      <c r="L29"/>
      <c r="M29"/>
      <c r="N29"/>
      <c r="O29"/>
      <c r="P29"/>
      <c r="Q29"/>
      <c r="R29" s="100"/>
      <c r="S29" s="100"/>
      <c r="T29" s="105"/>
      <c r="U29" s="100"/>
      <c r="V29" s="101"/>
      <c r="W29" s="101"/>
      <c r="X29" s="101"/>
      <c r="Y29" s="101"/>
      <c r="Z29" s="103"/>
      <c r="AA29" s="100"/>
      <c r="AB29" s="100"/>
      <c r="AC29" s="100"/>
      <c r="AD29" s="100"/>
      <c r="AE29" s="100"/>
      <c r="AF29" s="100"/>
      <c r="AG29" s="100"/>
      <c r="AH29" s="100"/>
      <c r="AI29" s="100"/>
      <c r="AJ29" s="106"/>
      <c r="AK29" s="106"/>
      <c r="AL29" s="106"/>
      <c r="AM29" s="100"/>
      <c r="AN29" s="100"/>
      <c r="AO29" s="107"/>
      <c r="AP29" s="107"/>
      <c r="AQ29" s="107"/>
      <c r="AT29" s="94"/>
    </row>
    <row r="30" spans="2:82" x14ac:dyDescent="0.3">
      <c r="B30" s="89" t="s">
        <v>801</v>
      </c>
      <c r="C30" s="274">
        <v>1</v>
      </c>
      <c r="D30" s="100" t="s">
        <v>644</v>
      </c>
      <c r="E30" s="100" t="s">
        <v>139</v>
      </c>
      <c r="F30" s="100" t="s">
        <v>136</v>
      </c>
      <c r="G30" s="101">
        <v>0.25</v>
      </c>
      <c r="H30" s="102" t="s">
        <v>645</v>
      </c>
      <c r="I30" s="103">
        <v>44620</v>
      </c>
      <c r="J30" s="100">
        <v>42500</v>
      </c>
      <c r="K30" s="100">
        <f t="shared" ref="K30" si="22">J30*G30</f>
        <v>10625</v>
      </c>
      <c r="L30" s="100"/>
      <c r="M30" s="100">
        <f>J30-K30</f>
        <v>31875</v>
      </c>
      <c r="O30" s="100">
        <f>M30*G30</f>
        <v>7968.75</v>
      </c>
      <c r="P30" s="100"/>
      <c r="Q30" s="100">
        <f>M30-O30</f>
        <v>23906.25</v>
      </c>
      <c r="S30" s="100" t="s">
        <v>646</v>
      </c>
      <c r="T30" s="105"/>
      <c r="U30" s="100"/>
      <c r="V30" s="101">
        <f t="shared" ref="V30" si="23">G30</f>
        <v>0.25</v>
      </c>
      <c r="W30" s="101"/>
      <c r="X30" s="101"/>
      <c r="Y30" s="101"/>
      <c r="Z30" s="103">
        <v>44758</v>
      </c>
      <c r="AA30" s="100">
        <f t="shared" ref="AA30:AA60" si="24">DATEDIF(I30,Z30,"d")</f>
        <v>138</v>
      </c>
      <c r="AB30" s="100">
        <f t="shared" ref="AB30" si="25">J30*V30*AA30/365</f>
        <v>4017.1232876712329</v>
      </c>
      <c r="AC30" s="100"/>
      <c r="AD30" s="100">
        <f>J30-AB30</f>
        <v>38482.876712328769</v>
      </c>
      <c r="AF30" s="100">
        <f>AD30*V30</f>
        <v>9620.7191780821922</v>
      </c>
      <c r="AG30" s="100"/>
      <c r="AH30" s="100">
        <f>AD30-AF30</f>
        <v>28862.157534246577</v>
      </c>
      <c r="AJ30" s="106">
        <f>IF(F30="WDV",AH30*V30,J30*V30)</f>
        <v>7215.5393835616442</v>
      </c>
      <c r="AK30" s="106"/>
      <c r="AL30" s="100">
        <f>AH30-AJ30</f>
        <v>21646.618150684932</v>
      </c>
      <c r="AN30" s="100"/>
      <c r="AO30" s="107">
        <f>AB30-K30</f>
        <v>-6607.8767123287671</v>
      </c>
      <c r="AP30" s="107"/>
      <c r="AQ30" s="107">
        <f t="shared" ref="AQ30" si="26">AF30-O30</f>
        <v>1651.9691780821922</v>
      </c>
      <c r="AS30" s="271">
        <v>45488</v>
      </c>
      <c r="AT30" s="94">
        <f t="shared" ref="AT30:AT60" si="27">+DATEDIF(AS30,$AT$13,"D")</f>
        <v>93</v>
      </c>
      <c r="AU30" s="104">
        <f>IF(F30="WDV",(AL30*V30)/365*AT30,(J30*V30)/365*AT30)</f>
        <v>1378.8599232970539</v>
      </c>
      <c r="AW30" s="104">
        <f>+AL30-AU30</f>
        <v>20267.758227387876</v>
      </c>
      <c r="AY30" s="279" t="s">
        <v>1016</v>
      </c>
      <c r="AZ30" s="115">
        <f t="shared" ref="AZ30:AZ60" si="28">+DATEDIF(AY30,$AZ$13,"d")</f>
        <v>89</v>
      </c>
      <c r="BA30" s="104">
        <f>IF(F30="WDV",(AW30*V30)/365*AZ30,J30*V30)</f>
        <v>1235.500330299672</v>
      </c>
      <c r="BC30" s="104">
        <f>+AW30-BA30</f>
        <v>19032.257897088202</v>
      </c>
    </row>
    <row r="31" spans="2:82" s="115" customFormat="1" x14ac:dyDescent="0.3">
      <c r="B31" s="94" t="s">
        <v>802</v>
      </c>
      <c r="C31" s="274">
        <v>1</v>
      </c>
      <c r="D31" s="90" t="s">
        <v>647</v>
      </c>
      <c r="E31" s="90" t="s">
        <v>143</v>
      </c>
      <c r="F31" s="90" t="s">
        <v>142</v>
      </c>
      <c r="G31" s="91">
        <v>0.04</v>
      </c>
      <c r="H31" s="92" t="s">
        <v>648</v>
      </c>
      <c r="I31" s="93">
        <v>44433</v>
      </c>
      <c r="J31" s="90">
        <v>28687677.25</v>
      </c>
      <c r="L31" s="90">
        <f>J31*G31</f>
        <v>1147507.0900000001</v>
      </c>
      <c r="M31" s="90"/>
      <c r="N31" s="90">
        <f>J31-L31</f>
        <v>27540170.16</v>
      </c>
      <c r="P31" s="90">
        <f>J31*$G$24</f>
        <v>633710.79045249999</v>
      </c>
      <c r="Q31" s="90"/>
      <c r="R31" s="90">
        <f>N31-P31</f>
        <v>26906459.369547501</v>
      </c>
      <c r="S31" s="117" t="s">
        <v>637</v>
      </c>
      <c r="T31" s="122" t="s">
        <v>649</v>
      </c>
      <c r="U31" s="90"/>
      <c r="V31" s="91">
        <f>G24</f>
        <v>2.2089999999999999E-2</v>
      </c>
      <c r="W31" s="91" t="s">
        <v>142</v>
      </c>
      <c r="X31" s="99">
        <v>26</v>
      </c>
      <c r="Y31" s="91">
        <f>1/X31</f>
        <v>3.8461538461538464E-2</v>
      </c>
      <c r="Z31" s="93">
        <v>44758</v>
      </c>
      <c r="AA31" s="90">
        <f t="shared" si="24"/>
        <v>325</v>
      </c>
      <c r="AC31" s="90">
        <f>J31*Y31/365*AA31</f>
        <v>982454.70034246577</v>
      </c>
      <c r="AD31" s="90"/>
      <c r="AE31" s="90">
        <f>J31-AC31</f>
        <v>27705222.549657535</v>
      </c>
      <c r="AG31" s="90">
        <f>+J31*Y31</f>
        <v>1103372.201923077</v>
      </c>
      <c r="AH31" s="90"/>
      <c r="AI31" s="90">
        <f>AE31-AG31</f>
        <v>26601850.347734459</v>
      </c>
      <c r="AK31" s="97">
        <f>+AG31</f>
        <v>1103372.201923077</v>
      </c>
      <c r="AL31" s="97"/>
      <c r="AM31" s="90">
        <f>AI31-AK31</f>
        <v>25498478.145811383</v>
      </c>
      <c r="AN31" s="90"/>
      <c r="AP31" s="98">
        <f>AC31-L31</f>
        <v>-165052.38965753431</v>
      </c>
      <c r="AR31" s="98">
        <f>AG31-P31</f>
        <v>469661.411470577</v>
      </c>
      <c r="AS31" s="271">
        <v>45488</v>
      </c>
      <c r="AT31" s="94">
        <f t="shared" si="27"/>
        <v>93</v>
      </c>
      <c r="AV31" s="115">
        <f t="shared" ref="AV31:AV35" si="29">+(J31*V31)/365*AT31</f>
        <v>161466.03701940412</v>
      </c>
      <c r="AX31" s="115">
        <f t="shared" ref="AX31:AX35" si="30">+AM31-AV31</f>
        <v>25337012.108791977</v>
      </c>
      <c r="AY31" s="279" t="s">
        <v>1016</v>
      </c>
      <c r="AZ31" s="115">
        <f t="shared" si="28"/>
        <v>89</v>
      </c>
      <c r="BB31" s="115">
        <f t="shared" ref="BB31:BB35" si="31">+J31*Y31/365*AZ31</f>
        <v>269041.44101685984</v>
      </c>
      <c r="BD31" s="115">
        <f t="shared" ref="BD31:BD35" si="32">+AX31-BB31</f>
        <v>25067970.667775117</v>
      </c>
      <c r="BI31" s="121"/>
      <c r="BJ31" s="121"/>
      <c r="BK31" s="121"/>
      <c r="BL31" s="121"/>
      <c r="BM31" s="121"/>
      <c r="BN31" s="121"/>
      <c r="BO31" s="121"/>
      <c r="BP31" s="121"/>
      <c r="BQ31" s="121"/>
      <c r="BR31" s="493" t="s">
        <v>794</v>
      </c>
      <c r="BS31" s="493"/>
      <c r="BT31" s="493"/>
      <c r="BU31" s="493"/>
      <c r="BV31" s="121"/>
      <c r="BW31" s="121" t="s">
        <v>795</v>
      </c>
      <c r="BX31" s="121"/>
      <c r="BY31" s="121"/>
      <c r="BZ31" s="121"/>
      <c r="CA31" s="121"/>
      <c r="CB31" s="121"/>
      <c r="CC31" s="121"/>
      <c r="CD31" s="121"/>
    </row>
    <row r="32" spans="2:82" s="115" customFormat="1" x14ac:dyDescent="0.3">
      <c r="B32" s="94" t="s">
        <v>802</v>
      </c>
      <c r="C32" s="274">
        <v>1</v>
      </c>
      <c r="D32" s="90" t="s">
        <v>650</v>
      </c>
      <c r="E32" s="90" t="s">
        <v>143</v>
      </c>
      <c r="F32" s="90" t="s">
        <v>142</v>
      </c>
      <c r="G32" s="91">
        <v>0.04</v>
      </c>
      <c r="H32" s="92" t="s">
        <v>651</v>
      </c>
      <c r="I32" s="93">
        <v>44535</v>
      </c>
      <c r="J32" s="90">
        <v>67117874.939999998</v>
      </c>
      <c r="L32" s="90">
        <f>J32*G32</f>
        <v>2684714.9975999999</v>
      </c>
      <c r="M32" s="90"/>
      <c r="N32" s="90">
        <f>J32-L32</f>
        <v>64433159.942400001</v>
      </c>
      <c r="P32" s="90">
        <f>J32*$G$24</f>
        <v>1482633.8574245998</v>
      </c>
      <c r="Q32" s="90"/>
      <c r="R32" s="90">
        <f>N32-P32</f>
        <v>62950526.084975399</v>
      </c>
      <c r="S32" s="117" t="s">
        <v>637</v>
      </c>
      <c r="T32" s="122" t="s">
        <v>649</v>
      </c>
      <c r="U32" s="90"/>
      <c r="V32" s="91">
        <f>V31</f>
        <v>2.2089999999999999E-2</v>
      </c>
      <c r="W32" s="91" t="s">
        <v>142</v>
      </c>
      <c r="X32" s="99">
        <v>26</v>
      </c>
      <c r="Y32" s="91">
        <f>1/X32</f>
        <v>3.8461538461538464E-2</v>
      </c>
      <c r="Z32" s="93">
        <v>44758</v>
      </c>
      <c r="AA32" s="90">
        <f t="shared" si="24"/>
        <v>223</v>
      </c>
      <c r="AC32" s="90">
        <f>J32*Y32/365*AA32</f>
        <v>1577163.9738271865</v>
      </c>
      <c r="AD32" s="90"/>
      <c r="AE32" s="90">
        <f>J32-AC32</f>
        <v>65540710.966172814</v>
      </c>
      <c r="AG32" s="90">
        <f>+J32*Y32</f>
        <v>2581456.7284615384</v>
      </c>
      <c r="AH32" s="90"/>
      <c r="AI32" s="90">
        <f>AE32-AG32</f>
        <v>62959254.237711273</v>
      </c>
      <c r="AK32" s="97">
        <f>+AG32</f>
        <v>2581456.7284615384</v>
      </c>
      <c r="AL32" s="97"/>
      <c r="AM32" s="90">
        <f>AI32-AK32</f>
        <v>60377797.509249732</v>
      </c>
      <c r="AN32" s="90"/>
      <c r="AP32" s="98">
        <f>AC32-L32</f>
        <v>-1107551.0237728134</v>
      </c>
      <c r="AR32" s="98">
        <f>AG32-P32</f>
        <v>1098822.8710369386</v>
      </c>
      <c r="AS32" s="271">
        <v>45488</v>
      </c>
      <c r="AT32" s="94">
        <f t="shared" si="27"/>
        <v>93</v>
      </c>
      <c r="AV32" s="115">
        <f t="shared" si="29"/>
        <v>377766.98285065143</v>
      </c>
      <c r="AX32" s="115">
        <f t="shared" si="30"/>
        <v>60000030.526399083</v>
      </c>
      <c r="AY32" s="279" t="s">
        <v>1016</v>
      </c>
      <c r="AZ32" s="115">
        <f t="shared" si="28"/>
        <v>89</v>
      </c>
      <c r="BB32" s="115">
        <f t="shared" si="31"/>
        <v>629451.09269336145</v>
      </c>
      <c r="BD32" s="115">
        <f t="shared" si="32"/>
        <v>59370579.433705725</v>
      </c>
      <c r="BR32" s="238"/>
      <c r="BS32" s="238" t="s">
        <v>646</v>
      </c>
      <c r="BT32" s="238" t="s">
        <v>637</v>
      </c>
      <c r="BU32" s="115" t="s">
        <v>654</v>
      </c>
      <c r="BW32" s="115" t="s">
        <v>646</v>
      </c>
      <c r="BX32" s="115" t="s">
        <v>637</v>
      </c>
      <c r="BY32" s="115" t="s">
        <v>654</v>
      </c>
    </row>
    <row r="33" spans="2:82" s="115" customFormat="1" x14ac:dyDescent="0.3">
      <c r="B33" s="94" t="s">
        <v>802</v>
      </c>
      <c r="C33" s="274">
        <v>1</v>
      </c>
      <c r="D33" s="90" t="s">
        <v>652</v>
      </c>
      <c r="E33" s="90" t="s">
        <v>143</v>
      </c>
      <c r="F33" s="90" t="s">
        <v>142</v>
      </c>
      <c r="G33" s="91">
        <v>0.04</v>
      </c>
      <c r="H33" s="92" t="s">
        <v>653</v>
      </c>
      <c r="I33" s="93">
        <v>44708</v>
      </c>
      <c r="J33" s="90">
        <v>7488296.4500000002</v>
      </c>
      <c r="L33" s="90">
        <f>J33*G33</f>
        <v>299531.85800000001</v>
      </c>
      <c r="M33" s="90"/>
      <c r="N33" s="90">
        <f>J33-L33</f>
        <v>7188764.5920000002</v>
      </c>
      <c r="P33" s="90">
        <f>J33*$G$24</f>
        <v>165416.46858049999</v>
      </c>
      <c r="Q33" s="90"/>
      <c r="R33" s="90">
        <f>N33-P33</f>
        <v>7023348.1234195</v>
      </c>
      <c r="S33" s="117" t="s">
        <v>654</v>
      </c>
      <c r="T33" s="122" t="s">
        <v>649</v>
      </c>
      <c r="U33" s="90"/>
      <c r="V33" s="91">
        <f>V32</f>
        <v>2.2089999999999999E-2</v>
      </c>
      <c r="W33" s="91" t="s">
        <v>142</v>
      </c>
      <c r="X33" s="99">
        <v>26</v>
      </c>
      <c r="Y33" s="91">
        <f>1/X33</f>
        <v>3.8461538461538464E-2</v>
      </c>
      <c r="Z33" s="93">
        <v>44758</v>
      </c>
      <c r="AA33" s="90">
        <f t="shared" si="24"/>
        <v>50</v>
      </c>
      <c r="AC33" s="90">
        <f>J33*Y33/365*AA33</f>
        <v>39453.616701791361</v>
      </c>
      <c r="AD33" s="90"/>
      <c r="AE33" s="90">
        <f>J33-AC33</f>
        <v>7448842.8332982091</v>
      </c>
      <c r="AG33" s="90">
        <f>+J33*Y33</f>
        <v>288011.40192307695</v>
      </c>
      <c r="AH33" s="90"/>
      <c r="AI33" s="90">
        <f>AE33-AG33</f>
        <v>7160831.4313751319</v>
      </c>
      <c r="AK33" s="97">
        <f>+AG33</f>
        <v>288011.40192307695</v>
      </c>
      <c r="AL33" s="97"/>
      <c r="AM33" s="90">
        <f>AI33-AK33</f>
        <v>6872820.0294520548</v>
      </c>
      <c r="AN33" s="90"/>
      <c r="AP33" s="98">
        <f>AC33-L33</f>
        <v>-260078.24129820865</v>
      </c>
      <c r="AR33" s="98">
        <f>AG33-P33</f>
        <v>122594.93334257696</v>
      </c>
      <c r="AS33" s="271">
        <v>45488</v>
      </c>
      <c r="AT33" s="94">
        <f t="shared" si="27"/>
        <v>93</v>
      </c>
      <c r="AV33" s="115">
        <f t="shared" si="29"/>
        <v>42147.209802702739</v>
      </c>
      <c r="AX33" s="115">
        <f t="shared" si="30"/>
        <v>6830672.8196493518</v>
      </c>
      <c r="AY33" s="279" t="s">
        <v>1016</v>
      </c>
      <c r="AZ33" s="115">
        <f t="shared" si="28"/>
        <v>89</v>
      </c>
      <c r="BB33" s="115">
        <f t="shared" si="31"/>
        <v>70227.437729188619</v>
      </c>
      <c r="BD33" s="115">
        <f t="shared" si="32"/>
        <v>6760445.3819201635</v>
      </c>
      <c r="BK33" s="115" t="s">
        <v>796</v>
      </c>
      <c r="BM33" s="115" t="s">
        <v>797</v>
      </c>
      <c r="BN33" s="115" t="s">
        <v>798</v>
      </c>
      <c r="BO33" s="115" t="s">
        <v>799</v>
      </c>
      <c r="BP33" s="115" t="s">
        <v>800</v>
      </c>
    </row>
    <row r="34" spans="2:82" s="115" customFormat="1" x14ac:dyDescent="0.3">
      <c r="B34" s="94" t="s">
        <v>802</v>
      </c>
      <c r="C34" s="274">
        <v>1</v>
      </c>
      <c r="D34" s="90" t="s">
        <v>652</v>
      </c>
      <c r="E34" s="90" t="s">
        <v>143</v>
      </c>
      <c r="F34" s="90" t="s">
        <v>142</v>
      </c>
      <c r="G34" s="91">
        <v>0.04</v>
      </c>
      <c r="H34" s="92" t="s">
        <v>655</v>
      </c>
      <c r="I34" s="93">
        <v>44715</v>
      </c>
      <c r="J34" s="90">
        <v>32882125.059999999</v>
      </c>
      <c r="L34" s="90">
        <f>J34*G34</f>
        <v>1315285.0023999999</v>
      </c>
      <c r="M34" s="90"/>
      <c r="N34" s="90">
        <f>J34-L34</f>
        <v>31566840.057599999</v>
      </c>
      <c r="P34" s="90">
        <f>J34*$G$24</f>
        <v>726366.14257539995</v>
      </c>
      <c r="Q34" s="90"/>
      <c r="R34" s="90">
        <f>N34-P34</f>
        <v>30840473.915024601</v>
      </c>
      <c r="S34" s="117" t="s">
        <v>654</v>
      </c>
      <c r="T34" s="122" t="s">
        <v>649</v>
      </c>
      <c r="U34" s="90"/>
      <c r="V34" s="91">
        <f>V33</f>
        <v>2.2089999999999999E-2</v>
      </c>
      <c r="W34" s="91" t="s">
        <v>142</v>
      </c>
      <c r="X34" s="99">
        <v>26</v>
      </c>
      <c r="Y34" s="91">
        <f>1/X34</f>
        <v>3.8461538461538464E-2</v>
      </c>
      <c r="Z34" s="93">
        <v>44758</v>
      </c>
      <c r="AA34" s="90">
        <f t="shared" si="24"/>
        <v>43</v>
      </c>
      <c r="AC34" s="90">
        <f>J34*Y34/365*AA34</f>
        <v>148991.71523498421</v>
      </c>
      <c r="AD34" s="90"/>
      <c r="AE34" s="90">
        <f>J34-AC34</f>
        <v>32733133.344765015</v>
      </c>
      <c r="AG34" s="90">
        <f>+J34*Y34</f>
        <v>1264697.1176923078</v>
      </c>
      <c r="AH34" s="90"/>
      <c r="AI34" s="90">
        <f>AE34-AG34</f>
        <v>31468436.227072708</v>
      </c>
      <c r="AK34" s="97">
        <f>+AG34</f>
        <v>1264697.1176923078</v>
      </c>
      <c r="AL34" s="97"/>
      <c r="AM34" s="90">
        <f>AI34-AK34</f>
        <v>30203739.109380402</v>
      </c>
      <c r="AN34" s="90"/>
      <c r="AP34" s="98">
        <f>AC34-L34</f>
        <v>-1166293.2871650157</v>
      </c>
      <c r="AR34" s="98">
        <f>AG34-P34</f>
        <v>538330.97511690785</v>
      </c>
      <c r="AS34" s="271">
        <v>45488</v>
      </c>
      <c r="AT34" s="94">
        <f t="shared" si="27"/>
        <v>93</v>
      </c>
      <c r="AV34" s="115">
        <f t="shared" si="29"/>
        <v>185074.11303975945</v>
      </c>
      <c r="AX34" s="115">
        <f t="shared" si="30"/>
        <v>30018664.996340644</v>
      </c>
      <c r="AY34" s="279" t="s">
        <v>1016</v>
      </c>
      <c r="AZ34" s="115">
        <f t="shared" si="28"/>
        <v>89</v>
      </c>
      <c r="BB34" s="115">
        <f t="shared" si="31"/>
        <v>308378.20130031614</v>
      </c>
      <c r="BD34" s="115">
        <f t="shared" si="32"/>
        <v>29710286.795040328</v>
      </c>
      <c r="BH34" s="115" t="s">
        <v>801</v>
      </c>
      <c r="BI34" s="115" t="s">
        <v>139</v>
      </c>
      <c r="BJ34" s="115">
        <f>SUMIF($E$30:$E$60,BI34,$AO$30:$AO$60)</f>
        <v>-46388.243047945201</v>
      </c>
      <c r="BK34" s="115">
        <f>'[276]FA Schedule'!$J$12</f>
        <v>809012.30219913065</v>
      </c>
      <c r="BL34" s="115">
        <f t="shared" ref="BL34:BL42" si="33">BK34+BJ34</f>
        <v>762624.05915118544</v>
      </c>
      <c r="BM34" s="115">
        <f t="shared" ref="BM34:BM42" si="34">+SUMIF(E:E,BI34,AB:AB)</f>
        <v>94015.147885677899</v>
      </c>
      <c r="BN34" s="115">
        <f>SUMIF(E:E,BI34,AF:AF)</f>
        <v>120655.8642361762</v>
      </c>
      <c r="BO34" s="166">
        <f t="shared" ref="BO34:BO42" si="35">SUMIF(E:E,BI34,AJ:AJ)</f>
        <v>202955.04965480341</v>
      </c>
      <c r="BP34" s="115">
        <f t="shared" ref="BP34:BP42" si="36">SUMIF($E$28:$E$60,BI34,$J$28:$J$60)</f>
        <v>324937.34999999998</v>
      </c>
      <c r="BQ34" s="115" t="str" cm="1">
        <f t="array" ref="BQ34:BQ39">_xlfn.UNIQUE(E30:E60)</f>
        <v>Computer &amp; Accessories</v>
      </c>
      <c r="BS34" s="115">
        <f t="shared" ref="BS34:BU41" si="37">SUMIFS($J$30:$J$60,$E$30:$E$60,$BQ34,$S$30:$S$60,BS$32)</f>
        <v>127815</v>
      </c>
      <c r="BT34" s="115">
        <f t="shared" si="37"/>
        <v>108931.5</v>
      </c>
      <c r="BU34" s="115">
        <f t="shared" si="37"/>
        <v>88190.85</v>
      </c>
      <c r="BW34" s="115">
        <f t="shared" ref="BW34:BY35" si="38">SUMIFS($J$63:$J$92,$E$63:$E$92,$BQ34,$S$63:$S$92,BW$32)</f>
        <v>33735</v>
      </c>
      <c r="BX34" s="115">
        <f t="shared" si="38"/>
        <v>0</v>
      </c>
      <c r="BY34" s="115">
        <f t="shared" si="38"/>
        <v>0</v>
      </c>
      <c r="CB34" s="115">
        <f t="shared" ref="CB34:CB42" si="39">SUMIF(E:E,BI34,AE:AE)</f>
        <v>0</v>
      </c>
      <c r="CC34" s="115">
        <f>'[275]PPE Schedule'!$C$29</f>
        <v>467598.79084881465</v>
      </c>
      <c r="CD34" s="115">
        <f t="shared" ref="CD34:CD42" si="40">CB34-CC34</f>
        <v>-467598.79084881465</v>
      </c>
    </row>
    <row r="35" spans="2:82" s="115" customFormat="1" x14ac:dyDescent="0.3">
      <c r="B35" s="94" t="s">
        <v>802</v>
      </c>
      <c r="C35" s="274">
        <v>1</v>
      </c>
      <c r="D35" s="90" t="s">
        <v>656</v>
      </c>
      <c r="E35" s="90" t="s">
        <v>143</v>
      </c>
      <c r="F35" s="90" t="s">
        <v>142</v>
      </c>
      <c r="G35" s="91">
        <v>0.04</v>
      </c>
      <c r="H35" s="92" t="s">
        <v>657</v>
      </c>
      <c r="I35" s="93">
        <v>44744</v>
      </c>
      <c r="J35" s="90">
        <v>13074261</v>
      </c>
      <c r="L35" s="90">
        <f>J35*G35</f>
        <v>522970.44</v>
      </c>
      <c r="M35" s="90"/>
      <c r="N35" s="90">
        <f>J35-L35</f>
        <v>12551290.560000001</v>
      </c>
      <c r="P35" s="90">
        <f>J35*$G$24</f>
        <v>288810.42548999999</v>
      </c>
      <c r="Q35" s="90"/>
      <c r="R35" s="90">
        <f>N35-P35</f>
        <v>12262480.134510001</v>
      </c>
      <c r="S35" s="117" t="s">
        <v>654</v>
      </c>
      <c r="T35" s="122" t="s">
        <v>649</v>
      </c>
      <c r="U35" s="90"/>
      <c r="V35" s="91">
        <f>V34</f>
        <v>2.2089999999999999E-2</v>
      </c>
      <c r="W35" s="91" t="s">
        <v>142</v>
      </c>
      <c r="X35" s="99">
        <v>26</v>
      </c>
      <c r="Y35" s="91">
        <f>1/X35</f>
        <v>3.8461538461538464E-2</v>
      </c>
      <c r="Z35" s="93">
        <v>44758</v>
      </c>
      <c r="AA35" s="90">
        <f t="shared" si="24"/>
        <v>14</v>
      </c>
      <c r="AC35" s="90">
        <f>J35*Y35/365*AA35</f>
        <v>19287.63477344573</v>
      </c>
      <c r="AD35" s="90"/>
      <c r="AE35" s="90">
        <f>J35-AC35</f>
        <v>13054973.365226554</v>
      </c>
      <c r="AG35" s="90">
        <f>+J35*Y35</f>
        <v>502856.19230769231</v>
      </c>
      <c r="AH35" s="90"/>
      <c r="AI35" s="90">
        <f>AE35-AG35</f>
        <v>12552117.172918862</v>
      </c>
      <c r="AK35" s="97">
        <f>+AG35</f>
        <v>502856.19230769231</v>
      </c>
      <c r="AL35" s="97"/>
      <c r="AM35" s="90">
        <f>AI35-AK35</f>
        <v>12049260.98061117</v>
      </c>
      <c r="AN35" s="90"/>
      <c r="AP35" s="98">
        <f>AC35-L35</f>
        <v>-503682.80522655428</v>
      </c>
      <c r="AR35" s="98">
        <f>AG35-P35</f>
        <v>214045.76681769232</v>
      </c>
      <c r="AS35" s="271">
        <v>45488</v>
      </c>
      <c r="AT35" s="94">
        <f t="shared" si="27"/>
        <v>93</v>
      </c>
      <c r="AV35" s="115">
        <f t="shared" si="29"/>
        <v>73587.313891972604</v>
      </c>
      <c r="AX35" s="115">
        <f t="shared" si="30"/>
        <v>11975673.666719196</v>
      </c>
      <c r="AY35" s="279" t="s">
        <v>1016</v>
      </c>
      <c r="AZ35" s="115">
        <f t="shared" si="28"/>
        <v>89</v>
      </c>
      <c r="BB35" s="115">
        <f t="shared" si="31"/>
        <v>122614.24963119073</v>
      </c>
      <c r="BD35" s="115">
        <f t="shared" si="32"/>
        <v>11853059.417088006</v>
      </c>
      <c r="BH35" s="115" t="s">
        <v>801</v>
      </c>
      <c r="BI35" s="134" t="s">
        <v>72</v>
      </c>
      <c r="BJ35" s="134">
        <f>SUMIF($E$30:$E$60,BI35,$AO$30:$AO$60)</f>
        <v>-16992.645890410957</v>
      </c>
      <c r="BK35" s="134">
        <f>'[276]FA Schedule'!$J$13</f>
        <v>1477686.7251543147</v>
      </c>
      <c r="BL35" s="134">
        <f t="shared" si="33"/>
        <v>1460694.0792639037</v>
      </c>
      <c r="BM35" s="115">
        <f t="shared" si="34"/>
        <v>149996.52775487539</v>
      </c>
      <c r="BN35" s="134">
        <f>SUMIF(E:E,BI35,AF:AF)</f>
        <v>131005.11019971818</v>
      </c>
      <c r="BO35" s="239">
        <f t="shared" si="35"/>
        <v>330863.05860869266</v>
      </c>
      <c r="BP35" s="134">
        <f t="shared" si="36"/>
        <v>183568.5</v>
      </c>
      <c r="BQ35" s="134" t="str">
        <v>Civil Hydro Electrical Rectification</v>
      </c>
      <c r="BR35" s="134"/>
      <c r="BS35" s="134">
        <f t="shared" si="37"/>
        <v>0</v>
      </c>
      <c r="BT35" s="134">
        <f t="shared" si="37"/>
        <v>95805552.189999998</v>
      </c>
      <c r="BU35" s="134">
        <f t="shared" si="37"/>
        <v>53444682.509999998</v>
      </c>
      <c r="BV35" s="134"/>
      <c r="BW35" s="134">
        <f t="shared" si="38"/>
        <v>0</v>
      </c>
      <c r="BX35" s="134">
        <f t="shared" si="38"/>
        <v>0</v>
      </c>
      <c r="BY35" s="134">
        <f t="shared" si="38"/>
        <v>0</v>
      </c>
      <c r="BZ35" s="134"/>
      <c r="CA35" s="134"/>
      <c r="CB35" s="134">
        <f t="shared" si="39"/>
        <v>0</v>
      </c>
      <c r="CC35" s="134">
        <f>'[275]PPE Schedule'!$E$29</f>
        <v>517960.16682627006</v>
      </c>
      <c r="CD35" s="134">
        <f t="shared" si="40"/>
        <v>-517960.16682627006</v>
      </c>
    </row>
    <row r="36" spans="2:82" x14ac:dyDescent="0.3">
      <c r="B36" s="89" t="s">
        <v>801</v>
      </c>
      <c r="C36" s="274">
        <v>1</v>
      </c>
      <c r="D36" s="100" t="s">
        <v>658</v>
      </c>
      <c r="E36" s="100" t="s">
        <v>139</v>
      </c>
      <c r="F36" s="100" t="s">
        <v>136</v>
      </c>
      <c r="G36" s="101">
        <v>0.25</v>
      </c>
      <c r="H36" s="102" t="s">
        <v>648</v>
      </c>
      <c r="I36" s="103">
        <v>44433</v>
      </c>
      <c r="J36" s="100">
        <v>40115</v>
      </c>
      <c r="K36" s="100">
        <f t="shared" ref="K36:K51" si="41">J36*G36</f>
        <v>10028.75</v>
      </c>
      <c r="L36" s="100"/>
      <c r="M36" s="100">
        <f t="shared" ref="M36:M43" si="42">J36-K36</f>
        <v>30086.25</v>
      </c>
      <c r="O36" s="100">
        <f t="shared" ref="O36:O43" si="43">M36*G36</f>
        <v>7521.5625</v>
      </c>
      <c r="P36" s="100"/>
      <c r="Q36" s="100">
        <f t="shared" ref="Q36:Q43" si="44">M36-O36</f>
        <v>22564.6875</v>
      </c>
      <c r="S36" s="100" t="s">
        <v>637</v>
      </c>
      <c r="T36" s="105"/>
      <c r="U36" s="100"/>
      <c r="V36" s="101">
        <f t="shared" ref="V36:V60" si="45">G36</f>
        <v>0.25</v>
      </c>
      <c r="W36" s="101"/>
      <c r="X36" s="101"/>
      <c r="Y36" s="101"/>
      <c r="Z36" s="103">
        <v>44758</v>
      </c>
      <c r="AA36" s="100">
        <f t="shared" si="24"/>
        <v>325</v>
      </c>
      <c r="AB36" s="100">
        <f t="shared" ref="AB36:AB51" si="46">J36*V36*AA36/365</f>
        <v>8929.7089041095896</v>
      </c>
      <c r="AC36" s="100"/>
      <c r="AD36" s="100">
        <f t="shared" ref="AD36:AD43" si="47">J36-AB36</f>
        <v>31185.29109589041</v>
      </c>
      <c r="AF36" s="100">
        <f t="shared" ref="AF36:AF43" si="48">AD36*V36</f>
        <v>7796.3227739726026</v>
      </c>
      <c r="AG36" s="100"/>
      <c r="AH36" s="100">
        <f t="shared" ref="AH36:AH43" si="49">AD36-AF36</f>
        <v>23388.968321917808</v>
      </c>
      <c r="AJ36" s="106">
        <f t="shared" ref="AJ36:AJ43" si="50">IF(F36="WDV",AH36*V36,J36*V36)</f>
        <v>5847.2420804794519</v>
      </c>
      <c r="AK36" s="106"/>
      <c r="AL36" s="100">
        <f t="shared" ref="AL36:AL43" si="51">AH36-AJ36</f>
        <v>17541.726241438355</v>
      </c>
      <c r="AN36" s="100"/>
      <c r="AO36" s="107">
        <f t="shared" ref="AO36:AO43" si="52">AB36-K36</f>
        <v>-1099.0410958904104</v>
      </c>
      <c r="AP36" s="107"/>
      <c r="AQ36" s="107">
        <f t="shared" ref="AQ36:AQ51" si="53">AF36-O36</f>
        <v>274.76027397260259</v>
      </c>
      <c r="AS36" s="271">
        <v>45488</v>
      </c>
      <c r="AT36" s="94">
        <f t="shared" si="27"/>
        <v>93</v>
      </c>
      <c r="AU36" s="104">
        <f t="shared" ref="AU36:AU43" si="54">IF(F36="WDV",(AL36*V36)/365*AT36,(J36*V36)/365*AT36)</f>
        <v>1117.3839318176485</v>
      </c>
      <c r="AW36" s="104">
        <f t="shared" ref="AW36:AW43" si="55">+AL36-AU36</f>
        <v>16424.342309620708</v>
      </c>
      <c r="AY36" s="279" t="s">
        <v>1016</v>
      </c>
      <c r="AZ36" s="115">
        <f t="shared" si="28"/>
        <v>89</v>
      </c>
      <c r="BA36" s="104">
        <f t="shared" ref="BA36:BA43" si="56">IF(F36="WDV",(AW36*V36)/365*AZ36,J36*V36)</f>
        <v>1001.2099079152349</v>
      </c>
      <c r="BC36" s="104">
        <f t="shared" ref="BC36:BC43" si="57">+AW36-BA36</f>
        <v>15423.132401705472</v>
      </c>
      <c r="BH36" s="104" t="s">
        <v>801</v>
      </c>
      <c r="BI36" s="104" t="s">
        <v>140</v>
      </c>
      <c r="BJ36" s="104">
        <f>SUMIF($E$30:$E$60,BI36,$AO$30:$AO$60)</f>
        <v>0</v>
      </c>
      <c r="BK36" s="104">
        <f>'[276]FA Schedule'!$J$14</f>
        <v>8705427.043726027</v>
      </c>
      <c r="BL36" s="104">
        <f t="shared" si="33"/>
        <v>8705427.043726027</v>
      </c>
      <c r="BM36" s="115">
        <f t="shared" si="34"/>
        <v>682455.73906849325</v>
      </c>
      <c r="BN36" s="104">
        <f>SUMIF(E:E,BI36,AF:AF)</f>
        <v>1396279.6597479451</v>
      </c>
      <c r="BO36" s="165">
        <f t="shared" si="35"/>
        <v>1313211.1877435618</v>
      </c>
      <c r="BP36" s="104">
        <f t="shared" si="36"/>
        <v>0</v>
      </c>
      <c r="BQ36" s="104" t="str">
        <v>Others</v>
      </c>
      <c r="BS36" s="104">
        <f t="shared" si="37"/>
        <v>0</v>
      </c>
      <c r="BT36" s="104">
        <f t="shared" si="37"/>
        <v>174020</v>
      </c>
      <c r="BU36" s="104">
        <f t="shared" si="37"/>
        <v>9548.5</v>
      </c>
      <c r="BW36" s="104">
        <f ca="1">SUM(BW34:BW41)</f>
        <v>271445832620.71735</v>
      </c>
      <c r="BX36" s="104">
        <f ca="1">SUM(BX34:BX41)</f>
        <v>562475681214.19165</v>
      </c>
      <c r="BY36" s="104">
        <f ca="1">SUM(BY34:BY41)</f>
        <v>733419754828.81067</v>
      </c>
      <c r="CB36" s="104">
        <f t="shared" si="39"/>
        <v>0</v>
      </c>
      <c r="CC36" s="104">
        <f>'[275]PPE Schedule'!$D$29</f>
        <v>2729822.956273973</v>
      </c>
      <c r="CD36" s="104">
        <f t="shared" si="40"/>
        <v>-2729822.956273973</v>
      </c>
    </row>
    <row r="37" spans="2:82" x14ac:dyDescent="0.3">
      <c r="B37" s="89" t="s">
        <v>801</v>
      </c>
      <c r="C37" s="274">
        <v>1</v>
      </c>
      <c r="D37" s="100" t="s">
        <v>659</v>
      </c>
      <c r="E37" s="100" t="s">
        <v>139</v>
      </c>
      <c r="F37" s="100" t="s">
        <v>136</v>
      </c>
      <c r="G37" s="101">
        <v>0.25</v>
      </c>
      <c r="H37" s="102" t="s">
        <v>660</v>
      </c>
      <c r="I37" s="103">
        <v>44468</v>
      </c>
      <c r="J37" s="100">
        <v>65257.5</v>
      </c>
      <c r="K37" s="100">
        <f t="shared" si="41"/>
        <v>16314.375</v>
      </c>
      <c r="L37" s="100"/>
      <c r="M37" s="100">
        <f t="shared" si="42"/>
        <v>48943.125</v>
      </c>
      <c r="O37" s="100">
        <f t="shared" si="43"/>
        <v>12235.78125</v>
      </c>
      <c r="P37" s="100"/>
      <c r="Q37" s="100">
        <f t="shared" si="44"/>
        <v>36707.34375</v>
      </c>
      <c r="S37" s="100" t="s">
        <v>637</v>
      </c>
      <c r="T37" s="105"/>
      <c r="U37" s="100"/>
      <c r="V37" s="101">
        <f t="shared" si="45"/>
        <v>0.25</v>
      </c>
      <c r="W37" s="101"/>
      <c r="X37" s="101"/>
      <c r="Y37" s="101"/>
      <c r="Z37" s="103">
        <v>44758</v>
      </c>
      <c r="AA37" s="100">
        <f t="shared" si="24"/>
        <v>290</v>
      </c>
      <c r="AB37" s="100">
        <f t="shared" si="46"/>
        <v>12962.106164383562</v>
      </c>
      <c r="AC37" s="100"/>
      <c r="AD37" s="100">
        <f t="shared" si="47"/>
        <v>52295.393835616436</v>
      </c>
      <c r="AF37" s="100">
        <f t="shared" si="48"/>
        <v>13073.848458904109</v>
      </c>
      <c r="AG37" s="100"/>
      <c r="AH37" s="100">
        <f t="shared" si="49"/>
        <v>39221.545376712325</v>
      </c>
      <c r="AJ37" s="106">
        <f t="shared" si="50"/>
        <v>9805.3863441780813</v>
      </c>
      <c r="AK37" s="106"/>
      <c r="AL37" s="100">
        <f t="shared" si="51"/>
        <v>29416.159032534244</v>
      </c>
      <c r="AN37" s="100"/>
      <c r="AO37" s="107">
        <f t="shared" si="52"/>
        <v>-3352.2688356164381</v>
      </c>
      <c r="AP37" s="107"/>
      <c r="AQ37" s="107">
        <f t="shared" si="53"/>
        <v>838.06720890410907</v>
      </c>
      <c r="AS37" s="271">
        <v>45488</v>
      </c>
      <c r="AT37" s="94">
        <f t="shared" si="27"/>
        <v>93</v>
      </c>
      <c r="AU37" s="104">
        <f t="shared" si="54"/>
        <v>1873.7690342641674</v>
      </c>
      <c r="AW37" s="104">
        <f t="shared" si="55"/>
        <v>27542.389998270075</v>
      </c>
      <c r="AY37" s="279" t="s">
        <v>1016</v>
      </c>
      <c r="AZ37" s="115">
        <f t="shared" si="28"/>
        <v>89</v>
      </c>
      <c r="BA37" s="104">
        <f t="shared" si="56"/>
        <v>1678.95391085345</v>
      </c>
      <c r="BC37" s="104">
        <f t="shared" si="57"/>
        <v>25863.436087416623</v>
      </c>
      <c r="BH37" s="104" t="s">
        <v>801</v>
      </c>
      <c r="BI37" s="134" t="s">
        <v>138</v>
      </c>
      <c r="BJ37" s="134">
        <f>SUMIF($E$30:$E$60,BI37,$AO$30:$AO$60)</f>
        <v>-43836.136986301368</v>
      </c>
      <c r="BK37" s="134">
        <f>'[276]FA Schedule'!$J$11</f>
        <v>3409553.277357711</v>
      </c>
      <c r="BL37" s="134">
        <f t="shared" si="33"/>
        <v>3365717.1403714097</v>
      </c>
      <c r="BM37" s="115">
        <f t="shared" si="34"/>
        <v>101280.47056112814</v>
      </c>
      <c r="BN37" s="134">
        <f>SUMIF(E:E,BI37,AF:AF)</f>
        <v>215544.16298248994</v>
      </c>
      <c r="BO37" s="239">
        <f t="shared" si="35"/>
        <v>247855.13423001813</v>
      </c>
      <c r="BP37" s="134">
        <f t="shared" si="36"/>
        <v>231215</v>
      </c>
      <c r="BQ37" s="134" t="str">
        <v>Machinery Equipment</v>
      </c>
      <c r="BR37" s="134"/>
      <c r="BS37" s="134">
        <f t="shared" si="37"/>
        <v>0</v>
      </c>
      <c r="BT37" s="134">
        <f t="shared" si="37"/>
        <v>350785.9</v>
      </c>
      <c r="BU37" s="134">
        <f t="shared" si="37"/>
        <v>484638.1</v>
      </c>
      <c r="BV37" s="134"/>
      <c r="BW37" s="134">
        <f t="shared" ref="BW37:BY41" si="58">SUMIFS($J$63:$J$92,$E$63:$E$92,$BQ37,$S$63:$S$92,BW$32)</f>
        <v>0</v>
      </c>
      <c r="BX37" s="134">
        <f t="shared" si="58"/>
        <v>0</v>
      </c>
      <c r="BY37" s="134">
        <f t="shared" si="58"/>
        <v>8087575</v>
      </c>
      <c r="BZ37" s="134"/>
      <c r="CA37" s="134"/>
      <c r="CB37" s="134">
        <f t="shared" si="39"/>
        <v>0</v>
      </c>
      <c r="CC37" s="134">
        <f>'[275]PPE Schedule'!$B$29</f>
        <v>479185.95962858992</v>
      </c>
      <c r="CD37" s="134">
        <f t="shared" si="40"/>
        <v>-479185.95962858992</v>
      </c>
    </row>
    <row r="38" spans="2:82" x14ac:dyDescent="0.3">
      <c r="B38" s="89" t="s">
        <v>801</v>
      </c>
      <c r="C38" s="274">
        <v>1</v>
      </c>
      <c r="D38" s="100" t="s">
        <v>661</v>
      </c>
      <c r="E38" s="100" t="s">
        <v>139</v>
      </c>
      <c r="F38" s="100" t="s">
        <v>136</v>
      </c>
      <c r="G38" s="101">
        <v>0.25</v>
      </c>
      <c r="H38" s="102" t="s">
        <v>662</v>
      </c>
      <c r="I38" s="103">
        <v>44514</v>
      </c>
      <c r="J38" s="100">
        <v>3559</v>
      </c>
      <c r="K38" s="100">
        <f t="shared" si="41"/>
        <v>889.75</v>
      </c>
      <c r="L38" s="100"/>
      <c r="M38" s="100">
        <f t="shared" si="42"/>
        <v>2669.25</v>
      </c>
      <c r="O38" s="100">
        <f t="shared" si="43"/>
        <v>667.3125</v>
      </c>
      <c r="P38" s="100"/>
      <c r="Q38" s="100">
        <f t="shared" si="44"/>
        <v>2001.9375</v>
      </c>
      <c r="S38" s="100" t="s">
        <v>637</v>
      </c>
      <c r="T38" s="105"/>
      <c r="U38" s="100"/>
      <c r="V38" s="101">
        <f t="shared" si="45"/>
        <v>0.25</v>
      </c>
      <c r="W38" s="101"/>
      <c r="X38" s="101"/>
      <c r="Y38" s="101"/>
      <c r="Z38" s="103">
        <v>44758</v>
      </c>
      <c r="AA38" s="100">
        <f t="shared" si="24"/>
        <v>244</v>
      </c>
      <c r="AB38" s="100">
        <f t="shared" si="46"/>
        <v>594.79178082191777</v>
      </c>
      <c r="AC38" s="100"/>
      <c r="AD38" s="100">
        <f t="shared" si="47"/>
        <v>2964.2082191780823</v>
      </c>
      <c r="AF38" s="100">
        <f t="shared" si="48"/>
        <v>741.05205479452059</v>
      </c>
      <c r="AG38" s="100"/>
      <c r="AH38" s="100">
        <f t="shared" si="49"/>
        <v>2223.1561643835616</v>
      </c>
      <c r="AJ38" s="106">
        <f t="shared" si="50"/>
        <v>555.78904109589041</v>
      </c>
      <c r="AK38" s="106"/>
      <c r="AL38" s="100">
        <f t="shared" si="51"/>
        <v>1667.3671232876713</v>
      </c>
      <c r="AN38" s="100"/>
      <c r="AO38" s="107">
        <f t="shared" si="52"/>
        <v>-294.95821917808223</v>
      </c>
      <c r="AP38" s="107"/>
      <c r="AQ38" s="107">
        <f>AF38-O38</f>
        <v>73.739554794520586</v>
      </c>
      <c r="AS38" s="271">
        <v>45488</v>
      </c>
      <c r="AT38" s="94">
        <f t="shared" si="27"/>
        <v>93</v>
      </c>
      <c r="AU38" s="104">
        <f t="shared" si="54"/>
        <v>106.20900168887221</v>
      </c>
      <c r="AW38" s="104">
        <f t="shared" si="55"/>
        <v>1561.1581215987992</v>
      </c>
      <c r="AY38" s="279" t="s">
        <v>1016</v>
      </c>
      <c r="AZ38" s="115">
        <f t="shared" si="28"/>
        <v>89</v>
      </c>
      <c r="BA38" s="104">
        <f t="shared" si="56"/>
        <v>95.166488234447343</v>
      </c>
      <c r="BC38" s="104">
        <f t="shared" si="57"/>
        <v>1465.9916333643519</v>
      </c>
      <c r="BH38" s="104" t="s">
        <v>802</v>
      </c>
      <c r="BI38" s="134" t="s">
        <v>68</v>
      </c>
      <c r="BJ38" s="134">
        <f>SUMIF($E$30:$E$60,BI38,$AO$30:$AO$60)+AP26</f>
        <v>-5907239.1905360762</v>
      </c>
      <c r="BK38" s="134">
        <f>'[276]FA Schedule'!$J$18</f>
        <v>41207870.768937968</v>
      </c>
      <c r="BL38" s="134">
        <f t="shared" si="33"/>
        <v>35300631.578401893</v>
      </c>
      <c r="BM38" s="115">
        <f t="shared" si="34"/>
        <v>0</v>
      </c>
      <c r="BN38" s="134">
        <f>SUMIF(E:E,BI38,AG:AG)</f>
        <v>262065.1572921646</v>
      </c>
      <c r="BO38" s="239">
        <f t="shared" si="35"/>
        <v>0</v>
      </c>
      <c r="BP38" s="134">
        <f t="shared" si="36"/>
        <v>835424</v>
      </c>
      <c r="BQ38" s="134" t="str">
        <v>Electro Mechanical Equipment &amp; TL</v>
      </c>
      <c r="BR38" s="134"/>
      <c r="BS38" s="134">
        <f t="shared" si="37"/>
        <v>0</v>
      </c>
      <c r="BT38" s="134">
        <f t="shared" si="37"/>
        <v>11185588.079999998</v>
      </c>
      <c r="BU38" s="134">
        <f t="shared" si="37"/>
        <v>5994650</v>
      </c>
      <c r="BV38" s="134"/>
      <c r="BW38" s="134">
        <f t="shared" si="58"/>
        <v>3632024.6</v>
      </c>
      <c r="BX38" s="134">
        <f t="shared" si="58"/>
        <v>2902959.26</v>
      </c>
      <c r="BY38" s="134">
        <f t="shared" si="58"/>
        <v>1695972.37</v>
      </c>
      <c r="BZ38" s="134"/>
      <c r="CA38" s="134"/>
      <c r="CB38" s="134">
        <f t="shared" si="39"/>
        <v>6561888.1886160206</v>
      </c>
      <c r="CC38" s="134">
        <f>'[275]Project Assets '!$G$29</f>
        <v>6561888.1886160225</v>
      </c>
      <c r="CD38" s="134">
        <f t="shared" si="40"/>
        <v>0</v>
      </c>
    </row>
    <row r="39" spans="2:82" x14ac:dyDescent="0.3">
      <c r="B39" s="89" t="s">
        <v>801</v>
      </c>
      <c r="C39" s="274">
        <v>1</v>
      </c>
      <c r="D39" s="100" t="s">
        <v>663</v>
      </c>
      <c r="E39" s="100" t="s">
        <v>139</v>
      </c>
      <c r="F39" s="100" t="s">
        <v>136</v>
      </c>
      <c r="G39" s="101">
        <v>0.25</v>
      </c>
      <c r="H39" s="102" t="s">
        <v>664</v>
      </c>
      <c r="I39" s="103">
        <v>44626</v>
      </c>
      <c r="J39" s="100">
        <v>6215</v>
      </c>
      <c r="K39" s="100">
        <f t="shared" si="41"/>
        <v>1553.75</v>
      </c>
      <c r="L39" s="100"/>
      <c r="M39" s="100">
        <f t="shared" si="42"/>
        <v>4661.25</v>
      </c>
      <c r="O39" s="100">
        <f t="shared" si="43"/>
        <v>1165.3125</v>
      </c>
      <c r="P39" s="100"/>
      <c r="Q39" s="100">
        <f t="shared" si="44"/>
        <v>3495.9375</v>
      </c>
      <c r="S39" s="100" t="s">
        <v>646</v>
      </c>
      <c r="T39" s="105"/>
      <c r="U39" s="100"/>
      <c r="V39" s="101">
        <f t="shared" si="45"/>
        <v>0.25</v>
      </c>
      <c r="W39" s="101"/>
      <c r="X39" s="101"/>
      <c r="Y39" s="101"/>
      <c r="Z39" s="103">
        <v>44758</v>
      </c>
      <c r="AA39" s="100">
        <f t="shared" si="24"/>
        <v>132</v>
      </c>
      <c r="AB39" s="100">
        <f t="shared" si="46"/>
        <v>561.90410958904113</v>
      </c>
      <c r="AC39" s="100"/>
      <c r="AD39" s="100">
        <f t="shared" si="47"/>
        <v>5653.0958904109593</v>
      </c>
      <c r="AF39" s="100">
        <f t="shared" si="48"/>
        <v>1413.2739726027398</v>
      </c>
      <c r="AG39" s="100"/>
      <c r="AH39" s="100">
        <f t="shared" si="49"/>
        <v>4239.82191780822</v>
      </c>
      <c r="AJ39" s="106">
        <f t="shared" si="50"/>
        <v>1059.955479452055</v>
      </c>
      <c r="AK39" s="106"/>
      <c r="AL39" s="100">
        <f t="shared" si="51"/>
        <v>3179.866438356165</v>
      </c>
      <c r="AN39" s="100"/>
      <c r="AO39" s="107">
        <f t="shared" si="52"/>
        <v>-991.84589041095887</v>
      </c>
      <c r="AP39" s="107"/>
      <c r="AQ39" s="107">
        <f t="shared" si="53"/>
        <v>247.96147260273983</v>
      </c>
      <c r="AS39" s="271">
        <v>45488</v>
      </c>
      <c r="AT39" s="94">
        <f t="shared" si="27"/>
        <v>93</v>
      </c>
      <c r="AU39" s="104">
        <f t="shared" si="54"/>
        <v>202.55313614186531</v>
      </c>
      <c r="AW39" s="104">
        <f t="shared" si="55"/>
        <v>2977.3133022142997</v>
      </c>
      <c r="AY39" s="279" t="s">
        <v>1016</v>
      </c>
      <c r="AZ39" s="115">
        <f t="shared" si="28"/>
        <v>89</v>
      </c>
      <c r="BA39" s="104">
        <f t="shared" si="56"/>
        <v>181.49375609388539</v>
      </c>
      <c r="BC39" s="104">
        <f t="shared" si="57"/>
        <v>2795.8195461204141</v>
      </c>
      <c r="BH39" s="104" t="s">
        <v>802</v>
      </c>
      <c r="BI39" s="134" t="s">
        <v>141</v>
      </c>
      <c r="BJ39" s="134">
        <f>SUMIF($E$30:$E$60,BI39,$AO$30:$AO$60)</f>
        <v>0</v>
      </c>
      <c r="BK39" s="134">
        <f>'[276]FA Schedule'!$J$15</f>
        <v>205333646.82679999</v>
      </c>
      <c r="BL39" s="134">
        <f t="shared" si="33"/>
        <v>205333646.82679999</v>
      </c>
      <c r="BM39" s="115">
        <f t="shared" si="34"/>
        <v>0</v>
      </c>
      <c r="BN39" s="134">
        <f>SUMIF(E:E,BI39,AG:AG)</f>
        <v>2750217.5411866377</v>
      </c>
      <c r="BO39" s="239">
        <f t="shared" si="35"/>
        <v>0</v>
      </c>
      <c r="BP39" s="134">
        <f t="shared" si="36"/>
        <v>17180238.079999998</v>
      </c>
      <c r="BQ39" s="134" t="str">
        <v>Furniture &amp; Fixture</v>
      </c>
      <c r="BR39" s="134"/>
      <c r="BS39" s="134">
        <f t="shared" si="37"/>
        <v>153900</v>
      </c>
      <c r="BT39" s="134">
        <f t="shared" si="37"/>
        <v>0</v>
      </c>
      <c r="BU39" s="134">
        <f t="shared" si="37"/>
        <v>77315</v>
      </c>
      <c r="BV39" s="134"/>
      <c r="BW39" s="134">
        <f t="shared" si="58"/>
        <v>0</v>
      </c>
      <c r="BX39" s="134">
        <f t="shared" si="58"/>
        <v>418033.68</v>
      </c>
      <c r="BY39" s="134">
        <f t="shared" si="58"/>
        <v>120972</v>
      </c>
      <c r="BZ39" s="134"/>
      <c r="CA39" s="134"/>
      <c r="CB39" s="134">
        <f t="shared" si="39"/>
        <v>65203796.207880922</v>
      </c>
      <c r="CC39" s="134">
        <f>'[275]Project Assets '!$D$29</f>
        <v>65203796.207880944</v>
      </c>
      <c r="CD39" s="134">
        <f t="shared" si="40"/>
        <v>0</v>
      </c>
    </row>
    <row r="40" spans="2:82" x14ac:dyDescent="0.3">
      <c r="B40" s="89" t="s">
        <v>801</v>
      </c>
      <c r="C40" s="274">
        <v>1</v>
      </c>
      <c r="D40" s="100" t="s">
        <v>665</v>
      </c>
      <c r="E40" s="100" t="s">
        <v>139</v>
      </c>
      <c r="F40" s="100" t="s">
        <v>136</v>
      </c>
      <c r="G40" s="101">
        <v>0.25</v>
      </c>
      <c r="H40" s="102" t="s">
        <v>666</v>
      </c>
      <c r="I40" s="103">
        <v>44630</v>
      </c>
      <c r="J40" s="100">
        <v>79100</v>
      </c>
      <c r="K40" s="100">
        <f t="shared" si="41"/>
        <v>19775</v>
      </c>
      <c r="L40" s="100"/>
      <c r="M40" s="100">
        <f t="shared" si="42"/>
        <v>59325</v>
      </c>
      <c r="O40" s="100">
        <f t="shared" si="43"/>
        <v>14831.25</v>
      </c>
      <c r="P40" s="100"/>
      <c r="Q40" s="100">
        <f t="shared" si="44"/>
        <v>44493.75</v>
      </c>
      <c r="S40" s="100" t="s">
        <v>646</v>
      </c>
      <c r="T40" s="105"/>
      <c r="U40" s="100"/>
      <c r="V40" s="101">
        <f t="shared" si="45"/>
        <v>0.25</v>
      </c>
      <c r="W40" s="101"/>
      <c r="X40" s="101"/>
      <c r="Y40" s="101"/>
      <c r="Z40" s="103">
        <v>44758</v>
      </c>
      <c r="AA40" s="100">
        <f t="shared" si="24"/>
        <v>128</v>
      </c>
      <c r="AB40" s="100">
        <f t="shared" si="46"/>
        <v>6934.7945205479455</v>
      </c>
      <c r="AC40" s="100"/>
      <c r="AD40" s="100">
        <f t="shared" si="47"/>
        <v>72165.205479452052</v>
      </c>
      <c r="AF40" s="100">
        <f t="shared" si="48"/>
        <v>18041.301369863013</v>
      </c>
      <c r="AG40" s="100"/>
      <c r="AH40" s="100">
        <f t="shared" si="49"/>
        <v>54123.904109589042</v>
      </c>
      <c r="AJ40" s="106">
        <f t="shared" si="50"/>
        <v>13530.976027397261</v>
      </c>
      <c r="AK40" s="106"/>
      <c r="AL40" s="100">
        <f t="shared" si="51"/>
        <v>40592.928082191778</v>
      </c>
      <c r="AN40" s="100"/>
      <c r="AO40" s="107">
        <f t="shared" si="52"/>
        <v>-12840.205479452055</v>
      </c>
      <c r="AP40" s="107"/>
      <c r="AQ40" s="107">
        <f t="shared" si="53"/>
        <v>3210.051369863013</v>
      </c>
      <c r="AS40" s="271">
        <v>45488</v>
      </c>
      <c r="AT40" s="94">
        <f t="shared" si="27"/>
        <v>93</v>
      </c>
      <c r="AU40" s="104">
        <f t="shared" si="54"/>
        <v>2585.7139120848187</v>
      </c>
      <c r="AW40" s="104">
        <f t="shared" si="55"/>
        <v>38007.214170106963</v>
      </c>
      <c r="AY40" s="279" t="s">
        <v>1016</v>
      </c>
      <c r="AZ40" s="115">
        <f t="shared" si="28"/>
        <v>89</v>
      </c>
      <c r="BA40" s="104">
        <f t="shared" si="56"/>
        <v>2316.8781240681642</v>
      </c>
      <c r="BC40" s="104">
        <f t="shared" si="57"/>
        <v>35690.336046038799</v>
      </c>
      <c r="BH40" s="104" t="s">
        <v>802</v>
      </c>
      <c r="BI40" s="121" t="s">
        <v>143</v>
      </c>
      <c r="BJ40" s="121">
        <f>SUMIF($E$30:$E$60,BI40,$AO$30:$AO$60)</f>
        <v>0</v>
      </c>
      <c r="BK40" s="121">
        <f>'[276]FA Schedule'!$J$16</f>
        <v>673014324.56201088</v>
      </c>
      <c r="BL40" s="121">
        <f t="shared" si="33"/>
        <v>673014324.56201088</v>
      </c>
      <c r="BM40" s="115">
        <f t="shared" si="34"/>
        <v>0</v>
      </c>
      <c r="BN40" s="134">
        <f>SUMIF(E:E,BI40,AG:AG)</f>
        <v>37163489.730115168</v>
      </c>
      <c r="BO40" s="167">
        <f t="shared" si="35"/>
        <v>0</v>
      </c>
      <c r="BP40" s="121">
        <f t="shared" si="36"/>
        <v>149250234.69999999</v>
      </c>
      <c r="BQ40" s="121"/>
      <c r="BR40" s="121"/>
      <c r="BS40" s="121">
        <f t="shared" si="37"/>
        <v>0</v>
      </c>
      <c r="BT40" s="121">
        <f t="shared" si="37"/>
        <v>0</v>
      </c>
      <c r="BU40" s="121">
        <f t="shared" si="37"/>
        <v>0</v>
      </c>
      <c r="BV40" s="121"/>
      <c r="BW40" s="121">
        <f t="shared" si="58"/>
        <v>0</v>
      </c>
      <c r="BX40" s="121">
        <f t="shared" si="58"/>
        <v>0</v>
      </c>
      <c r="BY40" s="121">
        <f t="shared" si="58"/>
        <v>0</v>
      </c>
      <c r="BZ40" s="121"/>
      <c r="CA40" s="121"/>
      <c r="CB40" s="121">
        <f t="shared" si="39"/>
        <v>932060285.25430703</v>
      </c>
      <c r="CC40" s="121">
        <f>'[275]Project Assets '!$E$29</f>
        <v>932060285.25430715</v>
      </c>
      <c r="CD40" s="121">
        <f t="shared" si="40"/>
        <v>0</v>
      </c>
    </row>
    <row r="41" spans="2:82" x14ac:dyDescent="0.3">
      <c r="B41" s="89" t="s">
        <v>801</v>
      </c>
      <c r="C41" s="274">
        <v>1</v>
      </c>
      <c r="D41" s="100" t="s">
        <v>667</v>
      </c>
      <c r="E41" s="100" t="s">
        <v>139</v>
      </c>
      <c r="F41" s="100" t="s">
        <v>136</v>
      </c>
      <c r="G41" s="101">
        <v>0.25</v>
      </c>
      <c r="H41" s="102" t="s">
        <v>657</v>
      </c>
      <c r="I41" s="103">
        <v>44744</v>
      </c>
      <c r="J41" s="100">
        <v>88190.85</v>
      </c>
      <c r="K41" s="100">
        <f t="shared" si="41"/>
        <v>22047.712500000001</v>
      </c>
      <c r="L41" s="100"/>
      <c r="M41" s="100">
        <f t="shared" si="42"/>
        <v>66143.137500000012</v>
      </c>
      <c r="O41" s="100">
        <f t="shared" si="43"/>
        <v>16535.784375000003</v>
      </c>
      <c r="P41" s="100"/>
      <c r="Q41" s="100">
        <f t="shared" si="44"/>
        <v>49607.353125000009</v>
      </c>
      <c r="S41" s="100" t="s">
        <v>654</v>
      </c>
      <c r="T41" s="105"/>
      <c r="U41" s="100"/>
      <c r="V41" s="101">
        <f t="shared" si="45"/>
        <v>0.25</v>
      </c>
      <c r="W41" s="101"/>
      <c r="X41" s="101"/>
      <c r="Y41" s="101"/>
      <c r="Z41" s="103">
        <v>44758</v>
      </c>
      <c r="AA41" s="100">
        <f t="shared" si="24"/>
        <v>14</v>
      </c>
      <c r="AB41" s="100">
        <f t="shared" si="46"/>
        <v>845.66568493150692</v>
      </c>
      <c r="AC41" s="100"/>
      <c r="AD41" s="100">
        <f t="shared" si="47"/>
        <v>87345.184315068502</v>
      </c>
      <c r="AF41" s="100">
        <f t="shared" si="48"/>
        <v>21836.296078767125</v>
      </c>
      <c r="AG41" s="100"/>
      <c r="AH41" s="100">
        <f t="shared" si="49"/>
        <v>65508.888236301376</v>
      </c>
      <c r="AJ41" s="106">
        <f t="shared" si="50"/>
        <v>16377.222059075344</v>
      </c>
      <c r="AK41" s="106"/>
      <c r="AL41" s="100">
        <f t="shared" si="51"/>
        <v>49131.666177226034</v>
      </c>
      <c r="AN41" s="100"/>
      <c r="AO41" s="107">
        <f t="shared" si="52"/>
        <v>-21202.046815068494</v>
      </c>
      <c r="AP41" s="107"/>
      <c r="AQ41" s="107">
        <f t="shared" si="53"/>
        <v>5300.5117037671225</v>
      </c>
      <c r="AS41" s="271">
        <v>45488</v>
      </c>
      <c r="AT41" s="94">
        <f t="shared" si="27"/>
        <v>93</v>
      </c>
      <c r="AU41" s="104">
        <f t="shared" si="54"/>
        <v>3129.6198318370007</v>
      </c>
      <c r="AW41" s="104">
        <f t="shared" si="55"/>
        <v>46002.046345389033</v>
      </c>
      <c r="AY41" s="279" t="s">
        <v>1016</v>
      </c>
      <c r="AZ41" s="115">
        <f t="shared" si="28"/>
        <v>89</v>
      </c>
      <c r="BA41" s="104">
        <f t="shared" si="56"/>
        <v>2804.2343320134414</v>
      </c>
      <c r="BC41" s="104">
        <f t="shared" si="57"/>
        <v>43197.812013375595</v>
      </c>
      <c r="BH41" s="104" t="s">
        <v>802</v>
      </c>
      <c r="BI41" s="104" t="s">
        <v>137</v>
      </c>
      <c r="BJ41" s="104">
        <f>SUMIF($E$30:$E$60,BI41,$AO$30:$AO$60)</f>
        <v>0</v>
      </c>
      <c r="BK41" s="104">
        <f>'[276]FA Schedule'!$J$10</f>
        <v>944912.02827072225</v>
      </c>
      <c r="BL41" s="104">
        <f t="shared" si="33"/>
        <v>944912.02827072225</v>
      </c>
      <c r="BM41" s="115">
        <f t="shared" si="34"/>
        <v>0</v>
      </c>
      <c r="BN41" s="134">
        <f>SUMIF(E:E,BI41,AG:AG)</f>
        <v>21399.680231954564</v>
      </c>
      <c r="BO41" s="165">
        <f t="shared" si="35"/>
        <v>0</v>
      </c>
      <c r="BP41" s="104">
        <f t="shared" si="36"/>
        <v>0</v>
      </c>
      <c r="BQ41" s="104" t="s">
        <v>140</v>
      </c>
      <c r="BS41" s="104">
        <f t="shared" si="37"/>
        <v>0</v>
      </c>
      <c r="BT41" s="104">
        <f t="shared" si="37"/>
        <v>0</v>
      </c>
      <c r="BU41" s="104">
        <f t="shared" si="37"/>
        <v>0</v>
      </c>
      <c r="BW41" s="104">
        <f t="shared" si="58"/>
        <v>0</v>
      </c>
      <c r="BX41" s="104">
        <f t="shared" si="58"/>
        <v>4275000</v>
      </c>
      <c r="BY41" s="104">
        <f t="shared" si="58"/>
        <v>0</v>
      </c>
      <c r="CB41" s="104">
        <f t="shared" si="39"/>
        <v>534992.00579886406</v>
      </c>
      <c r="CC41" s="104">
        <f>'[275]Project Assets '!$C$29</f>
        <v>534992.00579886406</v>
      </c>
      <c r="CD41" s="104">
        <f t="shared" si="40"/>
        <v>0</v>
      </c>
    </row>
    <row r="42" spans="2:82" x14ac:dyDescent="0.3">
      <c r="B42" s="89" t="s">
        <v>801</v>
      </c>
      <c r="C42" s="274">
        <v>1</v>
      </c>
      <c r="D42" s="100" t="s">
        <v>668</v>
      </c>
      <c r="E42" s="100" t="s">
        <v>72</v>
      </c>
      <c r="F42" s="100" t="s">
        <v>136</v>
      </c>
      <c r="G42" s="101">
        <v>0.25</v>
      </c>
      <c r="H42" s="102" t="s">
        <v>669</v>
      </c>
      <c r="I42" s="103">
        <v>44491</v>
      </c>
      <c r="J42" s="100">
        <v>63280</v>
      </c>
      <c r="K42" s="100">
        <f t="shared" si="41"/>
        <v>15820</v>
      </c>
      <c r="L42" s="100"/>
      <c r="M42" s="100">
        <f t="shared" si="42"/>
        <v>47460</v>
      </c>
      <c r="O42" s="100">
        <f t="shared" si="43"/>
        <v>11865</v>
      </c>
      <c r="P42" s="100"/>
      <c r="Q42" s="100">
        <f t="shared" si="44"/>
        <v>35595</v>
      </c>
      <c r="S42" s="100" t="s">
        <v>637</v>
      </c>
      <c r="T42" s="105"/>
      <c r="U42" s="100"/>
      <c r="V42" s="101">
        <f t="shared" si="45"/>
        <v>0.25</v>
      </c>
      <c r="W42" s="101"/>
      <c r="X42" s="101"/>
      <c r="Y42" s="101"/>
      <c r="Z42" s="103">
        <v>44758</v>
      </c>
      <c r="AA42" s="100">
        <f t="shared" si="24"/>
        <v>267</v>
      </c>
      <c r="AB42" s="100">
        <f t="shared" si="46"/>
        <v>11572.438356164384</v>
      </c>
      <c r="AC42" s="100"/>
      <c r="AD42" s="100">
        <f t="shared" si="47"/>
        <v>51707.561643835616</v>
      </c>
      <c r="AF42" s="100">
        <f t="shared" si="48"/>
        <v>12926.890410958904</v>
      </c>
      <c r="AG42" s="100"/>
      <c r="AH42" s="100">
        <f t="shared" si="49"/>
        <v>38780.67123287671</v>
      </c>
      <c r="AJ42" s="106">
        <f t="shared" si="50"/>
        <v>9695.1678082191775</v>
      </c>
      <c r="AK42" s="106"/>
      <c r="AL42" s="100">
        <f t="shared" si="51"/>
        <v>29085.503424657531</v>
      </c>
      <c r="AN42" s="100"/>
      <c r="AO42" s="107">
        <f t="shared" si="52"/>
        <v>-4247.5616438356155</v>
      </c>
      <c r="AP42" s="107"/>
      <c r="AQ42" s="107">
        <f t="shared" si="53"/>
        <v>1061.8904109589039</v>
      </c>
      <c r="AS42" s="271">
        <v>45488</v>
      </c>
      <c r="AT42" s="94">
        <f t="shared" si="27"/>
        <v>93</v>
      </c>
      <c r="AU42" s="104">
        <f t="shared" si="54"/>
        <v>1852.7067249953086</v>
      </c>
      <c r="AW42" s="104">
        <f t="shared" si="55"/>
        <v>27232.796699662224</v>
      </c>
      <c r="AY42" s="279" t="s">
        <v>1016</v>
      </c>
      <c r="AZ42" s="115">
        <f t="shared" si="28"/>
        <v>89</v>
      </c>
      <c r="BA42" s="104">
        <f t="shared" si="56"/>
        <v>1660.0814426506424</v>
      </c>
      <c r="BC42" s="104">
        <f t="shared" si="57"/>
        <v>25572.71525701158</v>
      </c>
      <c r="BH42" s="104" t="s">
        <v>802</v>
      </c>
      <c r="BI42" s="104" t="s">
        <v>55</v>
      </c>
      <c r="BJ42" s="104">
        <f>SUMIF($E$30:$E$60,BI42,$AO$30:$AO$60)</f>
        <v>0</v>
      </c>
      <c r="BK42" s="104">
        <f>'[276]FA Schedule'!$J$17</f>
        <v>59501679.398000017</v>
      </c>
      <c r="BL42" s="104">
        <f t="shared" si="33"/>
        <v>59501679.398000017</v>
      </c>
      <c r="BM42" s="115">
        <f t="shared" si="34"/>
        <v>0</v>
      </c>
      <c r="BN42" s="134">
        <f>SUMIF(E:E,BI42,AG:AG)</f>
        <v>1034086.5081076919</v>
      </c>
      <c r="BO42" s="165">
        <f t="shared" si="35"/>
        <v>0</v>
      </c>
      <c r="BP42" s="104">
        <f t="shared" si="36"/>
        <v>0</v>
      </c>
      <c r="BS42" s="104">
        <f>SUM(BS34:BS41)</f>
        <v>281715</v>
      </c>
      <c r="BT42" s="104">
        <f>SUM(BT34:BT41)</f>
        <v>107624877.67</v>
      </c>
      <c r="BU42" s="104">
        <f>SUM(BU34:BU41)</f>
        <v>60099024.960000001</v>
      </c>
      <c r="BW42" s="104">
        <f ca="1">BW36+BX36+BY36</f>
        <v>1567341268663.7197</v>
      </c>
      <c r="CB42" s="104">
        <f t="shared" si="39"/>
        <v>25852162.702692293</v>
      </c>
      <c r="CC42" s="104">
        <f>'[275]Project Assets '!$F$29</f>
        <v>25852162.702692293</v>
      </c>
      <c r="CD42" s="104">
        <f t="shared" si="40"/>
        <v>0</v>
      </c>
    </row>
    <row r="43" spans="2:82" x14ac:dyDescent="0.3">
      <c r="B43" s="89" t="s">
        <v>801</v>
      </c>
      <c r="C43" s="274">
        <v>1</v>
      </c>
      <c r="D43" s="100" t="s">
        <v>670</v>
      </c>
      <c r="E43" s="100" t="s">
        <v>72</v>
      </c>
      <c r="F43" s="100" t="s">
        <v>136</v>
      </c>
      <c r="G43" s="101">
        <v>0.25</v>
      </c>
      <c r="H43" s="102" t="s">
        <v>671</v>
      </c>
      <c r="I43" s="103">
        <v>44711</v>
      </c>
      <c r="J43" s="100">
        <v>9548.5</v>
      </c>
      <c r="K43" s="100">
        <f t="shared" si="41"/>
        <v>2387.125</v>
      </c>
      <c r="L43" s="100"/>
      <c r="M43" s="100">
        <f t="shared" si="42"/>
        <v>7161.375</v>
      </c>
      <c r="O43" s="100">
        <f t="shared" si="43"/>
        <v>1790.34375</v>
      </c>
      <c r="P43" s="100"/>
      <c r="Q43" s="100">
        <f t="shared" si="44"/>
        <v>5371.03125</v>
      </c>
      <c r="S43" s="100" t="s">
        <v>654</v>
      </c>
      <c r="T43" s="105"/>
      <c r="U43" s="100"/>
      <c r="V43" s="101">
        <f t="shared" si="45"/>
        <v>0.25</v>
      </c>
      <c r="W43" s="101"/>
      <c r="X43" s="101"/>
      <c r="Y43" s="101"/>
      <c r="Z43" s="103">
        <v>44758</v>
      </c>
      <c r="AA43" s="100">
        <f t="shared" si="24"/>
        <v>47</v>
      </c>
      <c r="AB43" s="100">
        <f t="shared" si="46"/>
        <v>307.38321917808219</v>
      </c>
      <c r="AC43" s="100"/>
      <c r="AD43" s="100">
        <f t="shared" si="47"/>
        <v>9241.1167808219179</v>
      </c>
      <c r="AF43" s="100">
        <f t="shared" si="48"/>
        <v>2310.2791952054795</v>
      </c>
      <c r="AG43" s="100"/>
      <c r="AH43" s="100">
        <f t="shared" si="49"/>
        <v>6930.8375856164384</v>
      </c>
      <c r="AJ43" s="106">
        <f t="shared" si="50"/>
        <v>1732.7093964041096</v>
      </c>
      <c r="AK43" s="106"/>
      <c r="AL43" s="100">
        <f t="shared" si="51"/>
        <v>5198.1281892123288</v>
      </c>
      <c r="AN43" s="100"/>
      <c r="AO43" s="107">
        <f t="shared" si="52"/>
        <v>-2079.7417808219179</v>
      </c>
      <c r="AP43" s="107"/>
      <c r="AQ43" s="107">
        <f t="shared" si="53"/>
        <v>519.93544520547948</v>
      </c>
      <c r="AS43" s="271">
        <v>45488</v>
      </c>
      <c r="AT43" s="94">
        <f t="shared" si="27"/>
        <v>93</v>
      </c>
      <c r="AU43" s="104">
        <f t="shared" si="54"/>
        <v>331.11364492927845</v>
      </c>
      <c r="AW43" s="104">
        <f t="shared" si="55"/>
        <v>4867.0145442830508</v>
      </c>
      <c r="AY43" s="279" t="s">
        <v>1016</v>
      </c>
      <c r="AZ43" s="115">
        <f t="shared" si="28"/>
        <v>89</v>
      </c>
      <c r="BA43" s="104">
        <f t="shared" si="56"/>
        <v>296.68787290492571</v>
      </c>
      <c r="BC43" s="104">
        <f t="shared" si="57"/>
        <v>4570.326671378125</v>
      </c>
      <c r="BJ43" s="104">
        <f>SUM(BJ34:BJ42)</f>
        <v>-6014456.2164607337</v>
      </c>
      <c r="BK43" s="104">
        <f>SUM(BK34:BK42)</f>
        <v>994404112.93245673</v>
      </c>
      <c r="BL43" s="104">
        <f>SUM(BL34:BL42)</f>
        <v>988389656.71599603</v>
      </c>
      <c r="BM43" s="104">
        <f>SUM(BM34:BM42)</f>
        <v>1027747.8852701746</v>
      </c>
      <c r="BW43" s="104">
        <f>J93</f>
        <v>21194271.909999996</v>
      </c>
      <c r="CB43" s="104">
        <f>SUM(CB34:CB42)</f>
        <v>1030213124.359295</v>
      </c>
    </row>
    <row r="44" spans="2:82" s="115" customFormat="1" x14ac:dyDescent="0.3">
      <c r="B44" s="94" t="s">
        <v>802</v>
      </c>
      <c r="C44" s="274">
        <v>1</v>
      </c>
      <c r="D44" s="90" t="s">
        <v>63</v>
      </c>
      <c r="E44" s="90" t="s">
        <v>68</v>
      </c>
      <c r="F44" s="90" t="s">
        <v>142</v>
      </c>
      <c r="G44" s="91">
        <v>0.15</v>
      </c>
      <c r="H44" s="92" t="s">
        <v>672</v>
      </c>
      <c r="I44" s="93">
        <v>44575</v>
      </c>
      <c r="J44" s="90">
        <v>350785.9</v>
      </c>
      <c r="L44" s="90">
        <f>J44*G44</f>
        <v>52617.885000000002</v>
      </c>
      <c r="M44" s="90"/>
      <c r="N44" s="90">
        <f>J44-L44</f>
        <v>298168.01500000001</v>
      </c>
      <c r="P44" s="90">
        <f>J44*G44</f>
        <v>52617.885000000002</v>
      </c>
      <c r="Q44" s="90"/>
      <c r="R44" s="90">
        <f>N44-P44</f>
        <v>245550.13</v>
      </c>
      <c r="S44" s="90" t="s">
        <v>637</v>
      </c>
      <c r="T44" s="116"/>
      <c r="U44" s="90"/>
      <c r="V44" s="91">
        <f t="shared" si="45"/>
        <v>0.15</v>
      </c>
      <c r="W44" s="91" t="s">
        <v>142</v>
      </c>
      <c r="X44" s="99">
        <v>26</v>
      </c>
      <c r="Y44" s="91">
        <f>1/X44</f>
        <v>3.8461538461538464E-2</v>
      </c>
      <c r="Z44" s="93">
        <v>44758</v>
      </c>
      <c r="AA44" s="90">
        <f t="shared" si="24"/>
        <v>183</v>
      </c>
      <c r="AC44" s="90">
        <f>J44*Y44/365*AA44</f>
        <v>6764.3645626975767</v>
      </c>
      <c r="AD44" s="90"/>
      <c r="AE44" s="90">
        <f>J44-AC44</f>
        <v>344021.53543730243</v>
      </c>
      <c r="AG44" s="90">
        <f>+J44*Y44</f>
        <v>13491.765384615386</v>
      </c>
      <c r="AH44" s="90"/>
      <c r="AI44" s="90">
        <f>AE44-AG44</f>
        <v>330529.77005268703</v>
      </c>
      <c r="AK44" s="97">
        <f>+AG44</f>
        <v>13491.765384615386</v>
      </c>
      <c r="AL44" s="97"/>
      <c r="AM44" s="90">
        <f>AI44-AK44</f>
        <v>317038.00466807163</v>
      </c>
      <c r="AN44" s="90"/>
      <c r="AP44" s="98">
        <f>AC44-L44</f>
        <v>-45853.520437302424</v>
      </c>
      <c r="AR44" s="98">
        <f>AG44-P44</f>
        <v>-39126.119615384618</v>
      </c>
      <c r="AS44" s="271">
        <v>45488</v>
      </c>
      <c r="AT44" s="94">
        <f t="shared" si="27"/>
        <v>93</v>
      </c>
      <c r="AV44" s="115">
        <f t="shared" ref="AV44:AV48" si="59">+(J44*V44)/365*AT44</f>
        <v>13406.748780821918</v>
      </c>
      <c r="AX44" s="115">
        <f t="shared" ref="AX44:AX48" si="60">+AM44-AV44</f>
        <v>303631.25588724972</v>
      </c>
      <c r="AY44" s="279" t="s">
        <v>1016</v>
      </c>
      <c r="AZ44" s="115">
        <f t="shared" si="28"/>
        <v>89</v>
      </c>
      <c r="BB44" s="115">
        <f t="shared" ref="BB44:BB48" si="61">+J44*Y44/365*AZ44</f>
        <v>3289.772929399368</v>
      </c>
      <c r="BD44" s="115">
        <f t="shared" ref="BD44:BD48" si="62">+AX44-BB44</f>
        <v>300341.48295785033</v>
      </c>
      <c r="BM44" s="115">
        <f>+BM43-'[275]NFRS Adjustment Notes'!C2</f>
        <v>920530.85934551712</v>
      </c>
      <c r="BS44" s="115">
        <f>+[275]FAR!BC40+[275]FAR!BC38+[275]FAR!BC39</f>
        <v>11185588.079999998</v>
      </c>
      <c r="BU44" s="115">
        <f>SUM(BR36:BT36)</f>
        <v>174020</v>
      </c>
      <c r="BW44" s="115">
        <f ca="1">BW42-BW43</f>
        <v>1567320074391.8098</v>
      </c>
      <c r="CB44" s="115">
        <v>1965708032</v>
      </c>
    </row>
    <row r="45" spans="2:82" s="115" customFormat="1" x14ac:dyDescent="0.3">
      <c r="B45" s="94" t="s">
        <v>802</v>
      </c>
      <c r="C45" s="274">
        <v>1</v>
      </c>
      <c r="D45" s="90" t="s">
        <v>673</v>
      </c>
      <c r="E45" s="90" t="s">
        <v>141</v>
      </c>
      <c r="F45" s="90" t="s">
        <v>142</v>
      </c>
      <c r="G45" s="91">
        <v>0.04</v>
      </c>
      <c r="H45" s="92" t="s">
        <v>674</v>
      </c>
      <c r="I45" s="93">
        <v>44444</v>
      </c>
      <c r="J45" s="90">
        <v>5045563</v>
      </c>
      <c r="L45" s="90">
        <f>J45*G45</f>
        <v>201822.52000000002</v>
      </c>
      <c r="M45" s="90"/>
      <c r="N45" s="90">
        <f>J45-L45</f>
        <v>4843740.4800000004</v>
      </c>
      <c r="P45" s="90">
        <f>J45*G45</f>
        <v>201822.52000000002</v>
      </c>
      <c r="Q45" s="90"/>
      <c r="R45" s="90">
        <f>N45-P45</f>
        <v>4641917.9600000009</v>
      </c>
      <c r="S45" s="90" t="s">
        <v>637</v>
      </c>
      <c r="T45" s="116"/>
      <c r="U45" s="90"/>
      <c r="V45" s="91">
        <f t="shared" si="45"/>
        <v>0.04</v>
      </c>
      <c r="W45" s="91" t="s">
        <v>142</v>
      </c>
      <c r="X45" s="99">
        <v>26</v>
      </c>
      <c r="Y45" s="91">
        <f>1/X45</f>
        <v>3.8461538461538464E-2</v>
      </c>
      <c r="Z45" s="93">
        <v>44758</v>
      </c>
      <c r="AA45" s="90">
        <f t="shared" si="24"/>
        <v>314</v>
      </c>
      <c r="AC45" s="90">
        <f>J45*Y45/365*AA45</f>
        <v>166944.86638566913</v>
      </c>
      <c r="AD45" s="90"/>
      <c r="AE45" s="90">
        <f>J45-AC45</f>
        <v>4878618.1336143306</v>
      </c>
      <c r="AG45" s="90">
        <f>+J45*Y45</f>
        <v>194060.1153846154</v>
      </c>
      <c r="AH45" s="90"/>
      <c r="AI45" s="90">
        <f>AE45-AG45</f>
        <v>4684558.0182297155</v>
      </c>
      <c r="AK45" s="97">
        <f>+AG45</f>
        <v>194060.1153846154</v>
      </c>
      <c r="AL45" s="97"/>
      <c r="AM45" s="90">
        <f>AI45-AK45</f>
        <v>4490497.9028451005</v>
      </c>
      <c r="AN45" s="90"/>
      <c r="AP45" s="98">
        <f>AC45-L45</f>
        <v>-34877.653614330891</v>
      </c>
      <c r="AR45" s="98">
        <f>AG45-P45</f>
        <v>-7762.4046153846139</v>
      </c>
      <c r="AS45" s="271">
        <v>45488</v>
      </c>
      <c r="AT45" s="94">
        <f t="shared" si="27"/>
        <v>93</v>
      </c>
      <c r="AV45" s="115">
        <f t="shared" si="59"/>
        <v>51423.272219178085</v>
      </c>
      <c r="AX45" s="115">
        <f t="shared" si="60"/>
        <v>4439074.6306259222</v>
      </c>
      <c r="AY45" s="279" t="s">
        <v>1016</v>
      </c>
      <c r="AZ45" s="115">
        <f t="shared" si="28"/>
        <v>89</v>
      </c>
      <c r="BB45" s="115">
        <f t="shared" si="61"/>
        <v>47318.76786090622</v>
      </c>
      <c r="BD45" s="115">
        <f t="shared" si="62"/>
        <v>4391755.862765016</v>
      </c>
    </row>
    <row r="46" spans="2:82" s="115" customFormat="1" x14ac:dyDescent="0.3">
      <c r="B46" s="94" t="s">
        <v>802</v>
      </c>
      <c r="C46" s="274">
        <v>1</v>
      </c>
      <c r="D46" s="90" t="s">
        <v>673</v>
      </c>
      <c r="E46" s="90" t="s">
        <v>141</v>
      </c>
      <c r="F46" s="90" t="s">
        <v>142</v>
      </c>
      <c r="G46" s="91">
        <v>0.04</v>
      </c>
      <c r="H46" s="92" t="s">
        <v>674</v>
      </c>
      <c r="I46" s="93">
        <v>44444</v>
      </c>
      <c r="J46" s="90">
        <v>4856853</v>
      </c>
      <c r="L46" s="90">
        <f>J46*G46</f>
        <v>194274.12</v>
      </c>
      <c r="M46" s="90"/>
      <c r="N46" s="90">
        <f>J46-L46</f>
        <v>4662578.88</v>
      </c>
      <c r="P46" s="90">
        <f>J46*G46</f>
        <v>194274.12</v>
      </c>
      <c r="Q46" s="90"/>
      <c r="R46" s="90">
        <f>N46-P46</f>
        <v>4468304.76</v>
      </c>
      <c r="S46" s="90" t="s">
        <v>637</v>
      </c>
      <c r="T46" s="116"/>
      <c r="U46" s="90"/>
      <c r="V46" s="91">
        <f t="shared" si="45"/>
        <v>0.04</v>
      </c>
      <c r="W46" s="91" t="s">
        <v>142</v>
      </c>
      <c r="X46" s="99">
        <v>26</v>
      </c>
      <c r="Y46" s="91">
        <f>1/X46</f>
        <v>3.8461538461538464E-2</v>
      </c>
      <c r="Z46" s="93">
        <v>44758</v>
      </c>
      <c r="AA46" s="90">
        <f t="shared" si="24"/>
        <v>314</v>
      </c>
      <c r="AC46" s="90">
        <f>J46*Y46/365*AA46</f>
        <v>160700.93171759747</v>
      </c>
      <c r="AD46" s="90"/>
      <c r="AE46" s="90">
        <f>J46-AC46</f>
        <v>4696152.0682824021</v>
      </c>
      <c r="AG46" s="90">
        <f>+J46*Y46</f>
        <v>186802.03846153847</v>
      </c>
      <c r="AH46" s="90"/>
      <c r="AI46" s="90">
        <f>AE46-AG46</f>
        <v>4509350.0298208641</v>
      </c>
      <c r="AK46" s="97">
        <f>+AG46</f>
        <v>186802.03846153847</v>
      </c>
      <c r="AL46" s="97"/>
      <c r="AM46" s="90">
        <f>AI46-AK46</f>
        <v>4322547.9913593261</v>
      </c>
      <c r="AN46" s="90"/>
      <c r="AP46" s="98">
        <f>AC46-L46</f>
        <v>-33573.188282402523</v>
      </c>
      <c r="AR46" s="98">
        <f>AG46-P46</f>
        <v>-7472.0815384615271</v>
      </c>
      <c r="AS46" s="271">
        <v>45488</v>
      </c>
      <c r="AT46" s="94">
        <f t="shared" si="27"/>
        <v>93</v>
      </c>
      <c r="AV46" s="115">
        <f t="shared" si="59"/>
        <v>49499.981260273969</v>
      </c>
      <c r="AX46" s="115">
        <f t="shared" si="60"/>
        <v>4273048.0100990525</v>
      </c>
      <c r="AY46" s="279" t="s">
        <v>1016</v>
      </c>
      <c r="AZ46" s="115">
        <f t="shared" si="28"/>
        <v>89</v>
      </c>
      <c r="BB46" s="115">
        <f t="shared" si="61"/>
        <v>45548.990200210748</v>
      </c>
      <c r="BD46" s="115">
        <f t="shared" si="62"/>
        <v>4227499.0198988421</v>
      </c>
      <c r="BK46" s="115" t="s">
        <v>803</v>
      </c>
      <c r="BL46" s="115" t="s">
        <v>804</v>
      </c>
      <c r="CB46" s="115">
        <f>AE17</f>
        <v>25954539.919999998</v>
      </c>
    </row>
    <row r="47" spans="2:82" s="115" customFormat="1" x14ac:dyDescent="0.3">
      <c r="B47" s="94" t="s">
        <v>802</v>
      </c>
      <c r="C47" s="274">
        <v>1</v>
      </c>
      <c r="D47" s="90" t="s">
        <v>675</v>
      </c>
      <c r="E47" s="90" t="s">
        <v>141</v>
      </c>
      <c r="F47" s="90" t="s">
        <v>142</v>
      </c>
      <c r="G47" s="91">
        <v>0.04</v>
      </c>
      <c r="H47" s="92" t="s">
        <v>676</v>
      </c>
      <c r="I47" s="93">
        <v>44451</v>
      </c>
      <c r="J47" s="90">
        <v>207242</v>
      </c>
      <c r="L47" s="90">
        <f>J47*G47</f>
        <v>8289.68</v>
      </c>
      <c r="M47" s="90"/>
      <c r="N47" s="90">
        <f>J47-L47</f>
        <v>198952.32000000001</v>
      </c>
      <c r="P47" s="90">
        <f>J47*G47</f>
        <v>8289.68</v>
      </c>
      <c r="Q47" s="90"/>
      <c r="R47" s="90">
        <f>N47-P47</f>
        <v>190662.64</v>
      </c>
      <c r="S47" s="90" t="s">
        <v>637</v>
      </c>
      <c r="T47" s="116"/>
      <c r="U47" s="90"/>
      <c r="V47" s="91">
        <f t="shared" si="45"/>
        <v>0.04</v>
      </c>
      <c r="W47" s="91" t="s">
        <v>142</v>
      </c>
      <c r="X47" s="99">
        <v>26</v>
      </c>
      <c r="Y47" s="91">
        <f>1/X47</f>
        <v>3.8461538461538464E-2</v>
      </c>
      <c r="Z47" s="93">
        <v>44758</v>
      </c>
      <c r="AA47" s="90">
        <f t="shared" si="24"/>
        <v>307</v>
      </c>
      <c r="AC47" s="90">
        <f>J47*Y47/365*AA47</f>
        <v>6704.2459430979989</v>
      </c>
      <c r="AD47" s="90"/>
      <c r="AE47" s="90">
        <f>J47-AC47</f>
        <v>200537.75405690199</v>
      </c>
      <c r="AG47" s="90">
        <f>+J47*Y47</f>
        <v>7970.8461538461543</v>
      </c>
      <c r="AH47" s="90"/>
      <c r="AI47" s="90">
        <f>AE47-AG47</f>
        <v>192566.90790305584</v>
      </c>
      <c r="AK47" s="97">
        <f>+AG47</f>
        <v>7970.8461538461543</v>
      </c>
      <c r="AL47" s="97"/>
      <c r="AM47" s="90">
        <f>AI47-AK47</f>
        <v>184596.06174920968</v>
      </c>
      <c r="AN47" s="90"/>
      <c r="AP47" s="98">
        <f>AC47-L47</f>
        <v>-1585.4340569020014</v>
      </c>
      <c r="AR47" s="98">
        <f>AG47-P47</f>
        <v>-318.83384615384603</v>
      </c>
      <c r="AS47" s="271">
        <v>45488</v>
      </c>
      <c r="AT47" s="94">
        <f t="shared" si="27"/>
        <v>93</v>
      </c>
      <c r="AV47" s="115">
        <f t="shared" si="59"/>
        <v>2112.1650410958905</v>
      </c>
      <c r="AX47" s="115">
        <f t="shared" si="60"/>
        <v>182483.89670811378</v>
      </c>
      <c r="AY47" s="279" t="s">
        <v>1016</v>
      </c>
      <c r="AZ47" s="115">
        <f t="shared" si="28"/>
        <v>89</v>
      </c>
      <c r="BB47" s="115">
        <f t="shared" si="61"/>
        <v>1943.5761854583775</v>
      </c>
      <c r="BD47" s="115">
        <f t="shared" si="62"/>
        <v>180540.32052265541</v>
      </c>
      <c r="BH47" s="115" t="s">
        <v>805</v>
      </c>
      <c r="BI47" s="115" t="s">
        <v>139</v>
      </c>
      <c r="BJ47" s="115">
        <f>+SUMIF($E$17:$E$60,BI47,$AO$17:$AO$60)</f>
        <v>-46388.243047945201</v>
      </c>
      <c r="BK47" s="104">
        <f>'[276]FA Schedule'!$J$12</f>
        <v>809012.30219913065</v>
      </c>
      <c r="BL47" s="240">
        <f>+BJ47+BK47</f>
        <v>762624.05915118544</v>
      </c>
    </row>
    <row r="48" spans="2:82" s="115" customFormat="1" x14ac:dyDescent="0.3">
      <c r="B48" s="94" t="s">
        <v>802</v>
      </c>
      <c r="C48" s="274">
        <v>1</v>
      </c>
      <c r="D48" s="90" t="s">
        <v>652</v>
      </c>
      <c r="E48" s="90" t="s">
        <v>141</v>
      </c>
      <c r="F48" s="90" t="s">
        <v>142</v>
      </c>
      <c r="G48" s="91">
        <v>0.04</v>
      </c>
      <c r="H48" s="92" t="s">
        <v>677</v>
      </c>
      <c r="I48" s="93">
        <v>44728</v>
      </c>
      <c r="J48" s="90">
        <v>5994650</v>
      </c>
      <c r="L48" s="90">
        <f>J48*G48</f>
        <v>239786</v>
      </c>
      <c r="M48" s="90"/>
      <c r="N48" s="90">
        <f>J48-L48</f>
        <v>5754864</v>
      </c>
      <c r="P48" s="90">
        <f>J48*G48</f>
        <v>239786</v>
      </c>
      <c r="Q48" s="90"/>
      <c r="R48" s="90">
        <f>N48-P48</f>
        <v>5515078</v>
      </c>
      <c r="S48" s="90" t="s">
        <v>654</v>
      </c>
      <c r="T48" s="116"/>
      <c r="U48" s="90"/>
      <c r="V48" s="91">
        <f t="shared" si="45"/>
        <v>0.04</v>
      </c>
      <c r="W48" s="91" t="s">
        <v>142</v>
      </c>
      <c r="X48" s="99">
        <v>26</v>
      </c>
      <c r="Y48" s="91">
        <f>1/X48</f>
        <v>3.8461538461538464E-2</v>
      </c>
      <c r="Z48" s="93">
        <v>44758</v>
      </c>
      <c r="AA48" s="90">
        <f t="shared" si="24"/>
        <v>30</v>
      </c>
      <c r="AC48" s="90">
        <f>J48*Y48/365*AA48</f>
        <v>18950.421496311908</v>
      </c>
      <c r="AD48" s="90"/>
      <c r="AE48" s="90">
        <f>J48-AC48</f>
        <v>5975699.5785036879</v>
      </c>
      <c r="AG48" s="90">
        <f>+J48*Y48</f>
        <v>230563.46153846156</v>
      </c>
      <c r="AH48" s="90"/>
      <c r="AI48" s="90">
        <f>AE48-AG48</f>
        <v>5745136.1169652259</v>
      </c>
      <c r="AK48" s="97">
        <f>+AG48</f>
        <v>230563.46153846156</v>
      </c>
      <c r="AL48" s="97"/>
      <c r="AM48" s="90">
        <f>AI48-AK48</f>
        <v>5514572.6554267639</v>
      </c>
      <c r="AN48" s="90"/>
      <c r="AP48" s="98">
        <f>AC48-L48</f>
        <v>-220835.5785036881</v>
      </c>
      <c r="AR48" s="98">
        <f>AG48-P48</f>
        <v>-9222.5384615384392</v>
      </c>
      <c r="AS48" s="271">
        <v>45488</v>
      </c>
      <c r="AT48" s="94">
        <f t="shared" si="27"/>
        <v>93</v>
      </c>
      <c r="AV48" s="115">
        <f t="shared" si="59"/>
        <v>61096.158904109587</v>
      </c>
      <c r="AX48" s="115">
        <f t="shared" si="60"/>
        <v>5453476.4965226548</v>
      </c>
      <c r="AY48" s="279" t="s">
        <v>1016</v>
      </c>
      <c r="AZ48" s="115">
        <f t="shared" si="28"/>
        <v>89</v>
      </c>
      <c r="BB48" s="115">
        <f t="shared" si="61"/>
        <v>56219.583772391998</v>
      </c>
      <c r="BD48" s="115">
        <f t="shared" si="62"/>
        <v>5397256.9127502628</v>
      </c>
      <c r="BH48" s="115" t="s">
        <v>806</v>
      </c>
      <c r="BI48" s="115" t="s">
        <v>143</v>
      </c>
      <c r="BJ48" s="115">
        <f>+SUMIF($E$17:$E$60,BI48,$AP$17:$AP$60)</f>
        <v>-3853596.1663181437</v>
      </c>
      <c r="BK48" s="104">
        <f>'[276]FA Schedule'!$J$16</f>
        <v>673014324.56201088</v>
      </c>
      <c r="BL48" s="115">
        <f t="shared" ref="BL48:BL55" si="63">+BJ48+BK48</f>
        <v>669160728.39569271</v>
      </c>
      <c r="BR48" s="115" t="s">
        <v>807</v>
      </c>
    </row>
    <row r="49" spans="2:74" x14ac:dyDescent="0.3">
      <c r="B49" s="89" t="s">
        <v>801</v>
      </c>
      <c r="C49" s="274">
        <v>1</v>
      </c>
      <c r="D49" s="100" t="s">
        <v>678</v>
      </c>
      <c r="E49" s="100" t="s">
        <v>72</v>
      </c>
      <c r="F49" s="100" t="s">
        <v>136</v>
      </c>
      <c r="G49" s="101">
        <v>0.25</v>
      </c>
      <c r="H49" s="102" t="s">
        <v>679</v>
      </c>
      <c r="I49" s="103">
        <v>44533</v>
      </c>
      <c r="J49" s="100">
        <v>42940</v>
      </c>
      <c r="K49" s="100">
        <f t="shared" si="41"/>
        <v>10735</v>
      </c>
      <c r="L49" s="100"/>
      <c r="M49" s="100">
        <f t="shared" ref="M49:M55" si="64">J49-K49</f>
        <v>32205</v>
      </c>
      <c r="O49" s="100">
        <f t="shared" ref="O49:O55" si="65">M49*G49</f>
        <v>8051.25</v>
      </c>
      <c r="P49" s="100"/>
      <c r="Q49" s="100">
        <f t="shared" ref="Q49:Q55" si="66">M49-O49</f>
        <v>24153.75</v>
      </c>
      <c r="S49" s="100" t="s">
        <v>637</v>
      </c>
      <c r="T49" s="105"/>
      <c r="U49" s="100"/>
      <c r="V49" s="101">
        <f t="shared" si="45"/>
        <v>0.25</v>
      </c>
      <c r="W49" s="101"/>
      <c r="X49" s="101"/>
      <c r="Y49" s="101"/>
      <c r="Z49" s="103">
        <v>44758</v>
      </c>
      <c r="AA49" s="100">
        <f t="shared" si="24"/>
        <v>225</v>
      </c>
      <c r="AB49" s="100">
        <f t="shared" si="46"/>
        <v>6617.4657534246571</v>
      </c>
      <c r="AC49" s="100"/>
      <c r="AD49" s="100">
        <f t="shared" ref="AD49:AD55" si="67">J49-AB49</f>
        <v>36322.534246575342</v>
      </c>
      <c r="AE49" s="104">
        <v>0</v>
      </c>
      <c r="AF49" s="100">
        <f t="shared" ref="AF49:AF55" si="68">AD49*V49</f>
        <v>9080.6335616438355</v>
      </c>
      <c r="AG49" s="100"/>
      <c r="AH49" s="100">
        <f t="shared" ref="AH49:AH55" si="69">AD49-AF49</f>
        <v>27241.900684931505</v>
      </c>
      <c r="AJ49" s="106">
        <f t="shared" ref="AJ49:AJ55" si="70">IF(F49="WDV",AH49*V49,J49*V49)</f>
        <v>6810.4751712328762</v>
      </c>
      <c r="AK49" s="106"/>
      <c r="AL49" s="100">
        <f t="shared" ref="AL49:AL55" si="71">AH49-AJ49</f>
        <v>20431.425513698628</v>
      </c>
      <c r="AN49" s="100"/>
      <c r="AO49" s="107">
        <f t="shared" ref="AO49:AO55" si="72">AB49-K49</f>
        <v>-4117.5342465753429</v>
      </c>
      <c r="AP49" s="107"/>
      <c r="AQ49" s="107">
        <f t="shared" si="53"/>
        <v>1029.3835616438355</v>
      </c>
      <c r="AS49" s="271">
        <v>45488</v>
      </c>
      <c r="AT49" s="94">
        <f t="shared" si="27"/>
        <v>93</v>
      </c>
      <c r="AU49" s="104">
        <f t="shared" ref="AU49:AU55" si="73">IF(F49="WDV",(AL49*V49)/365*AT49,(J49*V49)/365*AT49)</f>
        <v>1301.4538169684743</v>
      </c>
      <c r="AW49" s="104">
        <f t="shared" ref="AW49:AW55" si="74">+AL49-AU49</f>
        <v>19129.971696730154</v>
      </c>
      <c r="AY49" s="279" t="s">
        <v>1016</v>
      </c>
      <c r="AZ49" s="115">
        <f t="shared" si="28"/>
        <v>89</v>
      </c>
      <c r="BA49" s="104">
        <f t="shared" ref="BA49:BA55" si="75">IF(F49="WDV",(AW49*V49)/365*AZ49,J49*V49)</f>
        <v>1166.142110280126</v>
      </c>
      <c r="BC49" s="104">
        <f t="shared" ref="BC49:BC55" si="76">+AW49-BA49</f>
        <v>17963.829586450029</v>
      </c>
      <c r="BH49" s="115" t="s">
        <v>805</v>
      </c>
      <c r="BI49" s="115" t="s">
        <v>72</v>
      </c>
      <c r="BJ49" s="115">
        <f>+SUMIF($E$17:$E$60,BI49,$AO$17:$AO$60)</f>
        <v>-16992.645890410957</v>
      </c>
      <c r="BK49" s="104">
        <f>'[276]FA Schedule'!$J$13</f>
        <v>1477686.7251543147</v>
      </c>
      <c r="BL49" s="240">
        <f t="shared" si="63"/>
        <v>1460694.0792639037</v>
      </c>
      <c r="BS49" s="104" t="s">
        <v>772</v>
      </c>
      <c r="BT49" s="104" t="s">
        <v>637</v>
      </c>
      <c r="BU49" s="104" t="s">
        <v>808</v>
      </c>
      <c r="BV49" s="104" t="s">
        <v>809</v>
      </c>
    </row>
    <row r="50" spans="2:74" ht="43.2" x14ac:dyDescent="0.3">
      <c r="B50" s="89" t="s">
        <v>801</v>
      </c>
      <c r="C50" s="274">
        <v>1</v>
      </c>
      <c r="D50" s="100" t="s">
        <v>678</v>
      </c>
      <c r="E50" s="100" t="s">
        <v>72</v>
      </c>
      <c r="F50" s="100" t="s">
        <v>136</v>
      </c>
      <c r="G50" s="101">
        <v>0.25</v>
      </c>
      <c r="H50" s="102" t="s">
        <v>680</v>
      </c>
      <c r="I50" s="103">
        <v>44546</v>
      </c>
      <c r="J50" s="100">
        <v>16950</v>
      </c>
      <c r="K50" s="100">
        <f t="shared" si="41"/>
        <v>4237.5</v>
      </c>
      <c r="L50" s="100"/>
      <c r="M50" s="100">
        <f t="shared" si="64"/>
        <v>12712.5</v>
      </c>
      <c r="O50" s="100">
        <f t="shared" si="65"/>
        <v>3178.125</v>
      </c>
      <c r="P50" s="100"/>
      <c r="Q50" s="100">
        <f t="shared" si="66"/>
        <v>9534.375</v>
      </c>
      <c r="S50" s="100" t="s">
        <v>637</v>
      </c>
      <c r="T50" s="105"/>
      <c r="U50" s="100"/>
      <c r="V50" s="101">
        <f t="shared" si="45"/>
        <v>0.25</v>
      </c>
      <c r="W50" s="101"/>
      <c r="X50" s="101"/>
      <c r="Y50" s="101"/>
      <c r="Z50" s="103">
        <v>44758</v>
      </c>
      <c r="AA50" s="100">
        <f t="shared" si="24"/>
        <v>212</v>
      </c>
      <c r="AB50" s="100">
        <f t="shared" si="46"/>
        <v>2461.2328767123286</v>
      </c>
      <c r="AC50" s="100"/>
      <c r="AD50" s="100">
        <f t="shared" si="67"/>
        <v>14488.767123287671</v>
      </c>
      <c r="AE50" s="104">
        <v>0</v>
      </c>
      <c r="AF50" s="100">
        <f t="shared" si="68"/>
        <v>3622.1917808219177</v>
      </c>
      <c r="AG50" s="100"/>
      <c r="AH50" s="100">
        <f t="shared" si="69"/>
        <v>10866.575342465752</v>
      </c>
      <c r="AJ50" s="106">
        <f t="shared" si="70"/>
        <v>2716.6438356164381</v>
      </c>
      <c r="AK50" s="106"/>
      <c r="AL50" s="100">
        <f t="shared" si="71"/>
        <v>8149.9315068493142</v>
      </c>
      <c r="AN50" s="100"/>
      <c r="AO50" s="107">
        <f t="shared" si="72"/>
        <v>-1776.2671232876714</v>
      </c>
      <c r="AP50" s="107"/>
      <c r="AQ50" s="107">
        <f t="shared" si="53"/>
        <v>444.06678082191775</v>
      </c>
      <c r="AS50" s="271">
        <v>45488</v>
      </c>
      <c r="AT50" s="94">
        <f t="shared" si="27"/>
        <v>93</v>
      </c>
      <c r="AU50" s="104">
        <f t="shared" si="73"/>
        <v>519.13947269656592</v>
      </c>
      <c r="AW50" s="104">
        <f t="shared" si="74"/>
        <v>7630.7920341527479</v>
      </c>
      <c r="AY50" s="279" t="s">
        <v>1016</v>
      </c>
      <c r="AZ50" s="115">
        <f t="shared" si="28"/>
        <v>89</v>
      </c>
      <c r="BA50" s="104">
        <f t="shared" si="75"/>
        <v>465.16471989013326</v>
      </c>
      <c r="BC50" s="104">
        <f t="shared" si="76"/>
        <v>7165.6273142626142</v>
      </c>
      <c r="BH50" s="115" t="s">
        <v>806</v>
      </c>
      <c r="BI50" s="115" t="s">
        <v>68</v>
      </c>
      <c r="BJ50" s="115">
        <f t="shared" ref="BJ50:BJ55" si="77">+SUMIF($E$17:$E$60,BI50,$AP$17:$AP$60)</f>
        <v>-6023185.217553989</v>
      </c>
      <c r="BK50" s="104">
        <f>'[276]FA Schedule'!$J$18</f>
        <v>41207870.768937968</v>
      </c>
      <c r="BL50" s="115">
        <f t="shared" si="63"/>
        <v>35184685.55138398</v>
      </c>
      <c r="BN50" s="241" t="s">
        <v>810</v>
      </c>
      <c r="BO50" s="104">
        <f>+BL47+BL49+BL54+BL52</f>
        <v>14294462.322512526</v>
      </c>
      <c r="BP50" s="104">
        <f>'[275]PPE Schedule'!F19</f>
        <v>14294462.322512526</v>
      </c>
      <c r="BQ50" s="104">
        <f>+BO50-BP50</f>
        <v>0</v>
      </c>
      <c r="BR50" s="104" t="s">
        <v>73</v>
      </c>
      <c r="BS50" s="104">
        <v>4275000</v>
      </c>
      <c r="BT50" s="104">
        <v>4275000</v>
      </c>
    </row>
    <row r="51" spans="2:74" ht="43.2" x14ac:dyDescent="0.3">
      <c r="B51" s="89" t="s">
        <v>801</v>
      </c>
      <c r="C51" s="274">
        <v>1</v>
      </c>
      <c r="D51" s="100" t="s">
        <v>681</v>
      </c>
      <c r="E51" s="100" t="s">
        <v>138</v>
      </c>
      <c r="F51" s="100" t="s">
        <v>136</v>
      </c>
      <c r="G51" s="101">
        <v>0.25</v>
      </c>
      <c r="H51" s="102" t="s">
        <v>682</v>
      </c>
      <c r="I51" s="103">
        <v>44635</v>
      </c>
      <c r="J51" s="100">
        <v>153900</v>
      </c>
      <c r="K51" s="100">
        <f t="shared" si="41"/>
        <v>38475</v>
      </c>
      <c r="L51" s="100"/>
      <c r="M51" s="100">
        <f t="shared" si="64"/>
        <v>115425</v>
      </c>
      <c r="O51" s="100">
        <f t="shared" si="65"/>
        <v>28856.25</v>
      </c>
      <c r="P51" s="100"/>
      <c r="Q51" s="100">
        <f t="shared" si="66"/>
        <v>86568.75</v>
      </c>
      <c r="S51" s="100" t="s">
        <v>646</v>
      </c>
      <c r="T51" s="105"/>
      <c r="U51" s="100"/>
      <c r="V51" s="101">
        <f t="shared" si="45"/>
        <v>0.25</v>
      </c>
      <c r="W51" s="101"/>
      <c r="X51" s="101"/>
      <c r="Y51" s="101"/>
      <c r="Z51" s="103">
        <v>44758</v>
      </c>
      <c r="AA51" s="100">
        <f t="shared" si="24"/>
        <v>123</v>
      </c>
      <c r="AB51" s="100">
        <f t="shared" si="46"/>
        <v>12965.547945205479</v>
      </c>
      <c r="AC51" s="100"/>
      <c r="AD51" s="100">
        <f t="shared" si="67"/>
        <v>140934.45205479453</v>
      </c>
      <c r="AE51" s="104">
        <v>0</v>
      </c>
      <c r="AF51" s="100">
        <f t="shared" si="68"/>
        <v>35233.613013698632</v>
      </c>
      <c r="AG51" s="100"/>
      <c r="AH51" s="100">
        <f t="shared" si="69"/>
        <v>105700.8390410959</v>
      </c>
      <c r="AJ51" s="106">
        <f t="shared" si="70"/>
        <v>26425.209760273974</v>
      </c>
      <c r="AK51" s="106"/>
      <c r="AL51" s="100">
        <f t="shared" si="71"/>
        <v>79275.629280821915</v>
      </c>
      <c r="AN51" s="100"/>
      <c r="AO51" s="107">
        <f t="shared" si="72"/>
        <v>-25509.452054794521</v>
      </c>
      <c r="AP51" s="107"/>
      <c r="AQ51" s="107">
        <f t="shared" si="53"/>
        <v>6377.3630136986321</v>
      </c>
      <c r="AS51" s="271">
        <v>45488</v>
      </c>
      <c r="AT51" s="94">
        <f t="shared" si="27"/>
        <v>93</v>
      </c>
      <c r="AU51" s="104">
        <f t="shared" si="73"/>
        <v>5049.7489884359165</v>
      </c>
      <c r="AW51" s="104">
        <f t="shared" si="74"/>
        <v>74225.880292385991</v>
      </c>
      <c r="AY51" s="279" t="s">
        <v>1016</v>
      </c>
      <c r="AZ51" s="115">
        <f t="shared" si="28"/>
        <v>89</v>
      </c>
      <c r="BA51" s="104">
        <f t="shared" si="75"/>
        <v>4524.728319193393</v>
      </c>
      <c r="BC51" s="104">
        <f t="shared" si="76"/>
        <v>69701.151973192595</v>
      </c>
      <c r="BH51" s="115" t="s">
        <v>806</v>
      </c>
      <c r="BI51" s="104" t="s">
        <v>141</v>
      </c>
      <c r="BJ51" s="115">
        <f t="shared" si="77"/>
        <v>-8176298.2846809262</v>
      </c>
      <c r="BK51" s="104">
        <f>'[276]FA Schedule'!$J$15</f>
        <v>205333646.82679999</v>
      </c>
      <c r="BL51" s="115">
        <f t="shared" si="63"/>
        <v>197157348.54211906</v>
      </c>
      <c r="BN51" s="241" t="s">
        <v>811</v>
      </c>
      <c r="BO51" s="104">
        <f>+BL48+BL50+BL51+BL53+BL55</f>
        <v>959654407.88070464</v>
      </c>
      <c r="BP51" s="104">
        <f>+'[275]Project Assets '!I19</f>
        <v>959654407.88070464</v>
      </c>
      <c r="BQ51" s="104">
        <f>+BO51-BP51</f>
        <v>0</v>
      </c>
      <c r="BR51" s="104" t="s">
        <v>812</v>
      </c>
      <c r="BS51" s="104">
        <v>16190476.129999999</v>
      </c>
      <c r="BT51" s="104">
        <v>4559016.629999999</v>
      </c>
      <c r="BU51" s="104">
        <v>3543884.5</v>
      </c>
      <c r="BV51" s="104">
        <v>8087575</v>
      </c>
    </row>
    <row r="52" spans="2:74" x14ac:dyDescent="0.3">
      <c r="B52" s="89" t="s">
        <v>801</v>
      </c>
      <c r="C52" s="274">
        <v>1</v>
      </c>
      <c r="D52" s="100" t="s">
        <v>683</v>
      </c>
      <c r="E52" s="100" t="s">
        <v>138</v>
      </c>
      <c r="F52" s="100" t="s">
        <v>136</v>
      </c>
      <c r="G52" s="101">
        <v>0.25</v>
      </c>
      <c r="H52" s="102" t="s">
        <v>684</v>
      </c>
      <c r="I52" s="103">
        <v>44717</v>
      </c>
      <c r="J52" s="100">
        <v>33900</v>
      </c>
      <c r="K52" s="100">
        <f>J52*G52</f>
        <v>8475</v>
      </c>
      <c r="L52" s="100"/>
      <c r="M52" s="100">
        <f t="shared" si="64"/>
        <v>25425</v>
      </c>
      <c r="O52" s="100">
        <f t="shared" si="65"/>
        <v>6356.25</v>
      </c>
      <c r="P52" s="100"/>
      <c r="Q52" s="100">
        <f t="shared" si="66"/>
        <v>19068.75</v>
      </c>
      <c r="S52" s="100" t="s">
        <v>654</v>
      </c>
      <c r="T52" s="105"/>
      <c r="U52" s="100"/>
      <c r="V52" s="101">
        <f t="shared" si="45"/>
        <v>0.25</v>
      </c>
      <c r="W52" s="101"/>
      <c r="X52" s="101"/>
      <c r="Y52" s="101"/>
      <c r="Z52" s="103">
        <v>44758</v>
      </c>
      <c r="AA52" s="100">
        <f t="shared" si="24"/>
        <v>41</v>
      </c>
      <c r="AB52" s="100">
        <f>J52*V52*AA52/365</f>
        <v>951.98630136986299</v>
      </c>
      <c r="AC52" s="100"/>
      <c r="AD52" s="100">
        <f t="shared" si="67"/>
        <v>32948.013698630137</v>
      </c>
      <c r="AE52" s="104">
        <v>0</v>
      </c>
      <c r="AF52" s="100">
        <f t="shared" si="68"/>
        <v>8237.0034246575342</v>
      </c>
      <c r="AG52" s="100"/>
      <c r="AH52" s="100">
        <f t="shared" si="69"/>
        <v>24711.010273972603</v>
      </c>
      <c r="AJ52" s="106">
        <f t="shared" si="70"/>
        <v>6177.7525684931506</v>
      </c>
      <c r="AK52" s="106"/>
      <c r="AL52" s="100">
        <f t="shared" si="71"/>
        <v>18533.257705479453</v>
      </c>
      <c r="AM52" s="104"/>
      <c r="AN52" s="100"/>
      <c r="AO52" s="107">
        <f t="shared" si="72"/>
        <v>-7523.0136986301368</v>
      </c>
      <c r="AP52" s="107"/>
      <c r="AQ52" s="107">
        <f>AF52-O52</f>
        <v>1880.7534246575342</v>
      </c>
      <c r="AS52" s="271">
        <v>45488</v>
      </c>
      <c r="AT52" s="94">
        <f t="shared" si="27"/>
        <v>93</v>
      </c>
      <c r="AU52" s="104">
        <f t="shared" si="73"/>
        <v>1180.5431278147871</v>
      </c>
      <c r="AW52" s="104">
        <f t="shared" si="74"/>
        <v>17352.714577664665</v>
      </c>
      <c r="AY52" s="279" t="s">
        <v>1016</v>
      </c>
      <c r="AZ52" s="115">
        <f t="shared" si="28"/>
        <v>89</v>
      </c>
      <c r="BA52" s="104">
        <f t="shared" si="75"/>
        <v>1057.8024639809282</v>
      </c>
      <c r="BC52" s="104">
        <f t="shared" si="76"/>
        <v>16294.912113683737</v>
      </c>
      <c r="BH52" s="115" t="s">
        <v>805</v>
      </c>
      <c r="BI52" s="104" t="s">
        <v>138</v>
      </c>
      <c r="BJ52" s="115">
        <f>+SUMIF($E$17:$E$60,BI52,$AO$17:$AO$60)</f>
        <v>-43836.136986301368</v>
      </c>
      <c r="BK52" s="104">
        <f>'[276]FA Schedule'!$J$11</f>
        <v>3409553.277357711</v>
      </c>
      <c r="BL52" s="240">
        <f t="shared" si="63"/>
        <v>3365717.1403714097</v>
      </c>
      <c r="BR52" s="104" t="s">
        <v>813</v>
      </c>
      <c r="BS52" s="104">
        <v>728779.06</v>
      </c>
      <c r="BT52" s="104">
        <v>525008.49</v>
      </c>
      <c r="BU52" s="104">
        <v>157170.57</v>
      </c>
      <c r="BV52" s="104">
        <v>46600</v>
      </c>
    </row>
    <row r="53" spans="2:74" x14ac:dyDescent="0.3">
      <c r="B53" s="89" t="s">
        <v>801</v>
      </c>
      <c r="C53" s="274">
        <v>1</v>
      </c>
      <c r="D53" s="100" t="s">
        <v>138</v>
      </c>
      <c r="E53" s="100" t="s">
        <v>138</v>
      </c>
      <c r="F53" s="100" t="s">
        <v>136</v>
      </c>
      <c r="G53" s="101">
        <v>0.25</v>
      </c>
      <c r="H53" s="102" t="s">
        <v>685</v>
      </c>
      <c r="I53" s="103">
        <v>44748</v>
      </c>
      <c r="J53" s="100">
        <v>3300</v>
      </c>
      <c r="K53" s="100">
        <f>J53*G53</f>
        <v>825</v>
      </c>
      <c r="L53" s="100"/>
      <c r="M53" s="100">
        <f t="shared" si="64"/>
        <v>2475</v>
      </c>
      <c r="O53" s="100">
        <f t="shared" si="65"/>
        <v>618.75</v>
      </c>
      <c r="P53" s="100"/>
      <c r="Q53" s="100">
        <f t="shared" si="66"/>
        <v>1856.25</v>
      </c>
      <c r="S53" s="100" t="s">
        <v>654</v>
      </c>
      <c r="T53" s="105"/>
      <c r="U53" s="100"/>
      <c r="V53" s="101">
        <f t="shared" si="45"/>
        <v>0.25</v>
      </c>
      <c r="W53" s="101"/>
      <c r="X53" s="101"/>
      <c r="Y53" s="101"/>
      <c r="Z53" s="103">
        <v>44758</v>
      </c>
      <c r="AA53" s="100">
        <f t="shared" si="24"/>
        <v>10</v>
      </c>
      <c r="AB53" s="100">
        <f>J53*V53*AA53/365</f>
        <v>22.602739726027398</v>
      </c>
      <c r="AC53" s="100"/>
      <c r="AD53" s="100">
        <f t="shared" si="67"/>
        <v>3277.3972602739727</v>
      </c>
      <c r="AE53" s="104">
        <v>0</v>
      </c>
      <c r="AF53" s="100">
        <f t="shared" si="68"/>
        <v>819.34931506849318</v>
      </c>
      <c r="AG53" s="100"/>
      <c r="AH53" s="100">
        <f t="shared" si="69"/>
        <v>2458.0479452054797</v>
      </c>
      <c r="AJ53" s="106">
        <f t="shared" si="70"/>
        <v>614.51198630136992</v>
      </c>
      <c r="AK53" s="106"/>
      <c r="AL53" s="100">
        <f t="shared" si="71"/>
        <v>1843.5359589041097</v>
      </c>
      <c r="AM53" s="104"/>
      <c r="AN53" s="100"/>
      <c r="AO53" s="107">
        <f t="shared" si="72"/>
        <v>-802.39726027397262</v>
      </c>
      <c r="AP53" s="107"/>
      <c r="AQ53" s="107">
        <f>AF53-O53</f>
        <v>200.59931506849318</v>
      </c>
      <c r="AS53" s="271">
        <v>45488</v>
      </c>
      <c r="AT53" s="94">
        <f t="shared" si="27"/>
        <v>93</v>
      </c>
      <c r="AU53" s="104">
        <f t="shared" si="73"/>
        <v>117.43071519046727</v>
      </c>
      <c r="AW53" s="104">
        <f t="shared" si="74"/>
        <v>1726.1052437136425</v>
      </c>
      <c r="AY53" s="279" t="s">
        <v>1016</v>
      </c>
      <c r="AZ53" s="115">
        <f t="shared" si="28"/>
        <v>89</v>
      </c>
      <c r="BA53" s="104">
        <f t="shared" si="75"/>
        <v>105.22148403459876</v>
      </c>
      <c r="BC53" s="104">
        <f t="shared" si="76"/>
        <v>1620.8837596790438</v>
      </c>
      <c r="BH53" s="115" t="s">
        <v>806</v>
      </c>
      <c r="BI53" s="104" t="s">
        <v>137</v>
      </c>
      <c r="BJ53" s="115">
        <f t="shared" si="77"/>
        <v>-6419.9040695863696</v>
      </c>
      <c r="BK53" s="104">
        <f>'[276]FA Schedule'!$J$10</f>
        <v>944912.02827072225</v>
      </c>
      <c r="BL53" s="115">
        <f t="shared" si="63"/>
        <v>938492.12420113583</v>
      </c>
      <c r="BR53" s="104" t="s">
        <v>772</v>
      </c>
      <c r="BS53" s="104">
        <v>21194255.189999998</v>
      </c>
    </row>
    <row r="54" spans="2:74" x14ac:dyDescent="0.3">
      <c r="B54" s="89" t="s">
        <v>801</v>
      </c>
      <c r="C54" s="274">
        <v>1</v>
      </c>
      <c r="D54" s="100" t="s">
        <v>138</v>
      </c>
      <c r="E54" s="100" t="s">
        <v>138</v>
      </c>
      <c r="F54" s="100" t="s">
        <v>136</v>
      </c>
      <c r="G54" s="101">
        <v>0.25</v>
      </c>
      <c r="H54" s="102" t="s">
        <v>686</v>
      </c>
      <c r="I54" s="103">
        <v>44757</v>
      </c>
      <c r="J54" s="100">
        <v>40115</v>
      </c>
      <c r="K54" s="100">
        <f>J54*G54</f>
        <v>10028.75</v>
      </c>
      <c r="L54" s="100"/>
      <c r="M54" s="100">
        <f t="shared" si="64"/>
        <v>30086.25</v>
      </c>
      <c r="O54" s="100">
        <f t="shared" si="65"/>
        <v>7521.5625</v>
      </c>
      <c r="P54" s="100"/>
      <c r="Q54" s="100">
        <f t="shared" si="66"/>
        <v>22564.6875</v>
      </c>
      <c r="S54" s="100" t="s">
        <v>654</v>
      </c>
      <c r="T54" s="105"/>
      <c r="U54" s="100"/>
      <c r="V54" s="101">
        <f t="shared" si="45"/>
        <v>0.25</v>
      </c>
      <c r="W54" s="101"/>
      <c r="X54" s="101"/>
      <c r="Y54" s="101"/>
      <c r="Z54" s="103">
        <v>44758</v>
      </c>
      <c r="AA54" s="100">
        <f t="shared" si="24"/>
        <v>1</v>
      </c>
      <c r="AB54" s="100">
        <f>J54*V54*AA54/365</f>
        <v>27.476027397260275</v>
      </c>
      <c r="AC54" s="100"/>
      <c r="AD54" s="100">
        <f t="shared" si="67"/>
        <v>40087.523972602743</v>
      </c>
      <c r="AE54" s="104">
        <v>0</v>
      </c>
      <c r="AF54" s="100">
        <f t="shared" si="68"/>
        <v>10021.880993150686</v>
      </c>
      <c r="AG54" s="100"/>
      <c r="AH54" s="100">
        <f t="shared" si="69"/>
        <v>30065.642979452059</v>
      </c>
      <c r="AJ54" s="106">
        <f t="shared" si="70"/>
        <v>7516.4107448630148</v>
      </c>
      <c r="AK54" s="106"/>
      <c r="AL54" s="100">
        <f t="shared" si="71"/>
        <v>22549.232234589042</v>
      </c>
      <c r="AM54" s="104"/>
      <c r="AN54" s="100"/>
      <c r="AO54" s="107">
        <f t="shared" si="72"/>
        <v>-10001.273972602739</v>
      </c>
      <c r="AP54" s="107"/>
      <c r="AQ54" s="107">
        <f>AF54-O54</f>
        <v>2500.3184931506858</v>
      </c>
      <c r="AS54" s="271">
        <v>45488</v>
      </c>
      <c r="AT54" s="94">
        <f t="shared" si="27"/>
        <v>93</v>
      </c>
      <c r="AU54" s="104">
        <f t="shared" si="73"/>
        <v>1436.3552039840965</v>
      </c>
      <c r="AW54" s="104">
        <f t="shared" si="74"/>
        <v>21112.877030604945</v>
      </c>
      <c r="AY54" s="279" t="s">
        <v>1016</v>
      </c>
      <c r="AZ54" s="115">
        <f t="shared" si="28"/>
        <v>89</v>
      </c>
      <c r="BA54" s="104">
        <f t="shared" si="75"/>
        <v>1287.0178463861919</v>
      </c>
      <c r="BC54" s="104">
        <f t="shared" si="76"/>
        <v>19825.859184218752</v>
      </c>
      <c r="BH54" s="115" t="s">
        <v>805</v>
      </c>
      <c r="BI54" s="104" t="s">
        <v>140</v>
      </c>
      <c r="BJ54" s="115">
        <f>+SUMIF($E$17:$E$60,BI54,$AO$17:$AO$60)</f>
        <v>0</v>
      </c>
      <c r="BK54" s="104">
        <f>'[276]FA Schedule'!$J$14</f>
        <v>8705427.043726027</v>
      </c>
      <c r="BL54" s="240">
        <f t="shared" si="63"/>
        <v>8705427.043726027</v>
      </c>
    </row>
    <row r="55" spans="2:74" x14ac:dyDescent="0.3">
      <c r="B55" s="89" t="s">
        <v>801</v>
      </c>
      <c r="C55" s="274">
        <v>1</v>
      </c>
      <c r="D55" s="100" t="s">
        <v>687</v>
      </c>
      <c r="E55" s="100" t="s">
        <v>72</v>
      </c>
      <c r="F55" s="100" t="s">
        <v>136</v>
      </c>
      <c r="G55" s="101">
        <v>0.25</v>
      </c>
      <c r="H55" s="102" t="s">
        <v>688</v>
      </c>
      <c r="I55" s="103">
        <v>44530</v>
      </c>
      <c r="J55" s="100">
        <v>50850</v>
      </c>
      <c r="K55" s="100">
        <f>J55*G55</f>
        <v>12712.5</v>
      </c>
      <c r="L55" s="100"/>
      <c r="M55" s="100">
        <f t="shared" si="64"/>
        <v>38137.5</v>
      </c>
      <c r="O55" s="100">
        <f t="shared" si="65"/>
        <v>9534.375</v>
      </c>
      <c r="P55" s="100"/>
      <c r="Q55" s="100">
        <f t="shared" si="66"/>
        <v>28603.125</v>
      </c>
      <c r="S55" s="100" t="s">
        <v>637</v>
      </c>
      <c r="T55" s="105"/>
      <c r="U55" s="100"/>
      <c r="V55" s="101">
        <f t="shared" si="45"/>
        <v>0.25</v>
      </c>
      <c r="W55" s="101"/>
      <c r="X55" s="101"/>
      <c r="Y55" s="101"/>
      <c r="Z55" s="103">
        <v>44758</v>
      </c>
      <c r="AA55" s="100">
        <f t="shared" si="24"/>
        <v>228</v>
      </c>
      <c r="AB55" s="100">
        <f>J55*V55*AA55/365</f>
        <v>7940.9589041095887</v>
      </c>
      <c r="AC55" s="100"/>
      <c r="AD55" s="100">
        <f t="shared" si="67"/>
        <v>42909.04109589041</v>
      </c>
      <c r="AE55" s="104">
        <v>0</v>
      </c>
      <c r="AF55" s="100">
        <f t="shared" si="68"/>
        <v>10727.260273972603</v>
      </c>
      <c r="AG55" s="100"/>
      <c r="AH55" s="100">
        <f t="shared" si="69"/>
        <v>32181.780821917808</v>
      </c>
      <c r="AJ55" s="106">
        <f t="shared" si="70"/>
        <v>8045.4452054794519</v>
      </c>
      <c r="AK55" s="106"/>
      <c r="AL55" s="100">
        <f t="shared" si="71"/>
        <v>24136.335616438355</v>
      </c>
      <c r="AM55" s="104"/>
      <c r="AN55" s="100"/>
      <c r="AO55" s="107">
        <f t="shared" si="72"/>
        <v>-4771.5410958904113</v>
      </c>
      <c r="AP55" s="107"/>
      <c r="AQ55" s="107">
        <f>AF55-O55</f>
        <v>1192.8852739726026</v>
      </c>
      <c r="AS55" s="271">
        <v>45488</v>
      </c>
      <c r="AT55" s="94">
        <f t="shared" si="27"/>
        <v>93</v>
      </c>
      <c r="AU55" s="104">
        <f t="shared" si="73"/>
        <v>1537.451515293676</v>
      </c>
      <c r="AW55" s="104">
        <f t="shared" si="74"/>
        <v>22598.884101144678</v>
      </c>
      <c r="AY55" s="279" t="s">
        <v>1016</v>
      </c>
      <c r="AZ55" s="115">
        <f t="shared" si="28"/>
        <v>89</v>
      </c>
      <c r="BA55" s="104">
        <f t="shared" si="75"/>
        <v>1377.6032089053947</v>
      </c>
      <c r="BC55" s="104">
        <f t="shared" si="76"/>
        <v>21221.280892239283</v>
      </c>
      <c r="BH55" s="115" t="s">
        <v>806</v>
      </c>
      <c r="BI55" s="104" t="s">
        <v>55</v>
      </c>
      <c r="BJ55" s="115">
        <f t="shared" si="77"/>
        <v>-2288526.1306923078</v>
      </c>
      <c r="BK55" s="104">
        <f>'[276]FA Schedule'!$J$17</f>
        <v>59501679.398000017</v>
      </c>
      <c r="BL55" s="115">
        <f t="shared" si="63"/>
        <v>57213153.267307706</v>
      </c>
    </row>
    <row r="56" spans="2:74" s="115" customFormat="1" x14ac:dyDescent="0.3">
      <c r="B56" s="94" t="s">
        <v>802</v>
      </c>
      <c r="C56" s="274">
        <v>1</v>
      </c>
      <c r="D56" s="90" t="s">
        <v>689</v>
      </c>
      <c r="E56" s="90" t="s">
        <v>68</v>
      </c>
      <c r="F56" s="90" t="s">
        <v>142</v>
      </c>
      <c r="G56" s="91">
        <v>0.15</v>
      </c>
      <c r="H56" s="92" t="s">
        <v>686</v>
      </c>
      <c r="I56" s="93">
        <v>44757</v>
      </c>
      <c r="J56" s="90">
        <v>39000</v>
      </c>
      <c r="L56" s="90">
        <f>J56*G56</f>
        <v>5850</v>
      </c>
      <c r="M56" s="90"/>
      <c r="N56" s="90">
        <f>J56-L56</f>
        <v>33150</v>
      </c>
      <c r="P56" s="90">
        <f>J56*G56</f>
        <v>5850</v>
      </c>
      <c r="Q56" s="90"/>
      <c r="R56" s="90">
        <f>N56-P56</f>
        <v>27300</v>
      </c>
      <c r="S56" s="90" t="s">
        <v>654</v>
      </c>
      <c r="T56" s="116"/>
      <c r="U56" s="90"/>
      <c r="V56" s="91">
        <f t="shared" si="45"/>
        <v>0.15</v>
      </c>
      <c r="W56" s="91" t="s">
        <v>142</v>
      </c>
      <c r="X56" s="99">
        <v>26</v>
      </c>
      <c r="Y56" s="91">
        <f>1/X56</f>
        <v>3.8461538461538464E-2</v>
      </c>
      <c r="Z56" s="93">
        <v>44758</v>
      </c>
      <c r="AA56" s="90">
        <f t="shared" si="24"/>
        <v>1</v>
      </c>
      <c r="AC56" s="90">
        <f>J56*Y56/365*AA56</f>
        <v>4.1095890410958908</v>
      </c>
      <c r="AD56" s="90"/>
      <c r="AE56" s="90">
        <f>J56-AC56</f>
        <v>38995.890410958906</v>
      </c>
      <c r="AG56" s="90">
        <f>+J56*Y56</f>
        <v>1500</v>
      </c>
      <c r="AH56" s="90"/>
      <c r="AI56" s="90">
        <f>AE56-AG56</f>
        <v>37495.890410958906</v>
      </c>
      <c r="AK56" s="97">
        <f>+AG56</f>
        <v>1500</v>
      </c>
      <c r="AL56" s="97"/>
      <c r="AM56" s="90">
        <f>AI56-AK56</f>
        <v>35995.890410958906</v>
      </c>
      <c r="AN56" s="90"/>
      <c r="AP56" s="98">
        <f>AC56-L56</f>
        <v>-5845.8904109589039</v>
      </c>
      <c r="AR56" s="98">
        <f>AG56-P56</f>
        <v>-4350</v>
      </c>
      <c r="AS56" s="271">
        <v>45488</v>
      </c>
      <c r="AT56" s="94">
        <f t="shared" si="27"/>
        <v>93</v>
      </c>
      <c r="AV56" s="115">
        <f t="shared" ref="AV56:AV60" si="78">+(J56*V56)/365*AT56</f>
        <v>1490.5479452054794</v>
      </c>
      <c r="AX56" s="115">
        <f t="shared" ref="AX56:AX60" si="79">+AM56-AV56</f>
        <v>34505.342465753427</v>
      </c>
      <c r="AY56" s="279" t="s">
        <v>1016</v>
      </c>
      <c r="AZ56" s="115">
        <f t="shared" si="28"/>
        <v>89</v>
      </c>
      <c r="BB56" s="115">
        <f t="shared" ref="BB56:BB60" si="80">+J56*Y56/365*AZ56</f>
        <v>365.75342465753431</v>
      </c>
      <c r="BD56" s="115">
        <f t="shared" ref="BD56:BD60" si="81">+AX56-BB56</f>
        <v>34139.589041095889</v>
      </c>
      <c r="BI56" s="104"/>
      <c r="BJ56" s="89">
        <f>SUM(BJ47:BJ55)</f>
        <v>-20455242.729239609</v>
      </c>
      <c r="BK56" s="89">
        <f>SUM(BK47:BK55)</f>
        <v>994404112.93245673</v>
      </c>
      <c r="BL56" s="89">
        <f>SUM(BL47:BL55)</f>
        <v>973948870.20321727</v>
      </c>
    </row>
    <row r="57" spans="2:74" s="115" customFormat="1" x14ac:dyDescent="0.3">
      <c r="B57" s="94" t="s">
        <v>802</v>
      </c>
      <c r="C57" s="274">
        <v>1</v>
      </c>
      <c r="D57" s="90" t="s">
        <v>690</v>
      </c>
      <c r="E57" s="90" t="s">
        <v>141</v>
      </c>
      <c r="F57" s="90" t="s">
        <v>142</v>
      </c>
      <c r="G57" s="91">
        <v>0.04</v>
      </c>
      <c r="H57" s="92" t="s">
        <v>691</v>
      </c>
      <c r="I57" s="93">
        <v>44502</v>
      </c>
      <c r="J57" s="90">
        <v>941564.04</v>
      </c>
      <c r="L57" s="90">
        <f>J57*G57</f>
        <v>37662.561600000001</v>
      </c>
      <c r="M57" s="90"/>
      <c r="N57" s="90">
        <f>J57-L57</f>
        <v>903901.47840000002</v>
      </c>
      <c r="P57" s="90">
        <f>J57*G57</f>
        <v>37662.561600000001</v>
      </c>
      <c r="Q57" s="90"/>
      <c r="R57" s="90">
        <f>N57-P57</f>
        <v>866238.91680000001</v>
      </c>
      <c r="S57" s="90" t="s">
        <v>637</v>
      </c>
      <c r="T57" s="116"/>
      <c r="U57" s="90"/>
      <c r="V57" s="91">
        <f t="shared" si="45"/>
        <v>0.04</v>
      </c>
      <c r="W57" s="91" t="s">
        <v>142</v>
      </c>
      <c r="X57" s="99">
        <v>26</v>
      </c>
      <c r="Y57" s="91">
        <f>1/X57</f>
        <v>3.8461538461538464E-2</v>
      </c>
      <c r="Z57" s="93">
        <v>44758</v>
      </c>
      <c r="AA57" s="90">
        <f t="shared" si="24"/>
        <v>256</v>
      </c>
      <c r="AC57" s="90">
        <f>J57*Y57/365*AA57</f>
        <v>25399.40929820864</v>
      </c>
      <c r="AD57" s="90"/>
      <c r="AE57" s="90">
        <f>J57-AC57</f>
        <v>916164.63070179138</v>
      </c>
      <c r="AG57" s="90">
        <f>+J57*Y57</f>
        <v>36214.00153846154</v>
      </c>
      <c r="AH57" s="90"/>
      <c r="AI57" s="90">
        <f>AE57-AG57</f>
        <v>879950.62916332984</v>
      </c>
      <c r="AK57" s="97">
        <f>+AG57</f>
        <v>36214.00153846154</v>
      </c>
      <c r="AL57" s="97"/>
      <c r="AM57" s="90">
        <f>AI57-AK57</f>
        <v>843736.6276248683</v>
      </c>
      <c r="AN57" s="90"/>
      <c r="AP57" s="98">
        <f>AC57-L57</f>
        <v>-12263.152301791361</v>
      </c>
      <c r="AR57" s="98">
        <f>AG57-P57</f>
        <v>-1448.560061538461</v>
      </c>
      <c r="AS57" s="271">
        <v>45488</v>
      </c>
      <c r="AT57" s="94">
        <f t="shared" si="27"/>
        <v>93</v>
      </c>
      <c r="AV57" s="115">
        <f t="shared" si="78"/>
        <v>9596.2143254794519</v>
      </c>
      <c r="AX57" s="115">
        <f t="shared" si="79"/>
        <v>834140.41329938883</v>
      </c>
      <c r="AY57" s="279" t="s">
        <v>1016</v>
      </c>
      <c r="AZ57" s="115">
        <f t="shared" si="28"/>
        <v>89</v>
      </c>
      <c r="BB57" s="115">
        <f t="shared" si="80"/>
        <v>8830.263388830348</v>
      </c>
      <c r="BD57" s="115">
        <f t="shared" si="81"/>
        <v>825310.14991055848</v>
      </c>
      <c r="BJ57" s="115">
        <f>AO10+AP10</f>
        <v>20455242.729239613</v>
      </c>
      <c r="BL57" s="115">
        <f>BL56-'[275]NFRS Reconciliation'!E11</f>
        <v>959654407.88070476</v>
      </c>
    </row>
    <row r="58" spans="2:74" s="115" customFormat="1" x14ac:dyDescent="0.3">
      <c r="B58" s="94" t="s">
        <v>802</v>
      </c>
      <c r="C58" s="274">
        <v>1</v>
      </c>
      <c r="D58" s="90" t="s">
        <v>690</v>
      </c>
      <c r="E58" s="90" t="s">
        <v>141</v>
      </c>
      <c r="F58" s="90" t="s">
        <v>142</v>
      </c>
      <c r="G58" s="91">
        <v>0.04</v>
      </c>
      <c r="H58" s="92" t="s">
        <v>688</v>
      </c>
      <c r="I58" s="93">
        <v>44530</v>
      </c>
      <c r="J58" s="90">
        <v>134366.04</v>
      </c>
      <c r="L58" s="90">
        <f>J58*G58</f>
        <v>5374.6416000000008</v>
      </c>
      <c r="M58" s="90"/>
      <c r="N58" s="90">
        <f>J58-L58</f>
        <v>128991.39840000001</v>
      </c>
      <c r="P58" s="90">
        <f>J58*G58</f>
        <v>5374.6416000000008</v>
      </c>
      <c r="Q58" s="90"/>
      <c r="R58" s="90">
        <f>N58-P58</f>
        <v>123616.7568</v>
      </c>
      <c r="S58" s="90" t="s">
        <v>637</v>
      </c>
      <c r="T58" s="116"/>
      <c r="U58" s="90"/>
      <c r="V58" s="91">
        <f t="shared" si="45"/>
        <v>0.04</v>
      </c>
      <c r="W58" s="91" t="s">
        <v>142</v>
      </c>
      <c r="X58" s="99">
        <v>26</v>
      </c>
      <c r="Y58" s="91">
        <f>1/X58</f>
        <v>3.8461538461538464E-2</v>
      </c>
      <c r="Z58" s="93">
        <v>44758</v>
      </c>
      <c r="AA58" s="90">
        <f t="shared" si="24"/>
        <v>228</v>
      </c>
      <c r="AC58" s="90">
        <f>J58*Y58/365*AA58</f>
        <v>3228.1830474183357</v>
      </c>
      <c r="AD58" s="90"/>
      <c r="AE58" s="90">
        <f>J58-AC58</f>
        <v>131137.85695258167</v>
      </c>
      <c r="AG58" s="90">
        <f>+J58*Y58</f>
        <v>5167.9246153846161</v>
      </c>
      <c r="AH58" s="90"/>
      <c r="AI58" s="90">
        <f>AE58-AG58</f>
        <v>125969.93233719705</v>
      </c>
      <c r="AK58" s="97">
        <f>+AG58</f>
        <v>5167.9246153846161</v>
      </c>
      <c r="AL58" s="97"/>
      <c r="AM58" s="90">
        <f>AI58-AK58</f>
        <v>120802.00772181244</v>
      </c>
      <c r="AN58" s="90"/>
      <c r="AP58" s="98">
        <f>AC58-L58</f>
        <v>-2146.4585525816651</v>
      </c>
      <c r="AR58" s="98">
        <f>AG58-P58</f>
        <v>-206.71698461538472</v>
      </c>
      <c r="AS58" s="271">
        <v>45488</v>
      </c>
      <c r="AT58" s="94">
        <f t="shared" si="27"/>
        <v>93</v>
      </c>
      <c r="AV58" s="115">
        <f t="shared" si="78"/>
        <v>1369.4292295890411</v>
      </c>
      <c r="AX58" s="115">
        <f t="shared" si="79"/>
        <v>119432.57849222339</v>
      </c>
      <c r="AY58" s="279" t="s">
        <v>1016</v>
      </c>
      <c r="AZ58" s="115">
        <f t="shared" si="28"/>
        <v>89</v>
      </c>
      <c r="BB58" s="115">
        <f t="shared" si="80"/>
        <v>1260.1240842992627</v>
      </c>
      <c r="BD58" s="115">
        <f t="shared" si="81"/>
        <v>118172.45440792413</v>
      </c>
      <c r="BK58" s="115">
        <f>-SUM([275]FAR!AT48,[275]FAR!AT50,[275]FAR!AT51,[275]FAR!AT52,[275]FAR!AT53,[275]FAR!AT55)</f>
        <v>-983411986.86137724</v>
      </c>
    </row>
    <row r="59" spans="2:74" s="115" customFormat="1" x14ac:dyDescent="0.3">
      <c r="B59" s="94" t="s">
        <v>802</v>
      </c>
      <c r="C59" s="274">
        <v>1</v>
      </c>
      <c r="D59" s="90" t="s">
        <v>692</v>
      </c>
      <c r="E59" s="90" t="s">
        <v>68</v>
      </c>
      <c r="F59" s="90" t="s">
        <v>142</v>
      </c>
      <c r="G59" s="91">
        <v>0.15</v>
      </c>
      <c r="H59" s="92" t="s">
        <v>693</v>
      </c>
      <c r="I59" s="93">
        <v>44699</v>
      </c>
      <c r="J59" s="90">
        <v>310038.09999999998</v>
      </c>
      <c r="L59" s="90">
        <f>J59*G59</f>
        <v>46505.714999999997</v>
      </c>
      <c r="M59" s="90"/>
      <c r="N59" s="90">
        <f>J59-L59</f>
        <v>263532.38500000001</v>
      </c>
      <c r="P59" s="90">
        <f>J59*G59</f>
        <v>46505.714999999997</v>
      </c>
      <c r="Q59" s="90"/>
      <c r="R59" s="90">
        <f>N59-P59</f>
        <v>217026.67</v>
      </c>
      <c r="S59" s="90" t="s">
        <v>654</v>
      </c>
      <c r="T59" s="116"/>
      <c r="U59" s="90"/>
      <c r="V59" s="91">
        <f t="shared" si="45"/>
        <v>0.15</v>
      </c>
      <c r="W59" s="91" t="s">
        <v>142</v>
      </c>
      <c r="X59" s="99">
        <v>26</v>
      </c>
      <c r="Y59" s="91">
        <f>1/X59</f>
        <v>3.8461538461538464E-2</v>
      </c>
      <c r="Z59" s="93">
        <v>44758</v>
      </c>
      <c r="AA59" s="90">
        <f t="shared" si="24"/>
        <v>59</v>
      </c>
      <c r="AC59" s="90">
        <f>J59*Y59/365*AA59</f>
        <v>1927.5287565858798</v>
      </c>
      <c r="AD59" s="90"/>
      <c r="AE59" s="90">
        <f>J59-AC59</f>
        <v>308110.57124341407</v>
      </c>
      <c r="AG59" s="90">
        <f>+J59*Y59</f>
        <v>11924.542307692307</v>
      </c>
      <c r="AH59" s="90"/>
      <c r="AI59" s="90">
        <f>AE59-AG59</f>
        <v>296186.02893572178</v>
      </c>
      <c r="AK59" s="97">
        <f>+AG59</f>
        <v>11924.542307692307</v>
      </c>
      <c r="AL59" s="97"/>
      <c r="AM59" s="90">
        <f>AI59-AK59</f>
        <v>284261.4866280295</v>
      </c>
      <c r="AN59" s="90"/>
      <c r="AP59" s="98">
        <f>AC59-L59</f>
        <v>-44578.186243414115</v>
      </c>
      <c r="AR59" s="98">
        <f>AG59-P59</f>
        <v>-34581.172692307693</v>
      </c>
      <c r="AS59" s="271">
        <v>45488</v>
      </c>
      <c r="AT59" s="94">
        <f t="shared" si="27"/>
        <v>93</v>
      </c>
      <c r="AV59" s="115">
        <f t="shared" si="78"/>
        <v>11849.401356164382</v>
      </c>
      <c r="AX59" s="115">
        <f t="shared" si="79"/>
        <v>272412.08527186513</v>
      </c>
      <c r="AY59" s="279" t="s">
        <v>1016</v>
      </c>
      <c r="AZ59" s="115">
        <f t="shared" si="28"/>
        <v>89</v>
      </c>
      <c r="BB59" s="115">
        <f t="shared" si="80"/>
        <v>2907.6281243414119</v>
      </c>
      <c r="BD59" s="115">
        <f t="shared" si="81"/>
        <v>269504.4571475237</v>
      </c>
    </row>
    <row r="60" spans="2:74" s="115" customFormat="1" x14ac:dyDescent="0.3">
      <c r="B60" s="94" t="s">
        <v>802</v>
      </c>
      <c r="C60" s="274">
        <v>1</v>
      </c>
      <c r="D60" s="90" t="s">
        <v>670</v>
      </c>
      <c r="E60" s="90" t="s">
        <v>68</v>
      </c>
      <c r="F60" s="90" t="s">
        <v>142</v>
      </c>
      <c r="G60" s="91">
        <v>0.15</v>
      </c>
      <c r="H60" s="92" t="s">
        <v>671</v>
      </c>
      <c r="I60" s="93">
        <v>44711</v>
      </c>
      <c r="J60" s="90">
        <v>135600</v>
      </c>
      <c r="L60" s="90">
        <f>J60*G60</f>
        <v>20340</v>
      </c>
      <c r="M60" s="90"/>
      <c r="N60" s="90">
        <f>J60-L60</f>
        <v>115260</v>
      </c>
      <c r="P60" s="90">
        <f>J60*G60</f>
        <v>20340</v>
      </c>
      <c r="Q60" s="90"/>
      <c r="R60" s="90">
        <f>N60-P60</f>
        <v>94920</v>
      </c>
      <c r="S60" s="90" t="s">
        <v>654</v>
      </c>
      <c r="T60" s="116"/>
      <c r="U60" s="90"/>
      <c r="V60" s="91">
        <f t="shared" si="45"/>
        <v>0.15</v>
      </c>
      <c r="W60" s="91" t="s">
        <v>142</v>
      </c>
      <c r="X60" s="99">
        <v>26</v>
      </c>
      <c r="Y60" s="91">
        <f>1/X60</f>
        <v>3.8461538461538464E-2</v>
      </c>
      <c r="Z60" s="93">
        <v>44758</v>
      </c>
      <c r="AA60" s="90">
        <f t="shared" si="24"/>
        <v>47</v>
      </c>
      <c r="AC60" s="90">
        <f>J60*Y60/365*AA60</f>
        <v>671.57007376185459</v>
      </c>
      <c r="AD60" s="90"/>
      <c r="AE60" s="90">
        <f>J60-AC60</f>
        <v>134928.42992623814</v>
      </c>
      <c r="AG60" s="90">
        <f>+J60*Y60</f>
        <v>5215.3846153846152</v>
      </c>
      <c r="AH60" s="90"/>
      <c r="AI60" s="90">
        <f>AE60-AG60</f>
        <v>129713.04531085353</v>
      </c>
      <c r="AK60" s="97">
        <f>+AG60</f>
        <v>5215.3846153846152</v>
      </c>
      <c r="AL60" s="97"/>
      <c r="AM60" s="90">
        <f>AI60-AK60</f>
        <v>124497.66069546892</v>
      </c>
      <c r="AN60" s="90"/>
      <c r="AP60" s="98">
        <f>AC60-L60</f>
        <v>-19668.429926238146</v>
      </c>
      <c r="AR60" s="98">
        <f>AG60-P60</f>
        <v>-15124.615384615385</v>
      </c>
      <c r="AS60" s="271">
        <v>45488</v>
      </c>
      <c r="AT60" s="94">
        <f t="shared" si="27"/>
        <v>93</v>
      </c>
      <c r="AV60" s="115">
        <f t="shared" si="78"/>
        <v>5182.5205479452052</v>
      </c>
      <c r="AX60" s="115">
        <f t="shared" si="79"/>
        <v>119315.14014752372</v>
      </c>
      <c r="AY60" s="279" t="s">
        <v>1016</v>
      </c>
      <c r="AZ60" s="115">
        <f t="shared" si="28"/>
        <v>89</v>
      </c>
      <c r="BB60" s="115">
        <f t="shared" si="80"/>
        <v>1271.6965226554266</v>
      </c>
      <c r="BD60" s="115">
        <f t="shared" si="81"/>
        <v>118043.44362486829</v>
      </c>
      <c r="BK60" s="115" t="s">
        <v>814</v>
      </c>
      <c r="BL60" s="115" t="s">
        <v>815</v>
      </c>
    </row>
    <row r="61" spans="2:74" s="89" customFormat="1" x14ac:dyDescent="0.3">
      <c r="C61" s="274">
        <v>1</v>
      </c>
      <c r="D61" s="100"/>
      <c r="E61" s="100"/>
      <c r="F61" s="100"/>
      <c r="G61" s="84"/>
      <c r="H61" s="83"/>
      <c r="I61" s="86"/>
      <c r="J61" s="83">
        <f t="shared" ref="J61:R61" si="82">SUM(J30:J60)</f>
        <v>168005617.62999997</v>
      </c>
      <c r="K61" s="83">
        <f t="shared" si="82"/>
        <v>184930.21249999999</v>
      </c>
      <c r="L61" s="83">
        <f t="shared" si="82"/>
        <v>6782532.5111999987</v>
      </c>
      <c r="M61" s="83">
        <f t="shared" si="82"/>
        <v>554790.63749999995</v>
      </c>
      <c r="N61" s="83">
        <f t="shared" si="82"/>
        <v>160483364.26879996</v>
      </c>
      <c r="O61" s="83">
        <f t="shared" si="82"/>
        <v>138697.65937499999</v>
      </c>
      <c r="P61" s="83">
        <f t="shared" si="82"/>
        <v>4109460.8077230002</v>
      </c>
      <c r="Q61" s="83">
        <f t="shared" si="82"/>
        <v>416092.97812500002</v>
      </c>
      <c r="R61" s="83">
        <f t="shared" si="82"/>
        <v>156373903.46107697</v>
      </c>
      <c r="S61" s="83"/>
      <c r="T61" s="85"/>
      <c r="U61" s="83"/>
      <c r="V61" s="83"/>
      <c r="W61" s="83"/>
      <c r="X61" s="83"/>
      <c r="Y61" s="83"/>
      <c r="Z61" s="86"/>
      <c r="AA61" s="83"/>
      <c r="AB61" s="83">
        <f>SUM(AB30:AB60)</f>
        <v>77713.186575342479</v>
      </c>
      <c r="AC61" s="83">
        <f>SUM(AC30:AC60)</f>
        <v>3158647.2717502639</v>
      </c>
      <c r="AD61" s="83">
        <f t="shared" ref="AD61:AM61" si="83">SUM(AD30:AD60)</f>
        <v>662007.66342465754</v>
      </c>
      <c r="AE61" s="83">
        <f>SUM(AE30:AE60)</f>
        <v>164107249.50824976</v>
      </c>
      <c r="AF61" s="83">
        <f t="shared" si="83"/>
        <v>165501.91585616439</v>
      </c>
      <c r="AG61" s="83">
        <f t="shared" si="83"/>
        <v>6433303.7223076932</v>
      </c>
      <c r="AH61" s="83">
        <f t="shared" si="83"/>
        <v>496505.74756849319</v>
      </c>
      <c r="AI61" s="83">
        <f t="shared" si="83"/>
        <v>157673945.78594205</v>
      </c>
      <c r="AJ61" s="83">
        <f t="shared" si="83"/>
        <v>124126.4368921233</v>
      </c>
      <c r="AK61" s="83">
        <f t="shared" si="83"/>
        <v>6433303.7223076932</v>
      </c>
      <c r="AL61" s="83">
        <f t="shared" si="83"/>
        <v>372379.31067636987</v>
      </c>
      <c r="AM61" s="83">
        <f t="shared" si="83"/>
        <v>151240642.06363437</v>
      </c>
      <c r="AN61" s="83"/>
      <c r="AO61" s="83">
        <f>SUM(AO30:AO60)</f>
        <v>-107217.02592465752</v>
      </c>
      <c r="AP61" s="83">
        <f>SUM(AP30:AP60)</f>
        <v>-3623885.2394497367</v>
      </c>
      <c r="AQ61" s="83">
        <f>SUM(AQ30:AQ60)</f>
        <v>26804.256481164386</v>
      </c>
      <c r="AR61" s="83">
        <f>SUM(AR30:AR60)</f>
        <v>2323842.9145846921</v>
      </c>
      <c r="AS61" s="137"/>
      <c r="AT61" s="273"/>
      <c r="AU61" s="137"/>
      <c r="AV61" s="124"/>
      <c r="AW61" s="137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15" t="s">
        <v>805</v>
      </c>
      <c r="BI61" s="115" t="s">
        <v>139</v>
      </c>
      <c r="BJ61" s="104">
        <f>+SUMIF($E$17:$E$92,BI61,$AQ$17:$AQ$92)</f>
        <v>6919.5710359589048</v>
      </c>
      <c r="BK61" s="104">
        <f>+'[278]FA Schedule'!$J$12</f>
        <v>922748.76414934802</v>
      </c>
      <c r="BL61" s="104">
        <f>+BJ61+BK61</f>
        <v>929668.33518530696</v>
      </c>
    </row>
    <row r="62" spans="2:74" x14ac:dyDescent="0.3">
      <c r="B62" s="89"/>
      <c r="C62" s="274">
        <v>1</v>
      </c>
      <c r="D62" s="83" t="s">
        <v>617</v>
      </c>
      <c r="E62" s="83"/>
      <c r="F62" s="83"/>
      <c r="G62" s="101"/>
      <c r="H62" s="100"/>
      <c r="I62" s="103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5"/>
      <c r="U62" s="100"/>
      <c r="V62" s="100"/>
      <c r="W62" s="124"/>
      <c r="X62" s="124"/>
      <c r="Y62" s="124"/>
      <c r="AA62" s="100"/>
      <c r="AB62" s="100"/>
      <c r="AC62" s="100"/>
      <c r="AD62" s="100"/>
      <c r="AE62" s="100"/>
      <c r="AF62" s="100"/>
      <c r="AG62" s="100"/>
      <c r="AH62" s="100"/>
      <c r="AI62" s="100"/>
      <c r="AJ62" s="106"/>
      <c r="AK62" s="106"/>
      <c r="AL62" s="106"/>
      <c r="AM62" s="100"/>
      <c r="AN62" s="100"/>
      <c r="AO62" s="107"/>
      <c r="AP62" s="107"/>
      <c r="AQ62" s="107"/>
      <c r="AT62" s="273"/>
      <c r="BH62" s="115" t="s">
        <v>805</v>
      </c>
      <c r="BI62" s="115" t="s">
        <v>72</v>
      </c>
      <c r="BJ62" s="104">
        <f>+SUMIF($E$17:$E$92,BI62,$AQ$17:$AQ$92)</f>
        <v>-1236.770034246576</v>
      </c>
      <c r="BK62" s="115">
        <f>+'[278]FA Schedule'!$J$13</f>
        <v>1609928.6053882795</v>
      </c>
      <c r="BL62" s="104">
        <f t="shared" ref="BL62:BL69" si="84">+BJ62+BK62</f>
        <v>1608691.8353540329</v>
      </c>
    </row>
    <row r="63" spans="2:74" s="115" customFormat="1" x14ac:dyDescent="0.3">
      <c r="B63" s="94" t="s">
        <v>802</v>
      </c>
      <c r="C63" s="274">
        <v>1</v>
      </c>
      <c r="D63" s="90" t="s">
        <v>694</v>
      </c>
      <c r="E63" s="90" t="s">
        <v>141</v>
      </c>
      <c r="F63" s="90" t="s">
        <v>142</v>
      </c>
      <c r="G63" s="91">
        <v>0.04</v>
      </c>
      <c r="H63" s="92" t="s">
        <v>695</v>
      </c>
      <c r="I63" s="93">
        <v>44955</v>
      </c>
      <c r="J63" s="90">
        <v>88140</v>
      </c>
      <c r="K63" s="90"/>
      <c r="L63" s="90"/>
      <c r="M63" s="90"/>
      <c r="N63" s="90"/>
      <c r="P63" s="90">
        <f>J63*G63</f>
        <v>3525.6</v>
      </c>
      <c r="Q63" s="90"/>
      <c r="R63" s="90"/>
      <c r="S63" s="90" t="s">
        <v>646</v>
      </c>
      <c r="T63" s="116"/>
      <c r="U63" s="90"/>
      <c r="V63" s="91">
        <f>G23</f>
        <v>0.04</v>
      </c>
      <c r="W63" s="91" t="s">
        <v>142</v>
      </c>
      <c r="X63" s="99">
        <v>25</v>
      </c>
      <c r="Y63" s="91">
        <f>1/X63</f>
        <v>0.04</v>
      </c>
      <c r="Z63" s="93">
        <v>45123</v>
      </c>
      <c r="AA63" s="90">
        <f t="shared" ref="AA63:AA92" si="85">DATEDIF(I63,Z63,"d")</f>
        <v>168</v>
      </c>
      <c r="AB63" s="90"/>
      <c r="AC63" s="90"/>
      <c r="AD63" s="90"/>
      <c r="AE63" s="90"/>
      <c r="AG63" s="90">
        <f>J63*Y63*AA63/365</f>
        <v>1622.7419178082189</v>
      </c>
      <c r="AH63" s="90"/>
      <c r="AI63" s="90">
        <f>J63-AG63</f>
        <v>86517.25808219178</v>
      </c>
      <c r="AK63" s="97">
        <f>+J63*Y63</f>
        <v>3525.6</v>
      </c>
      <c r="AL63" s="97"/>
      <c r="AM63" s="90">
        <f>AI63-AK63</f>
        <v>82991.658082191774</v>
      </c>
      <c r="AN63" s="90"/>
      <c r="AO63" s="98">
        <f t="shared" ref="AO63:AO92" si="86">AB63-K63</f>
        <v>0</v>
      </c>
      <c r="AP63" s="98"/>
      <c r="AR63" s="98">
        <f>AG63-P63</f>
        <v>-1902.858082191781</v>
      </c>
      <c r="AS63" s="271">
        <v>45488</v>
      </c>
      <c r="AT63" s="94">
        <f t="shared" ref="AT63:AT92" si="87">+DATEDIF(AS63,$AT$13,"D")</f>
        <v>93</v>
      </c>
      <c r="AV63" s="115">
        <f>+(J63*V63)/365*AT63</f>
        <v>898.30356164383568</v>
      </c>
      <c r="AX63" s="115">
        <f>+AM63-AV63</f>
        <v>82093.354520547931</v>
      </c>
      <c r="AY63" s="279" t="s">
        <v>1016</v>
      </c>
      <c r="AZ63" s="115">
        <f t="shared" ref="AZ63:AZ92" si="88">+DATEDIF(AY63,$AZ$13,"d")</f>
        <v>89</v>
      </c>
      <c r="BB63" s="115">
        <f>+J63*Y63/365*AZ63</f>
        <v>859.66684931506848</v>
      </c>
      <c r="BD63" s="115">
        <f>+AX63-BB63</f>
        <v>81233.687671232867</v>
      </c>
      <c r="BH63" s="115" t="s">
        <v>805</v>
      </c>
      <c r="BI63" s="104" t="s">
        <v>138</v>
      </c>
      <c r="BJ63" s="104">
        <f>+SUMIF($E$17:$E$92,BI63,$AQ$17:$AQ$92)</f>
        <v>-28044.712678082185</v>
      </c>
      <c r="BK63" s="104">
        <f>+'[278]FA Schedule'!$J$11</f>
        <v>3653142.1530182832</v>
      </c>
      <c r="BL63" s="104">
        <f t="shared" si="84"/>
        <v>3625097.4403402009</v>
      </c>
    </row>
    <row r="64" spans="2:74" x14ac:dyDescent="0.3">
      <c r="B64" s="89" t="s">
        <v>801</v>
      </c>
      <c r="C64" s="274">
        <v>1</v>
      </c>
      <c r="D64" s="100" t="s">
        <v>696</v>
      </c>
      <c r="E64" s="100" t="s">
        <v>139</v>
      </c>
      <c r="F64" s="100" t="s">
        <v>136</v>
      </c>
      <c r="G64" s="101">
        <v>0.25</v>
      </c>
      <c r="H64" s="102" t="s">
        <v>697</v>
      </c>
      <c r="I64" s="103">
        <v>44953</v>
      </c>
      <c r="J64" s="100">
        <v>5700</v>
      </c>
      <c r="K64" s="100"/>
      <c r="L64" s="100"/>
      <c r="M64" s="100"/>
      <c r="N64" s="100"/>
      <c r="O64" s="100">
        <f>J64*G64</f>
        <v>1425</v>
      </c>
      <c r="P64" s="100"/>
      <c r="Q64" s="100"/>
      <c r="R64" s="100"/>
      <c r="S64" s="100" t="s">
        <v>646</v>
      </c>
      <c r="T64" s="105"/>
      <c r="U64" s="100"/>
      <c r="V64" s="101">
        <f>G20</f>
        <v>0.25</v>
      </c>
      <c r="W64" s="101"/>
      <c r="X64" s="101"/>
      <c r="Y64" s="101"/>
      <c r="Z64" s="103">
        <v>45123</v>
      </c>
      <c r="AA64" s="100">
        <f t="shared" si="85"/>
        <v>170</v>
      </c>
      <c r="AB64" s="100"/>
      <c r="AC64" s="100"/>
      <c r="AD64" s="100"/>
      <c r="AE64" s="100"/>
      <c r="AF64" s="100">
        <f t="shared" ref="AF64:AF89" si="89">J64*V64*AA64/365</f>
        <v>663.69863013698625</v>
      </c>
      <c r="AG64" s="100"/>
      <c r="AH64" s="100">
        <f>J64-AF64</f>
        <v>5036.3013698630139</v>
      </c>
      <c r="AJ64" s="106">
        <f>IF(F64="WDV",AH64*V64,J64*V64)</f>
        <v>1259.0753424657535</v>
      </c>
      <c r="AK64" s="106"/>
      <c r="AL64" s="100">
        <f>AH64-AJ64</f>
        <v>3777.2260273972606</v>
      </c>
      <c r="AM64" s="104"/>
      <c r="AN64" s="100"/>
      <c r="AO64" s="107">
        <f t="shared" si="86"/>
        <v>0</v>
      </c>
      <c r="AP64" s="107"/>
      <c r="AQ64" s="107">
        <f t="shared" ref="AQ64:AQ89" si="90">AF64-O64</f>
        <v>-761.30136986301375</v>
      </c>
      <c r="AS64" s="271">
        <v>45488</v>
      </c>
      <c r="AT64" s="94">
        <f t="shared" si="87"/>
        <v>93</v>
      </c>
      <c r="AU64" s="104">
        <f t="shared" ref="AU64:AU66" si="91">IF(F64="WDV",(AL64*V64)/365*AT64,(J64*V64)/365*AT64)</f>
        <v>240.60412366297618</v>
      </c>
      <c r="AW64" s="104">
        <f t="shared" ref="AW64:AW66" si="92">+AL64-AU64</f>
        <v>3536.6219037342844</v>
      </c>
      <c r="AY64" s="279" t="s">
        <v>1016</v>
      </c>
      <c r="AZ64" s="115">
        <f t="shared" si="88"/>
        <v>89</v>
      </c>
      <c r="BA64" s="104">
        <f t="shared" ref="BA64:BA66" si="93">IF(F64="WDV",(AW64*V64)/365*AZ64,J64*V64)</f>
        <v>215.58859550161048</v>
      </c>
      <c r="BC64" s="104">
        <f t="shared" ref="BC64:BC66" si="94">+AW64-BA64</f>
        <v>3321.0333082326738</v>
      </c>
      <c r="BH64" s="115" t="s">
        <v>805</v>
      </c>
      <c r="BI64" s="104" t="s">
        <v>140</v>
      </c>
      <c r="BJ64" s="104">
        <f>+SUMIF($E$17:$E$92,BI64,$AQ$17:$AQ$92)</f>
        <v>850315.06849315064</v>
      </c>
      <c r="BK64" s="115">
        <f>+'[278]FA Schedule'!$J$14</f>
        <v>9251391.634980822</v>
      </c>
      <c r="BL64" s="104">
        <f t="shared" si="84"/>
        <v>10101706.703473972</v>
      </c>
    </row>
    <row r="65" spans="2:64" x14ac:dyDescent="0.3">
      <c r="B65" s="89" t="s">
        <v>801</v>
      </c>
      <c r="C65" s="274">
        <v>1</v>
      </c>
      <c r="D65" s="100" t="s">
        <v>694</v>
      </c>
      <c r="E65" s="100" t="s">
        <v>139</v>
      </c>
      <c r="F65" s="100" t="s">
        <v>136</v>
      </c>
      <c r="G65" s="101">
        <v>0.25</v>
      </c>
      <c r="H65" s="102" t="s">
        <v>695</v>
      </c>
      <c r="I65" s="103">
        <v>44955</v>
      </c>
      <c r="J65" s="100">
        <v>14125</v>
      </c>
      <c r="K65" s="100"/>
      <c r="L65" s="100"/>
      <c r="M65" s="100"/>
      <c r="N65" s="100"/>
      <c r="O65" s="100">
        <f>J65*G65</f>
        <v>3531.25</v>
      </c>
      <c r="P65" s="100"/>
      <c r="Q65" s="100"/>
      <c r="R65" s="100"/>
      <c r="S65" s="100" t="s">
        <v>646</v>
      </c>
      <c r="T65" s="105"/>
      <c r="U65" s="100"/>
      <c r="V65" s="101">
        <f>V64</f>
        <v>0.25</v>
      </c>
      <c r="W65" s="101"/>
      <c r="X65" s="101"/>
      <c r="Y65" s="101"/>
      <c r="Z65" s="103">
        <v>45123</v>
      </c>
      <c r="AA65" s="100">
        <f t="shared" si="85"/>
        <v>168</v>
      </c>
      <c r="AB65" s="100"/>
      <c r="AC65" s="100"/>
      <c r="AD65" s="100"/>
      <c r="AE65" s="100"/>
      <c r="AF65" s="100">
        <f t="shared" si="89"/>
        <v>1625.3424657534247</v>
      </c>
      <c r="AG65" s="100"/>
      <c r="AH65" s="100">
        <f>J65-AF65</f>
        <v>12499.657534246575</v>
      </c>
      <c r="AJ65" s="106">
        <f>IF(F65="WDV",AH65*V65,J65*V65)</f>
        <v>3124.9143835616437</v>
      </c>
      <c r="AK65" s="106"/>
      <c r="AL65" s="100">
        <f>AH65-AJ65</f>
        <v>9374.7431506849316</v>
      </c>
      <c r="AM65" s="104"/>
      <c r="AN65" s="100"/>
      <c r="AO65" s="107">
        <f t="shared" si="86"/>
        <v>0</v>
      </c>
      <c r="AP65" s="107"/>
      <c r="AQ65" s="107">
        <f t="shared" si="90"/>
        <v>-1905.9075342465753</v>
      </c>
      <c r="AS65" s="271">
        <v>45488</v>
      </c>
      <c r="AT65" s="94">
        <f t="shared" si="87"/>
        <v>93</v>
      </c>
      <c r="AU65" s="104">
        <f t="shared" si="91"/>
        <v>597.15829658472512</v>
      </c>
      <c r="AW65" s="104">
        <f t="shared" si="92"/>
        <v>8777.5848541002069</v>
      </c>
      <c r="AY65" s="279" t="s">
        <v>1016</v>
      </c>
      <c r="AZ65" s="115">
        <f t="shared" si="88"/>
        <v>89</v>
      </c>
      <c r="BA65" s="104">
        <f t="shared" si="93"/>
        <v>535.07195343487558</v>
      </c>
      <c r="BC65" s="104">
        <f t="shared" si="94"/>
        <v>8242.5129006653315</v>
      </c>
      <c r="BH65" s="115" t="s">
        <v>806</v>
      </c>
      <c r="BI65" s="115" t="s">
        <v>68</v>
      </c>
      <c r="BJ65" s="104">
        <f>+SUMIF($E$17:$E$92,BI65,$AR$17:$AR$92)</f>
        <v>-7213057.1537078349</v>
      </c>
      <c r="BK65" s="104">
        <f>+'[278]FA Schedule'!$J$18</f>
        <v>48682993.079937965</v>
      </c>
      <c r="BL65" s="104">
        <f t="shared" si="84"/>
        <v>41469935.926230133</v>
      </c>
    </row>
    <row r="66" spans="2:64" x14ac:dyDescent="0.3">
      <c r="B66" s="89" t="s">
        <v>801</v>
      </c>
      <c r="C66" s="274">
        <v>1</v>
      </c>
      <c r="D66" s="100" t="s">
        <v>696</v>
      </c>
      <c r="E66" s="100" t="s">
        <v>139</v>
      </c>
      <c r="F66" s="100" t="s">
        <v>136</v>
      </c>
      <c r="G66" s="101">
        <v>0.25</v>
      </c>
      <c r="H66" s="102" t="s">
        <v>698</v>
      </c>
      <c r="I66" s="103">
        <v>44969</v>
      </c>
      <c r="J66" s="100">
        <v>13910</v>
      </c>
      <c r="K66" s="100"/>
      <c r="L66" s="100"/>
      <c r="M66" s="100"/>
      <c r="N66" s="100"/>
      <c r="O66" s="100">
        <f>J66*G66</f>
        <v>3477.5</v>
      </c>
      <c r="P66" s="100"/>
      <c r="Q66" s="100"/>
      <c r="R66" s="100"/>
      <c r="S66" s="100" t="s">
        <v>646</v>
      </c>
      <c r="T66" s="105"/>
      <c r="U66" s="100"/>
      <c r="V66" s="101">
        <f>V65</f>
        <v>0.25</v>
      </c>
      <c r="W66" s="101"/>
      <c r="X66" s="101"/>
      <c r="Y66" s="101"/>
      <c r="Z66" s="103">
        <v>45123</v>
      </c>
      <c r="AA66" s="100">
        <f t="shared" si="85"/>
        <v>154</v>
      </c>
      <c r="AB66" s="100"/>
      <c r="AC66" s="100"/>
      <c r="AD66" s="100"/>
      <c r="AE66" s="100"/>
      <c r="AF66" s="100">
        <f>J66*V66*AA66/365</f>
        <v>1467.2191780821918</v>
      </c>
      <c r="AG66" s="100"/>
      <c r="AH66" s="100">
        <f>J66-AF66</f>
        <v>12442.780821917808</v>
      </c>
      <c r="AJ66" s="106">
        <f>IF(F66="WDV",AH66*V66,J66*V66)</f>
        <v>3110.6952054794519</v>
      </c>
      <c r="AK66" s="106"/>
      <c r="AL66" s="100">
        <f>AH66-AJ66</f>
        <v>9332.0856164383549</v>
      </c>
      <c r="AM66" s="104"/>
      <c r="AN66" s="100"/>
      <c r="AO66" s="107">
        <f t="shared" si="86"/>
        <v>0</v>
      </c>
      <c r="AP66" s="107"/>
      <c r="AQ66" s="107">
        <f t="shared" si="90"/>
        <v>-2010.2808219178082</v>
      </c>
      <c r="AS66" s="271">
        <v>45488</v>
      </c>
      <c r="AT66" s="94">
        <f t="shared" si="87"/>
        <v>93</v>
      </c>
      <c r="AU66" s="104">
        <f t="shared" si="91"/>
        <v>594.44107008819662</v>
      </c>
      <c r="AW66" s="104">
        <f t="shared" si="92"/>
        <v>8737.6445463501586</v>
      </c>
      <c r="AY66" s="279" t="s">
        <v>1016</v>
      </c>
      <c r="AZ66" s="115">
        <f t="shared" si="88"/>
        <v>89</v>
      </c>
      <c r="BA66" s="104">
        <f t="shared" si="93"/>
        <v>532.63723604463303</v>
      </c>
      <c r="BC66" s="104">
        <f t="shared" si="94"/>
        <v>8205.0073103055256</v>
      </c>
      <c r="BH66" s="115" t="s">
        <v>806</v>
      </c>
      <c r="BI66" s="104" t="s">
        <v>141</v>
      </c>
      <c r="BJ66" s="104">
        <f>+SUMIF($E$17:$E$92,BI66,$AR$17:$AR$92)</f>
        <v>-8073466.4980133595</v>
      </c>
      <c r="BK66" s="104">
        <f>+'[278]FA Schedule'!$J$15</f>
        <v>216157330.866</v>
      </c>
      <c r="BL66" s="104">
        <f t="shared" si="84"/>
        <v>208083864.36798665</v>
      </c>
    </row>
    <row r="67" spans="2:64" s="115" customFormat="1" x14ac:dyDescent="0.3">
      <c r="B67" s="94" t="s">
        <v>802</v>
      </c>
      <c r="C67" s="274">
        <v>1</v>
      </c>
      <c r="D67" s="90" t="s">
        <v>699</v>
      </c>
      <c r="E67" s="90" t="s">
        <v>141</v>
      </c>
      <c r="F67" s="90" t="s">
        <v>142</v>
      </c>
      <c r="G67" s="91">
        <v>0.04</v>
      </c>
      <c r="H67" s="92" t="s">
        <v>700</v>
      </c>
      <c r="I67" s="93">
        <v>44874</v>
      </c>
      <c r="J67" s="90">
        <v>1436545.5</v>
      </c>
      <c r="K67" s="90"/>
      <c r="L67" s="90"/>
      <c r="M67" s="90"/>
      <c r="N67" s="90"/>
      <c r="P67" s="90">
        <f t="shared" ref="P67:P73" si="95">J67*G67</f>
        <v>57461.82</v>
      </c>
      <c r="Q67" s="90"/>
      <c r="R67" s="90"/>
      <c r="S67" s="90" t="s">
        <v>637</v>
      </c>
      <c r="T67" s="116"/>
      <c r="U67" s="90"/>
      <c r="V67" s="91">
        <f>V63</f>
        <v>0.04</v>
      </c>
      <c r="W67" s="91" t="s">
        <v>142</v>
      </c>
      <c r="X67" s="99">
        <v>25</v>
      </c>
      <c r="Y67" s="91">
        <f t="shared" ref="Y67:Y73" si="96">1/X67</f>
        <v>0.04</v>
      </c>
      <c r="Z67" s="93">
        <v>45123</v>
      </c>
      <c r="AA67" s="90">
        <f t="shared" si="85"/>
        <v>249</v>
      </c>
      <c r="AB67" s="90"/>
      <c r="AC67" s="90"/>
      <c r="AD67" s="90"/>
      <c r="AE67" s="90"/>
      <c r="AG67" s="90">
        <f t="shared" ref="AG67:AG73" si="97">J67*Y67*AA67/365</f>
        <v>39199.981315068493</v>
      </c>
      <c r="AH67" s="90"/>
      <c r="AI67" s="90">
        <f t="shared" ref="AI67:AI73" si="98">J67-AG67</f>
        <v>1397345.5186849316</v>
      </c>
      <c r="AK67" s="97">
        <f t="shared" ref="AK67:AK73" si="99">+J67*Y67</f>
        <v>57461.82</v>
      </c>
      <c r="AL67" s="97"/>
      <c r="AM67" s="90">
        <f t="shared" ref="AM67:AM73" si="100">AI67-AK67</f>
        <v>1339883.6986849315</v>
      </c>
      <c r="AN67" s="90"/>
      <c r="AO67" s="98">
        <f t="shared" si="86"/>
        <v>0</v>
      </c>
      <c r="AP67" s="98"/>
      <c r="AR67" s="98">
        <f t="shared" ref="AR67:AR73" si="101">AG67-P67</f>
        <v>-18261.838684931507</v>
      </c>
      <c r="AS67" s="271">
        <v>45488</v>
      </c>
      <c r="AT67" s="94">
        <f t="shared" si="87"/>
        <v>93</v>
      </c>
      <c r="AV67" s="115">
        <f t="shared" ref="AV67:AV73" si="102">+(J67*V67)/365*AT67</f>
        <v>14640.956876712329</v>
      </c>
      <c r="AX67" s="115">
        <f t="shared" ref="AX67:AX73" si="103">+AM67-AV67</f>
        <v>1325242.7418082191</v>
      </c>
      <c r="AY67" s="279" t="s">
        <v>1016</v>
      </c>
      <c r="AZ67" s="115">
        <f t="shared" si="88"/>
        <v>89</v>
      </c>
      <c r="BB67" s="115">
        <f t="shared" ref="BB67:BB73" si="104">+J67*Y67/365*AZ67</f>
        <v>14011.238301369864</v>
      </c>
      <c r="BD67" s="115">
        <f t="shared" ref="BD67:BD73" si="105">+AX67-BB67</f>
        <v>1311231.5035068493</v>
      </c>
      <c r="BH67" s="115" t="s">
        <v>806</v>
      </c>
      <c r="BI67" s="104" t="s">
        <v>137</v>
      </c>
      <c r="BJ67" s="104">
        <f>+SUMIF($E$17:$E$92,BI67,$AR$17:$AR$92)</f>
        <v>-5028.9248545093178</v>
      </c>
      <c r="BK67" s="115">
        <f>+'[278]FA Schedule'!$J$10</f>
        <v>971340.6333571861</v>
      </c>
      <c r="BL67" s="104">
        <f t="shared" si="84"/>
        <v>966311.7085026768</v>
      </c>
    </row>
    <row r="68" spans="2:64" s="115" customFormat="1" x14ac:dyDescent="0.3">
      <c r="B68" s="94" t="s">
        <v>802</v>
      </c>
      <c r="C68" s="274">
        <v>1</v>
      </c>
      <c r="D68" s="90" t="s">
        <v>701</v>
      </c>
      <c r="E68" s="90" t="s">
        <v>68</v>
      </c>
      <c r="F68" s="90" t="s">
        <v>142</v>
      </c>
      <c r="G68" s="91">
        <v>0.15</v>
      </c>
      <c r="H68" s="92" t="s">
        <v>702</v>
      </c>
      <c r="I68" s="93">
        <v>45122</v>
      </c>
      <c r="J68" s="90">
        <v>4564275</v>
      </c>
      <c r="K68" s="90"/>
      <c r="L68" s="90"/>
      <c r="M68" s="90"/>
      <c r="N68" s="90"/>
      <c r="P68" s="90">
        <f t="shared" si="95"/>
        <v>684641.25</v>
      </c>
      <c r="Q68" s="90"/>
      <c r="R68" s="90"/>
      <c r="S68" s="90" t="s">
        <v>654</v>
      </c>
      <c r="T68" s="116"/>
      <c r="U68" s="90"/>
      <c r="V68" s="91">
        <f>G68</f>
        <v>0.15</v>
      </c>
      <c r="W68" s="91" t="s">
        <v>142</v>
      </c>
      <c r="X68" s="99">
        <v>25</v>
      </c>
      <c r="Y68" s="91">
        <f t="shared" si="96"/>
        <v>0.04</v>
      </c>
      <c r="Z68" s="93">
        <v>45123</v>
      </c>
      <c r="AA68" s="90">
        <f>DATEDIF(I68,Z68,"d")</f>
        <v>1</v>
      </c>
      <c r="AB68" s="90"/>
      <c r="AC68" s="90"/>
      <c r="AD68" s="90"/>
      <c r="AE68" s="90"/>
      <c r="AG68" s="90">
        <f t="shared" si="97"/>
        <v>500.19452054794522</v>
      </c>
      <c r="AH68" s="90"/>
      <c r="AI68" s="90">
        <f t="shared" si="98"/>
        <v>4563774.805479452</v>
      </c>
      <c r="AK68" s="97">
        <f t="shared" si="99"/>
        <v>182571</v>
      </c>
      <c r="AL68" s="97"/>
      <c r="AM68" s="90">
        <f t="shared" si="100"/>
        <v>4381203.805479452</v>
      </c>
      <c r="AN68" s="90"/>
      <c r="AO68" s="98">
        <f t="shared" si="86"/>
        <v>0</v>
      </c>
      <c r="AP68" s="98"/>
      <c r="AR68" s="98">
        <f t="shared" si="101"/>
        <v>-684141.05547945201</v>
      </c>
      <c r="AS68" s="271">
        <v>45488</v>
      </c>
      <c r="AT68" s="94">
        <f t="shared" si="87"/>
        <v>93</v>
      </c>
      <c r="AV68" s="115">
        <f t="shared" si="102"/>
        <v>174442.8390410959</v>
      </c>
      <c r="AX68" s="115">
        <f t="shared" si="103"/>
        <v>4206760.9664383559</v>
      </c>
      <c r="AY68" s="279" t="s">
        <v>1016</v>
      </c>
      <c r="AZ68" s="115">
        <f t="shared" si="88"/>
        <v>89</v>
      </c>
      <c r="BB68" s="115">
        <f t="shared" si="104"/>
        <v>44517.312328767126</v>
      </c>
      <c r="BD68" s="115">
        <f t="shared" si="105"/>
        <v>4162243.6541095888</v>
      </c>
      <c r="BH68" s="115" t="s">
        <v>806</v>
      </c>
      <c r="BI68" s="104" t="s">
        <v>55</v>
      </c>
      <c r="BJ68" s="104">
        <f>+SUMIF($E$17:$E$92,BI68,$AR$17:$AR$92)</f>
        <v>-2288526.1306923078</v>
      </c>
      <c r="BK68" s="115">
        <f>+'[278]FA Schedule'!$J$17</f>
        <v>62824292.036800019</v>
      </c>
      <c r="BL68" s="104">
        <f t="shared" si="84"/>
        <v>60535765.906107709</v>
      </c>
    </row>
    <row r="69" spans="2:64" s="115" customFormat="1" x14ac:dyDescent="0.3">
      <c r="B69" s="94" t="s">
        <v>802</v>
      </c>
      <c r="C69" s="274">
        <v>1</v>
      </c>
      <c r="D69" s="90" t="s">
        <v>694</v>
      </c>
      <c r="E69" s="90" t="s">
        <v>141</v>
      </c>
      <c r="F69" s="90" t="s">
        <v>142</v>
      </c>
      <c r="G69" s="91">
        <v>0.04</v>
      </c>
      <c r="H69" s="92" t="s">
        <v>703</v>
      </c>
      <c r="I69" s="93">
        <v>44761</v>
      </c>
      <c r="J69" s="90">
        <v>63280</v>
      </c>
      <c r="K69" s="90"/>
      <c r="L69" s="90"/>
      <c r="M69" s="90"/>
      <c r="N69" s="90"/>
      <c r="P69" s="90">
        <f t="shared" si="95"/>
        <v>2531.2000000000003</v>
      </c>
      <c r="Q69" s="90"/>
      <c r="R69" s="90"/>
      <c r="S69" s="90" t="s">
        <v>637</v>
      </c>
      <c r="T69" s="116"/>
      <c r="U69" s="90"/>
      <c r="V69" s="91">
        <f>V63</f>
        <v>0.04</v>
      </c>
      <c r="W69" s="91" t="s">
        <v>142</v>
      </c>
      <c r="X69" s="99">
        <v>25</v>
      </c>
      <c r="Y69" s="91">
        <f t="shared" si="96"/>
        <v>0.04</v>
      </c>
      <c r="Z69" s="93">
        <v>45123</v>
      </c>
      <c r="AA69" s="90">
        <f t="shared" si="85"/>
        <v>362</v>
      </c>
      <c r="AB69" s="90"/>
      <c r="AC69" s="90"/>
      <c r="AD69" s="90"/>
      <c r="AE69" s="90"/>
      <c r="AG69" s="90">
        <f t="shared" si="97"/>
        <v>2510.3956164383567</v>
      </c>
      <c r="AH69" s="90"/>
      <c r="AI69" s="90">
        <f t="shared" si="98"/>
        <v>60769.604383561644</v>
      </c>
      <c r="AK69" s="97">
        <f t="shared" si="99"/>
        <v>2531.2000000000003</v>
      </c>
      <c r="AL69" s="97"/>
      <c r="AM69" s="90">
        <f t="shared" si="100"/>
        <v>58238.404383561647</v>
      </c>
      <c r="AN69" s="90"/>
      <c r="AO69" s="98">
        <f t="shared" si="86"/>
        <v>0</v>
      </c>
      <c r="AP69" s="98"/>
      <c r="AR69" s="98">
        <f t="shared" si="101"/>
        <v>-20.80438356164359</v>
      </c>
      <c r="AS69" s="271">
        <v>45488</v>
      </c>
      <c r="AT69" s="94">
        <f t="shared" si="87"/>
        <v>93</v>
      </c>
      <c r="AV69" s="115">
        <f t="shared" si="102"/>
        <v>644.93589041095902</v>
      </c>
      <c r="AX69" s="115">
        <f t="shared" si="103"/>
        <v>57593.468493150685</v>
      </c>
      <c r="AY69" s="279" t="s">
        <v>1016</v>
      </c>
      <c r="AZ69" s="115">
        <f t="shared" si="88"/>
        <v>89</v>
      </c>
      <c r="BB69" s="115">
        <f t="shared" si="104"/>
        <v>617.19671232876726</v>
      </c>
      <c r="BD69" s="115">
        <f t="shared" si="105"/>
        <v>56976.271780821917</v>
      </c>
      <c r="BH69" s="115" t="s">
        <v>806</v>
      </c>
      <c r="BI69" s="115" t="s">
        <v>143</v>
      </c>
      <c r="BJ69" s="104">
        <f>+SUMIF($E$17:$E$92,BI69,$AR$17:$AR$92)</f>
        <v>1792517.5385866752</v>
      </c>
      <c r="BK69" s="104">
        <f>+'[278]FA Schedule'!$J$16</f>
        <v>708385296.75353932</v>
      </c>
      <c r="BL69" s="104">
        <f t="shared" si="84"/>
        <v>710177814.29212594</v>
      </c>
    </row>
    <row r="70" spans="2:64" s="115" customFormat="1" x14ac:dyDescent="0.3">
      <c r="B70" s="94" t="s">
        <v>802</v>
      </c>
      <c r="C70" s="274">
        <v>1</v>
      </c>
      <c r="D70" s="90" t="s">
        <v>704</v>
      </c>
      <c r="E70" s="90" t="s">
        <v>141</v>
      </c>
      <c r="F70" s="90" t="s">
        <v>142</v>
      </c>
      <c r="G70" s="91">
        <v>0.04</v>
      </c>
      <c r="H70" s="92" t="s">
        <v>705</v>
      </c>
      <c r="I70" s="93">
        <v>44791</v>
      </c>
      <c r="J70" s="90">
        <v>28815</v>
      </c>
      <c r="K70" s="90"/>
      <c r="L70" s="90"/>
      <c r="M70" s="90"/>
      <c r="N70" s="90"/>
      <c r="P70" s="90">
        <f t="shared" si="95"/>
        <v>1152.6000000000001</v>
      </c>
      <c r="Q70" s="90"/>
      <c r="R70" s="90"/>
      <c r="S70" s="90" t="s">
        <v>637</v>
      </c>
      <c r="T70" s="116"/>
      <c r="U70" s="90"/>
      <c r="V70" s="91">
        <f>V69</f>
        <v>0.04</v>
      </c>
      <c r="W70" s="91" t="s">
        <v>142</v>
      </c>
      <c r="X70" s="99">
        <v>25</v>
      </c>
      <c r="Y70" s="91">
        <f t="shared" si="96"/>
        <v>0.04</v>
      </c>
      <c r="Z70" s="93">
        <v>45123</v>
      </c>
      <c r="AA70" s="90">
        <f t="shared" si="85"/>
        <v>332</v>
      </c>
      <c r="AB70" s="90"/>
      <c r="AC70" s="90"/>
      <c r="AD70" s="90"/>
      <c r="AE70" s="90"/>
      <c r="AG70" s="90">
        <f t="shared" si="97"/>
        <v>1048.3923287671234</v>
      </c>
      <c r="AH70" s="90"/>
      <c r="AI70" s="90">
        <f t="shared" si="98"/>
        <v>27766.607671232876</v>
      </c>
      <c r="AK70" s="97">
        <f t="shared" si="99"/>
        <v>1152.6000000000001</v>
      </c>
      <c r="AL70" s="97"/>
      <c r="AM70" s="90">
        <f t="shared" si="100"/>
        <v>26614.007671232877</v>
      </c>
      <c r="AN70" s="90"/>
      <c r="AO70" s="98">
        <f t="shared" si="86"/>
        <v>0</v>
      </c>
      <c r="AP70" s="98"/>
      <c r="AR70" s="98">
        <f t="shared" si="101"/>
        <v>-104.20767123287669</v>
      </c>
      <c r="AS70" s="271">
        <v>45488</v>
      </c>
      <c r="AT70" s="94">
        <f t="shared" si="87"/>
        <v>93</v>
      </c>
      <c r="AV70" s="115">
        <f t="shared" si="102"/>
        <v>293.67616438356168</v>
      </c>
      <c r="AX70" s="115">
        <f t="shared" si="103"/>
        <v>26320.331506849314</v>
      </c>
      <c r="AY70" s="279" t="s">
        <v>1016</v>
      </c>
      <c r="AZ70" s="115">
        <f t="shared" si="88"/>
        <v>89</v>
      </c>
      <c r="BB70" s="115">
        <f t="shared" si="104"/>
        <v>281.04493150684937</v>
      </c>
      <c r="BD70" s="115">
        <f t="shared" si="105"/>
        <v>26039.286575342463</v>
      </c>
      <c r="BK70" s="94">
        <f>SUM(BK61:BK69)</f>
        <v>1052458464.5271711</v>
      </c>
      <c r="BL70" s="94">
        <f>SUM(BL61:BL69)</f>
        <v>1037498856.5153066</v>
      </c>
    </row>
    <row r="71" spans="2:64" s="115" customFormat="1" x14ac:dyDescent="0.3">
      <c r="B71" s="94" t="s">
        <v>802</v>
      </c>
      <c r="C71" s="274">
        <v>1</v>
      </c>
      <c r="D71" s="90" t="s">
        <v>63</v>
      </c>
      <c r="E71" s="90" t="s">
        <v>141</v>
      </c>
      <c r="F71" s="90" t="s">
        <v>142</v>
      </c>
      <c r="G71" s="91">
        <v>0.04</v>
      </c>
      <c r="H71" s="92" t="s">
        <v>706</v>
      </c>
      <c r="I71" s="93">
        <v>44796</v>
      </c>
      <c r="J71" s="90">
        <v>68690</v>
      </c>
      <c r="K71" s="90"/>
      <c r="L71" s="90"/>
      <c r="M71" s="90"/>
      <c r="N71" s="90"/>
      <c r="P71" s="90">
        <f t="shared" si="95"/>
        <v>2747.6</v>
      </c>
      <c r="Q71" s="90"/>
      <c r="R71" s="90"/>
      <c r="S71" s="90" t="s">
        <v>637</v>
      </c>
      <c r="T71" s="116"/>
      <c r="U71" s="90"/>
      <c r="V71" s="91">
        <f>V70</f>
        <v>0.04</v>
      </c>
      <c r="W71" s="91" t="s">
        <v>142</v>
      </c>
      <c r="X71" s="99">
        <v>25</v>
      </c>
      <c r="Y71" s="91">
        <f t="shared" si="96"/>
        <v>0.04</v>
      </c>
      <c r="Z71" s="93">
        <v>45123</v>
      </c>
      <c r="AA71" s="90">
        <f t="shared" si="85"/>
        <v>327</v>
      </c>
      <c r="AB71" s="90"/>
      <c r="AC71" s="90"/>
      <c r="AD71" s="90"/>
      <c r="AE71" s="90"/>
      <c r="AG71" s="90">
        <f t="shared" si="97"/>
        <v>2461.5484931506849</v>
      </c>
      <c r="AH71" s="90"/>
      <c r="AI71" s="90">
        <f t="shared" si="98"/>
        <v>66228.45150684932</v>
      </c>
      <c r="AK71" s="97">
        <f t="shared" si="99"/>
        <v>2747.6</v>
      </c>
      <c r="AL71" s="97"/>
      <c r="AM71" s="90">
        <f t="shared" si="100"/>
        <v>63480.851506849322</v>
      </c>
      <c r="AN71" s="90"/>
      <c r="AO71" s="98">
        <f t="shared" si="86"/>
        <v>0</v>
      </c>
      <c r="AP71" s="98"/>
      <c r="AR71" s="98">
        <f t="shared" si="101"/>
        <v>-286.05150684931505</v>
      </c>
      <c r="AS71" s="271">
        <v>45488</v>
      </c>
      <c r="AT71" s="94">
        <f t="shared" si="87"/>
        <v>93</v>
      </c>
      <c r="AV71" s="115">
        <f t="shared" si="102"/>
        <v>700.07342465753425</v>
      </c>
      <c r="AX71" s="115">
        <f t="shared" si="103"/>
        <v>62780.778082191784</v>
      </c>
      <c r="AY71" s="279" t="s">
        <v>1016</v>
      </c>
      <c r="AZ71" s="115">
        <f t="shared" si="88"/>
        <v>89</v>
      </c>
      <c r="BB71" s="115">
        <f t="shared" si="104"/>
        <v>669.96273972602739</v>
      </c>
      <c r="BD71" s="115">
        <f t="shared" si="105"/>
        <v>62110.815342465758</v>
      </c>
    </row>
    <row r="72" spans="2:64" s="115" customFormat="1" x14ac:dyDescent="0.3">
      <c r="B72" s="94" t="s">
        <v>802</v>
      </c>
      <c r="C72" s="274">
        <v>1</v>
      </c>
      <c r="D72" s="90" t="s">
        <v>63</v>
      </c>
      <c r="E72" s="90" t="s">
        <v>141</v>
      </c>
      <c r="F72" s="90" t="s">
        <v>142</v>
      </c>
      <c r="G72" s="91">
        <v>0.04</v>
      </c>
      <c r="H72" s="92" t="s">
        <v>707</v>
      </c>
      <c r="I72" s="93">
        <v>45112</v>
      </c>
      <c r="J72" s="90">
        <v>11100</v>
      </c>
      <c r="K72" s="90"/>
      <c r="L72" s="90"/>
      <c r="M72" s="90"/>
      <c r="N72" s="90"/>
      <c r="P72" s="90">
        <f t="shared" si="95"/>
        <v>444</v>
      </c>
      <c r="Q72" s="90"/>
      <c r="R72" s="90"/>
      <c r="S72" s="90" t="s">
        <v>654</v>
      </c>
      <c r="T72" s="116"/>
      <c r="U72" s="90"/>
      <c r="V72" s="91">
        <f>V71</f>
        <v>0.04</v>
      </c>
      <c r="W72" s="91" t="s">
        <v>142</v>
      </c>
      <c r="X72" s="99">
        <v>25</v>
      </c>
      <c r="Y72" s="91">
        <f t="shared" si="96"/>
        <v>0.04</v>
      </c>
      <c r="Z72" s="93">
        <v>45123</v>
      </c>
      <c r="AA72" s="90">
        <f t="shared" si="85"/>
        <v>11</v>
      </c>
      <c r="AB72" s="90"/>
      <c r="AC72" s="90"/>
      <c r="AD72" s="90"/>
      <c r="AE72" s="90"/>
      <c r="AG72" s="90">
        <f t="shared" si="97"/>
        <v>13.38082191780822</v>
      </c>
      <c r="AH72" s="90"/>
      <c r="AI72" s="90">
        <f t="shared" si="98"/>
        <v>11086.619178082192</v>
      </c>
      <c r="AK72" s="97">
        <f t="shared" si="99"/>
        <v>444</v>
      </c>
      <c r="AL72" s="97"/>
      <c r="AM72" s="90">
        <f t="shared" si="100"/>
        <v>10642.619178082192</v>
      </c>
      <c r="AN72" s="90"/>
      <c r="AO72" s="98">
        <f t="shared" si="86"/>
        <v>0</v>
      </c>
      <c r="AP72" s="98"/>
      <c r="AR72" s="98">
        <f t="shared" si="101"/>
        <v>-430.61917808219175</v>
      </c>
      <c r="AS72" s="271">
        <v>45488</v>
      </c>
      <c r="AT72" s="94">
        <f t="shared" si="87"/>
        <v>93</v>
      </c>
      <c r="AV72" s="115">
        <f t="shared" si="102"/>
        <v>113.12876712328769</v>
      </c>
      <c r="AX72" s="115">
        <f t="shared" si="103"/>
        <v>10529.490410958904</v>
      </c>
      <c r="AY72" s="279" t="s">
        <v>1016</v>
      </c>
      <c r="AZ72" s="115">
        <f t="shared" si="88"/>
        <v>89</v>
      </c>
      <c r="BB72" s="115">
        <f t="shared" si="104"/>
        <v>108.26301369863015</v>
      </c>
      <c r="BD72" s="115">
        <f t="shared" si="105"/>
        <v>10421.227397260274</v>
      </c>
    </row>
    <row r="73" spans="2:64" s="115" customFormat="1" x14ac:dyDescent="0.3">
      <c r="B73" s="94" t="s">
        <v>802</v>
      </c>
      <c r="C73" s="274">
        <v>1</v>
      </c>
      <c r="D73" s="90" t="s">
        <v>708</v>
      </c>
      <c r="E73" s="90" t="s">
        <v>141</v>
      </c>
      <c r="F73" s="90" t="s">
        <v>142</v>
      </c>
      <c r="G73" s="91">
        <v>0.04</v>
      </c>
      <c r="H73" s="92" t="s">
        <v>709</v>
      </c>
      <c r="I73" s="93">
        <v>44854</v>
      </c>
      <c r="J73" s="90">
        <v>1022281.26</v>
      </c>
      <c r="K73" s="90"/>
      <c r="L73" s="90"/>
      <c r="M73" s="90"/>
      <c r="N73" s="90"/>
      <c r="P73" s="90">
        <f t="shared" si="95"/>
        <v>40891.250400000004</v>
      </c>
      <c r="Q73" s="90"/>
      <c r="R73" s="90"/>
      <c r="S73" s="128" t="s">
        <v>637</v>
      </c>
      <c r="T73" s="116"/>
      <c r="U73" s="90"/>
      <c r="V73" s="91">
        <f>V72</f>
        <v>0.04</v>
      </c>
      <c r="W73" s="91" t="s">
        <v>142</v>
      </c>
      <c r="X73" s="99">
        <v>25</v>
      </c>
      <c r="Y73" s="91">
        <f t="shared" si="96"/>
        <v>0.04</v>
      </c>
      <c r="Z73" s="93">
        <v>45123</v>
      </c>
      <c r="AA73" s="90">
        <f t="shared" si="85"/>
        <v>269</v>
      </c>
      <c r="AB73" s="90"/>
      <c r="AC73" s="90"/>
      <c r="AD73" s="90"/>
      <c r="AE73" s="90"/>
      <c r="AG73" s="90">
        <f t="shared" si="97"/>
        <v>30136.291390684935</v>
      </c>
      <c r="AH73" s="90"/>
      <c r="AI73" s="90">
        <f t="shared" si="98"/>
        <v>992144.96860931511</v>
      </c>
      <c r="AK73" s="97">
        <f t="shared" si="99"/>
        <v>40891.250400000004</v>
      </c>
      <c r="AL73" s="97"/>
      <c r="AM73" s="90">
        <f t="shared" si="100"/>
        <v>951253.71820931509</v>
      </c>
      <c r="AN73" s="90"/>
      <c r="AO73" s="98">
        <f t="shared" si="86"/>
        <v>0</v>
      </c>
      <c r="AP73" s="98"/>
      <c r="AR73" s="98">
        <f t="shared" si="101"/>
        <v>-10754.959009315069</v>
      </c>
      <c r="AS73" s="271">
        <v>45488</v>
      </c>
      <c r="AT73" s="94">
        <f t="shared" si="87"/>
        <v>93</v>
      </c>
      <c r="AV73" s="115">
        <f t="shared" si="102"/>
        <v>10418.866540273973</v>
      </c>
      <c r="AX73" s="115">
        <f t="shared" si="103"/>
        <v>940834.85166904109</v>
      </c>
      <c r="AY73" s="279" t="s">
        <v>1016</v>
      </c>
      <c r="AZ73" s="115">
        <f t="shared" si="88"/>
        <v>89</v>
      </c>
      <c r="BB73" s="115">
        <f t="shared" si="104"/>
        <v>9970.743248219178</v>
      </c>
      <c r="BD73" s="115">
        <f t="shared" si="105"/>
        <v>930864.10842082195</v>
      </c>
    </row>
    <row r="74" spans="2:64" s="134" customFormat="1" x14ac:dyDescent="0.3">
      <c r="B74" s="89" t="s">
        <v>801</v>
      </c>
      <c r="C74" s="274">
        <v>1</v>
      </c>
      <c r="D74" s="129" t="s">
        <v>140</v>
      </c>
      <c r="E74" s="129" t="s">
        <v>140</v>
      </c>
      <c r="F74" s="129" t="s">
        <v>136</v>
      </c>
      <c r="G74" s="130">
        <v>0.2</v>
      </c>
      <c r="H74" s="102" t="s">
        <v>710</v>
      </c>
      <c r="I74" s="131">
        <v>44760</v>
      </c>
      <c r="J74" s="129">
        <v>4275000</v>
      </c>
      <c r="K74" s="129"/>
      <c r="L74" s="129"/>
      <c r="M74" s="129"/>
      <c r="N74" s="129"/>
      <c r="O74" s="132"/>
      <c r="P74" s="132"/>
      <c r="Q74" s="132"/>
      <c r="R74" s="129"/>
      <c r="S74" s="129" t="s">
        <v>637</v>
      </c>
      <c r="T74" s="133" t="s">
        <v>711</v>
      </c>
      <c r="U74" s="129"/>
      <c r="V74" s="130">
        <f>G22</f>
        <v>0.2</v>
      </c>
      <c r="W74" s="130"/>
      <c r="X74" s="130"/>
      <c r="Y74" s="130"/>
      <c r="Z74" s="131">
        <v>45123</v>
      </c>
      <c r="AA74" s="129">
        <f t="shared" si="85"/>
        <v>363</v>
      </c>
      <c r="AB74" s="129"/>
      <c r="AC74" s="129"/>
      <c r="AD74" s="129"/>
      <c r="AE74" s="129"/>
      <c r="AF74" s="129">
        <f t="shared" si="89"/>
        <v>850315.06849315064</v>
      </c>
      <c r="AG74" s="129"/>
      <c r="AH74" s="129">
        <f t="shared" ref="AH74:AH83" si="106">J74-AF74</f>
        <v>3424684.9315068494</v>
      </c>
      <c r="AJ74" s="242">
        <f t="shared" ref="AJ74:AJ83" si="107">IF(F74="WDV",AH74*V74,J74*V74)</f>
        <v>684936.98630136997</v>
      </c>
      <c r="AK74" s="242"/>
      <c r="AL74" s="129">
        <f t="shared" ref="AL74:AL83" si="108">AH74-AJ74</f>
        <v>2739747.9452054794</v>
      </c>
      <c r="AN74" s="129"/>
      <c r="AO74" s="135">
        <f t="shared" si="86"/>
        <v>0</v>
      </c>
      <c r="AP74" s="135"/>
      <c r="AQ74" s="135">
        <f>AF74-O74</f>
        <v>850315.06849315064</v>
      </c>
      <c r="AS74" s="271">
        <v>45488</v>
      </c>
      <c r="AT74" s="94">
        <f t="shared" si="87"/>
        <v>93</v>
      </c>
      <c r="AU74" s="104">
        <f t="shared" ref="AU74:AU83" si="109">IF(F74="WDV",(AL74*V74)/365*AT74,(J74*V74)/365*AT74)</f>
        <v>139614.55282416966</v>
      </c>
      <c r="AW74" s="104">
        <f t="shared" ref="AW74:AW83" si="110">+AL74-AU74</f>
        <v>2600133.3923813095</v>
      </c>
      <c r="AY74" s="279" t="s">
        <v>1016</v>
      </c>
      <c r="AZ74" s="115">
        <f t="shared" si="88"/>
        <v>89</v>
      </c>
      <c r="BA74" s="104">
        <f t="shared" ref="BA74:BA83" si="111">IF(F74="WDV",(AW74*V74)/365*AZ74,J74*V74)</f>
        <v>126801.02571065017</v>
      </c>
      <c r="BC74" s="104">
        <f t="shared" ref="BC74:BC83" si="112">+AW74-BA74</f>
        <v>2473332.3666706593</v>
      </c>
    </row>
    <row r="75" spans="2:64" x14ac:dyDescent="0.3">
      <c r="B75" s="89" t="s">
        <v>801</v>
      </c>
      <c r="C75" s="274">
        <v>1</v>
      </c>
      <c r="D75" s="100" t="s">
        <v>712</v>
      </c>
      <c r="E75" s="100" t="s">
        <v>72</v>
      </c>
      <c r="F75" s="100" t="s">
        <v>136</v>
      </c>
      <c r="G75" s="101">
        <v>0.25</v>
      </c>
      <c r="H75" s="102" t="s">
        <v>713</v>
      </c>
      <c r="I75" s="103">
        <v>45044</v>
      </c>
      <c r="J75" s="100">
        <v>28000</v>
      </c>
      <c r="K75" s="100"/>
      <c r="L75" s="100"/>
      <c r="M75" s="100"/>
      <c r="N75" s="100"/>
      <c r="O75" s="100">
        <f t="shared" ref="O75:O89" si="113">J75*G75</f>
        <v>7000</v>
      </c>
      <c r="P75" s="100"/>
      <c r="Q75" s="100"/>
      <c r="R75" s="100"/>
      <c r="S75" s="100" t="s">
        <v>654</v>
      </c>
      <c r="T75" s="105"/>
      <c r="U75" s="100"/>
      <c r="V75" s="101">
        <f>G21</f>
        <v>0.25</v>
      </c>
      <c r="W75" s="101"/>
      <c r="X75" s="101"/>
      <c r="Y75" s="101"/>
      <c r="Z75" s="103">
        <v>45123</v>
      </c>
      <c r="AA75" s="100">
        <f t="shared" si="85"/>
        <v>79</v>
      </c>
      <c r="AB75" s="100"/>
      <c r="AC75" s="100"/>
      <c r="AD75" s="100"/>
      <c r="AE75" s="100"/>
      <c r="AF75" s="100">
        <f t="shared" si="89"/>
        <v>1515.0684931506848</v>
      </c>
      <c r="AG75" s="100"/>
      <c r="AH75" s="100">
        <f t="shared" si="106"/>
        <v>26484.931506849316</v>
      </c>
      <c r="AJ75" s="106">
        <f t="shared" si="107"/>
        <v>6621.232876712329</v>
      </c>
      <c r="AK75" s="106"/>
      <c r="AL75" s="100">
        <f t="shared" si="108"/>
        <v>19863.698630136987</v>
      </c>
      <c r="AM75" s="104"/>
      <c r="AN75" s="100"/>
      <c r="AO75" s="107">
        <f t="shared" si="86"/>
        <v>0</v>
      </c>
      <c r="AP75" s="107"/>
      <c r="AQ75" s="107">
        <f t="shared" si="90"/>
        <v>-5484.9315068493152</v>
      </c>
      <c r="AS75" s="271">
        <v>45488</v>
      </c>
      <c r="AT75" s="94">
        <f t="shared" si="87"/>
        <v>93</v>
      </c>
      <c r="AU75" s="104">
        <f t="shared" si="109"/>
        <v>1265.2903921936575</v>
      </c>
      <c r="AW75" s="104">
        <f t="shared" si="110"/>
        <v>18598.408237943331</v>
      </c>
      <c r="AY75" s="279" t="s">
        <v>1016</v>
      </c>
      <c r="AZ75" s="115">
        <f t="shared" si="88"/>
        <v>89</v>
      </c>
      <c r="BA75" s="104">
        <f t="shared" si="111"/>
        <v>1133.7385843677785</v>
      </c>
      <c r="BC75" s="104">
        <f t="shared" si="112"/>
        <v>17464.669653575555</v>
      </c>
    </row>
    <row r="76" spans="2:64" x14ac:dyDescent="0.3">
      <c r="B76" s="89" t="s">
        <v>801</v>
      </c>
      <c r="C76" s="274">
        <v>1</v>
      </c>
      <c r="D76" s="100" t="s">
        <v>714</v>
      </c>
      <c r="E76" s="100" t="s">
        <v>138</v>
      </c>
      <c r="F76" s="100" t="s">
        <v>136</v>
      </c>
      <c r="G76" s="101">
        <v>0.25</v>
      </c>
      <c r="H76" s="102" t="s">
        <v>706</v>
      </c>
      <c r="I76" s="103">
        <v>44796</v>
      </c>
      <c r="J76" s="100">
        <v>61764.7</v>
      </c>
      <c r="K76" s="100"/>
      <c r="L76" s="100"/>
      <c r="M76" s="100"/>
      <c r="N76" s="100"/>
      <c r="O76" s="100">
        <f t="shared" si="113"/>
        <v>15441.174999999999</v>
      </c>
      <c r="P76" s="100"/>
      <c r="Q76" s="100"/>
      <c r="R76" s="100"/>
      <c r="S76" s="136" t="s">
        <v>637</v>
      </c>
      <c r="T76" s="105"/>
      <c r="U76" s="100"/>
      <c r="V76" s="101">
        <f>G19</f>
        <v>0.25</v>
      </c>
      <c r="W76" s="101"/>
      <c r="X76" s="101"/>
      <c r="Y76" s="101"/>
      <c r="Z76" s="103">
        <v>45123</v>
      </c>
      <c r="AA76" s="100">
        <f t="shared" si="85"/>
        <v>327</v>
      </c>
      <c r="AB76" s="100"/>
      <c r="AC76" s="100"/>
      <c r="AD76" s="100"/>
      <c r="AE76" s="100"/>
      <c r="AF76" s="100">
        <f t="shared" si="89"/>
        <v>13833.600616438354</v>
      </c>
      <c r="AG76" s="100"/>
      <c r="AH76" s="100">
        <f t="shared" si="106"/>
        <v>47931.099383561639</v>
      </c>
      <c r="AJ76" s="106">
        <f t="shared" si="107"/>
        <v>11982.77484589041</v>
      </c>
      <c r="AK76" s="106"/>
      <c r="AL76" s="100">
        <f t="shared" si="108"/>
        <v>35948.324537671229</v>
      </c>
      <c r="AM76" s="104"/>
      <c r="AN76" s="100"/>
      <c r="AO76" s="107">
        <f t="shared" si="86"/>
        <v>0</v>
      </c>
      <c r="AP76" s="107"/>
      <c r="AQ76" s="107">
        <f t="shared" si="90"/>
        <v>-1607.5743835616449</v>
      </c>
      <c r="AS76" s="271">
        <v>45488</v>
      </c>
      <c r="AT76" s="94">
        <f t="shared" si="87"/>
        <v>93</v>
      </c>
      <c r="AU76" s="104">
        <f t="shared" si="109"/>
        <v>2289.8590287694688</v>
      </c>
      <c r="AW76" s="104">
        <f t="shared" si="110"/>
        <v>33658.465508901761</v>
      </c>
      <c r="AY76" s="279" t="s">
        <v>1016</v>
      </c>
      <c r="AZ76" s="115">
        <f t="shared" si="88"/>
        <v>89</v>
      </c>
      <c r="BA76" s="104">
        <f t="shared" si="111"/>
        <v>2051.7831714330528</v>
      </c>
      <c r="BC76" s="104">
        <f t="shared" si="112"/>
        <v>31606.682337468708</v>
      </c>
    </row>
    <row r="77" spans="2:64" x14ac:dyDescent="0.3">
      <c r="B77" s="89" t="s">
        <v>801</v>
      </c>
      <c r="C77" s="274">
        <v>1</v>
      </c>
      <c r="D77" s="100" t="s">
        <v>715</v>
      </c>
      <c r="E77" s="100" t="s">
        <v>138</v>
      </c>
      <c r="F77" s="100" t="s">
        <v>136</v>
      </c>
      <c r="G77" s="101">
        <v>0.25</v>
      </c>
      <c r="H77" s="102" t="s">
        <v>706</v>
      </c>
      <c r="I77" s="103">
        <v>44796</v>
      </c>
      <c r="J77" s="100">
        <v>37403</v>
      </c>
      <c r="K77" s="100"/>
      <c r="L77" s="100"/>
      <c r="M77" s="100"/>
      <c r="N77" s="100"/>
      <c r="O77" s="100">
        <f t="shared" si="113"/>
        <v>9350.75</v>
      </c>
      <c r="P77" s="100"/>
      <c r="Q77" s="100"/>
      <c r="R77" s="100"/>
      <c r="S77" s="136" t="s">
        <v>637</v>
      </c>
      <c r="T77" s="105"/>
      <c r="U77" s="100"/>
      <c r="V77" s="101">
        <f t="shared" ref="V77:V83" si="114">V76</f>
        <v>0.25</v>
      </c>
      <c r="W77" s="101"/>
      <c r="X77" s="101"/>
      <c r="Y77" s="101"/>
      <c r="Z77" s="103">
        <v>45123</v>
      </c>
      <c r="AA77" s="100">
        <f t="shared" si="85"/>
        <v>327</v>
      </c>
      <c r="AB77" s="100"/>
      <c r="AC77" s="100"/>
      <c r="AD77" s="100"/>
      <c r="AE77" s="100"/>
      <c r="AF77" s="100">
        <f t="shared" si="89"/>
        <v>8377.2472602739726</v>
      </c>
      <c r="AG77" s="100"/>
      <c r="AH77" s="100">
        <f t="shared" si="106"/>
        <v>29025.752739726027</v>
      </c>
      <c r="AJ77" s="106">
        <f t="shared" si="107"/>
        <v>7256.4381849315068</v>
      </c>
      <c r="AK77" s="106"/>
      <c r="AL77" s="100">
        <f t="shared" si="108"/>
        <v>21769.314554794521</v>
      </c>
      <c r="AM77" s="104"/>
      <c r="AN77" s="100"/>
      <c r="AO77" s="107">
        <f t="shared" si="86"/>
        <v>0</v>
      </c>
      <c r="AP77" s="107"/>
      <c r="AQ77" s="107">
        <f t="shared" si="90"/>
        <v>-973.50273972602736</v>
      </c>
      <c r="AS77" s="271">
        <v>45488</v>
      </c>
      <c r="AT77" s="94">
        <f t="shared" si="87"/>
        <v>93</v>
      </c>
      <c r="AU77" s="104">
        <f t="shared" si="109"/>
        <v>1386.6755161615688</v>
      </c>
      <c r="AW77" s="104">
        <f t="shared" si="110"/>
        <v>20382.639038632951</v>
      </c>
      <c r="AY77" s="279" t="s">
        <v>1016</v>
      </c>
      <c r="AZ77" s="115">
        <f t="shared" si="88"/>
        <v>89</v>
      </c>
      <c r="BA77" s="104">
        <f t="shared" si="111"/>
        <v>1242.5033386563923</v>
      </c>
      <c r="BC77" s="104">
        <f t="shared" si="112"/>
        <v>19140.135699976559</v>
      </c>
    </row>
    <row r="78" spans="2:64" x14ac:dyDescent="0.3">
      <c r="B78" s="89" t="s">
        <v>801</v>
      </c>
      <c r="C78" s="274">
        <v>1</v>
      </c>
      <c r="D78" s="100" t="s">
        <v>716</v>
      </c>
      <c r="E78" s="100" t="s">
        <v>138</v>
      </c>
      <c r="F78" s="100" t="s">
        <v>136</v>
      </c>
      <c r="G78" s="101">
        <v>0.25</v>
      </c>
      <c r="H78" s="102" t="s">
        <v>717</v>
      </c>
      <c r="I78" s="103">
        <v>44890</v>
      </c>
      <c r="J78" s="100">
        <v>33900</v>
      </c>
      <c r="K78" s="100"/>
      <c r="L78" s="100"/>
      <c r="M78" s="100"/>
      <c r="N78" s="100"/>
      <c r="O78" s="100">
        <f t="shared" si="113"/>
        <v>8475</v>
      </c>
      <c r="P78" s="100"/>
      <c r="Q78" s="100"/>
      <c r="R78" s="100"/>
      <c r="S78" s="136" t="s">
        <v>637</v>
      </c>
      <c r="T78" s="105"/>
      <c r="U78" s="100"/>
      <c r="V78" s="101">
        <f t="shared" si="114"/>
        <v>0.25</v>
      </c>
      <c r="W78" s="101"/>
      <c r="X78" s="101"/>
      <c r="Y78" s="101"/>
      <c r="Z78" s="103">
        <v>45123</v>
      </c>
      <c r="AA78" s="100">
        <f t="shared" si="85"/>
        <v>233</v>
      </c>
      <c r="AB78" s="100"/>
      <c r="AC78" s="100"/>
      <c r="AD78" s="100"/>
      <c r="AE78" s="100"/>
      <c r="AF78" s="100">
        <f t="shared" si="89"/>
        <v>5410.0684931506848</v>
      </c>
      <c r="AG78" s="100"/>
      <c r="AH78" s="100">
        <f t="shared" si="106"/>
        <v>28489.931506849316</v>
      </c>
      <c r="AJ78" s="106">
        <f t="shared" si="107"/>
        <v>7122.482876712329</v>
      </c>
      <c r="AK78" s="106"/>
      <c r="AL78" s="100">
        <f t="shared" si="108"/>
        <v>21367.448630136987</v>
      </c>
      <c r="AM78" s="104"/>
      <c r="AN78" s="100"/>
      <c r="AO78" s="107">
        <f t="shared" si="86"/>
        <v>0</v>
      </c>
      <c r="AP78" s="107"/>
      <c r="AQ78" s="107">
        <f t="shared" si="90"/>
        <v>-3064.9315068493152</v>
      </c>
      <c r="AS78" s="271">
        <v>45488</v>
      </c>
      <c r="AT78" s="94">
        <f t="shared" si="87"/>
        <v>93</v>
      </c>
      <c r="AU78" s="104">
        <f t="shared" si="109"/>
        <v>1361.0772072621505</v>
      </c>
      <c r="AW78" s="104">
        <f t="shared" si="110"/>
        <v>20006.371422874836</v>
      </c>
      <c r="AY78" s="279" t="s">
        <v>1016</v>
      </c>
      <c r="AZ78" s="115">
        <f t="shared" si="88"/>
        <v>89</v>
      </c>
      <c r="BA78" s="104">
        <f t="shared" si="111"/>
        <v>1219.5664771478496</v>
      </c>
      <c r="BC78" s="104">
        <f t="shared" si="112"/>
        <v>18786.804945726988</v>
      </c>
    </row>
    <row r="79" spans="2:64" x14ac:dyDescent="0.3">
      <c r="B79" s="89" t="s">
        <v>801</v>
      </c>
      <c r="C79" s="274">
        <v>1</v>
      </c>
      <c r="D79" s="100" t="s">
        <v>718</v>
      </c>
      <c r="E79" s="100" t="s">
        <v>138</v>
      </c>
      <c r="F79" s="100" t="s">
        <v>136</v>
      </c>
      <c r="G79" s="101">
        <v>0.25</v>
      </c>
      <c r="H79" s="102" t="s">
        <v>719</v>
      </c>
      <c r="I79" s="103">
        <v>45032</v>
      </c>
      <c r="J79" s="100">
        <v>27120</v>
      </c>
      <c r="K79" s="100"/>
      <c r="L79" s="100"/>
      <c r="M79" s="100"/>
      <c r="N79" s="100"/>
      <c r="O79" s="100">
        <f t="shared" si="113"/>
        <v>6780</v>
      </c>
      <c r="P79" s="100"/>
      <c r="Q79" s="100"/>
      <c r="R79" s="129"/>
      <c r="S79" s="100" t="s">
        <v>654</v>
      </c>
      <c r="T79" s="133"/>
      <c r="U79" s="100"/>
      <c r="V79" s="101">
        <f t="shared" si="114"/>
        <v>0.25</v>
      </c>
      <c r="W79" s="101"/>
      <c r="X79" s="101"/>
      <c r="Y79" s="101"/>
      <c r="Z79" s="103">
        <v>45123</v>
      </c>
      <c r="AA79" s="100">
        <f t="shared" si="85"/>
        <v>91</v>
      </c>
      <c r="AB79" s="100"/>
      <c r="AC79" s="100"/>
      <c r="AD79" s="100"/>
      <c r="AE79" s="100"/>
      <c r="AF79" s="100">
        <f t="shared" si="89"/>
        <v>1690.3561643835617</v>
      </c>
      <c r="AG79" s="100"/>
      <c r="AH79" s="100">
        <f t="shared" si="106"/>
        <v>25429.64383561644</v>
      </c>
      <c r="AJ79" s="106">
        <f t="shared" si="107"/>
        <v>6357.41095890411</v>
      </c>
      <c r="AK79" s="106"/>
      <c r="AL79" s="100">
        <f t="shared" si="108"/>
        <v>19072.232876712329</v>
      </c>
      <c r="AM79" s="104"/>
      <c r="AN79" s="100"/>
      <c r="AO79" s="107">
        <f t="shared" si="86"/>
        <v>0</v>
      </c>
      <c r="AP79" s="107"/>
      <c r="AQ79" s="107">
        <f t="shared" si="90"/>
        <v>-5089.6438356164381</v>
      </c>
      <c r="AS79" s="271">
        <v>45488</v>
      </c>
      <c r="AT79" s="94">
        <f t="shared" si="87"/>
        <v>93</v>
      </c>
      <c r="AU79" s="104">
        <f t="shared" si="109"/>
        <v>1214.8751079001688</v>
      </c>
      <c r="AW79" s="104">
        <f t="shared" si="110"/>
        <v>17857.357768812159</v>
      </c>
      <c r="AY79" s="279" t="s">
        <v>1016</v>
      </c>
      <c r="AZ79" s="115">
        <f t="shared" si="88"/>
        <v>89</v>
      </c>
      <c r="BA79" s="104">
        <f t="shared" si="111"/>
        <v>1088.5649598796454</v>
      </c>
      <c r="BC79" s="104">
        <f t="shared" si="112"/>
        <v>16768.792808932514</v>
      </c>
    </row>
    <row r="80" spans="2:64" x14ac:dyDescent="0.3">
      <c r="B80" s="89" t="s">
        <v>801</v>
      </c>
      <c r="C80" s="274">
        <v>1</v>
      </c>
      <c r="D80" s="100" t="s">
        <v>720</v>
      </c>
      <c r="E80" s="100" t="s">
        <v>138</v>
      </c>
      <c r="F80" s="100" t="s">
        <v>136</v>
      </c>
      <c r="G80" s="101">
        <v>0.25</v>
      </c>
      <c r="H80" s="102" t="s">
        <v>713</v>
      </c>
      <c r="I80" s="103">
        <v>45044</v>
      </c>
      <c r="J80" s="100">
        <v>17600</v>
      </c>
      <c r="K80" s="100"/>
      <c r="L80" s="100"/>
      <c r="M80" s="100"/>
      <c r="N80" s="100"/>
      <c r="O80" s="100">
        <f t="shared" si="113"/>
        <v>4400</v>
      </c>
      <c r="P80" s="100"/>
      <c r="Q80" s="100"/>
      <c r="R80" s="129"/>
      <c r="S80" s="100" t="s">
        <v>654</v>
      </c>
      <c r="T80" s="133"/>
      <c r="U80" s="100"/>
      <c r="V80" s="101">
        <f t="shared" si="114"/>
        <v>0.25</v>
      </c>
      <c r="W80" s="101"/>
      <c r="X80" s="101"/>
      <c r="Y80" s="101"/>
      <c r="Z80" s="103">
        <v>45123</v>
      </c>
      <c r="AA80" s="100">
        <f t="shared" si="85"/>
        <v>79</v>
      </c>
      <c r="AB80" s="100"/>
      <c r="AC80" s="100"/>
      <c r="AD80" s="100"/>
      <c r="AE80" s="100"/>
      <c r="AF80" s="100">
        <f t="shared" si="89"/>
        <v>952.32876712328766</v>
      </c>
      <c r="AG80" s="100"/>
      <c r="AH80" s="100">
        <f t="shared" si="106"/>
        <v>16647.671232876713</v>
      </c>
      <c r="AJ80" s="106">
        <f t="shared" si="107"/>
        <v>4161.9178082191784</v>
      </c>
      <c r="AK80" s="106"/>
      <c r="AL80" s="100">
        <f t="shared" si="108"/>
        <v>12485.753424657534</v>
      </c>
      <c r="AM80" s="104"/>
      <c r="AN80" s="100"/>
      <c r="AO80" s="107">
        <f t="shared" si="86"/>
        <v>0</v>
      </c>
      <c r="AP80" s="107"/>
      <c r="AQ80" s="107">
        <f t="shared" si="90"/>
        <v>-3447.6712328767126</v>
      </c>
      <c r="AS80" s="271">
        <v>45488</v>
      </c>
      <c r="AT80" s="94">
        <f t="shared" si="87"/>
        <v>93</v>
      </c>
      <c r="AU80" s="104">
        <f t="shared" si="109"/>
        <v>795.32538937887034</v>
      </c>
      <c r="AW80" s="104">
        <f t="shared" si="110"/>
        <v>11690.428035278665</v>
      </c>
      <c r="AY80" s="279" t="s">
        <v>1016</v>
      </c>
      <c r="AZ80" s="115">
        <f t="shared" si="88"/>
        <v>89</v>
      </c>
      <c r="BA80" s="104">
        <f t="shared" si="111"/>
        <v>712.63568160260343</v>
      </c>
      <c r="BC80" s="104">
        <f t="shared" si="112"/>
        <v>10977.792353676061</v>
      </c>
    </row>
    <row r="81" spans="2:59" x14ac:dyDescent="0.3">
      <c r="B81" s="89" t="s">
        <v>801</v>
      </c>
      <c r="C81" s="274">
        <v>1</v>
      </c>
      <c r="D81" s="100" t="s">
        <v>720</v>
      </c>
      <c r="E81" s="100" t="s">
        <v>138</v>
      </c>
      <c r="F81" s="100" t="s">
        <v>136</v>
      </c>
      <c r="G81" s="101">
        <v>0.25</v>
      </c>
      <c r="H81" s="102" t="s">
        <v>721</v>
      </c>
      <c r="I81" s="103">
        <v>45050</v>
      </c>
      <c r="J81" s="100">
        <v>29000</v>
      </c>
      <c r="K81" s="100"/>
      <c r="L81" s="100"/>
      <c r="M81" s="100"/>
      <c r="N81" s="100"/>
      <c r="O81" s="100">
        <f t="shared" si="113"/>
        <v>7250</v>
      </c>
      <c r="P81" s="100"/>
      <c r="Q81" s="100"/>
      <c r="R81" s="129"/>
      <c r="S81" s="100" t="s">
        <v>654</v>
      </c>
      <c r="T81" s="133"/>
      <c r="U81" s="100"/>
      <c r="V81" s="101">
        <f t="shared" si="114"/>
        <v>0.25</v>
      </c>
      <c r="W81" s="101"/>
      <c r="X81" s="101"/>
      <c r="Y81" s="101"/>
      <c r="Z81" s="103">
        <v>45123</v>
      </c>
      <c r="AA81" s="100">
        <f t="shared" si="85"/>
        <v>73</v>
      </c>
      <c r="AB81" s="100"/>
      <c r="AC81" s="100"/>
      <c r="AD81" s="100"/>
      <c r="AE81" s="100"/>
      <c r="AF81" s="100">
        <f t="shared" si="89"/>
        <v>1450</v>
      </c>
      <c r="AG81" s="100"/>
      <c r="AH81" s="100">
        <f t="shared" si="106"/>
        <v>27550</v>
      </c>
      <c r="AJ81" s="106">
        <f t="shared" si="107"/>
        <v>6887.5</v>
      </c>
      <c r="AK81" s="106"/>
      <c r="AL81" s="100">
        <f t="shared" si="108"/>
        <v>20662.5</v>
      </c>
      <c r="AM81" s="104"/>
      <c r="AN81" s="100"/>
      <c r="AO81" s="107">
        <f t="shared" si="86"/>
        <v>0</v>
      </c>
      <c r="AP81" s="107"/>
      <c r="AQ81" s="107">
        <f t="shared" si="90"/>
        <v>-5800</v>
      </c>
      <c r="AS81" s="271">
        <v>45488</v>
      </c>
      <c r="AT81" s="94">
        <f t="shared" si="87"/>
        <v>93</v>
      </c>
      <c r="AU81" s="104">
        <f t="shared" si="109"/>
        <v>1316.1729452054794</v>
      </c>
      <c r="AW81" s="104">
        <f t="shared" si="110"/>
        <v>19346.327054794521</v>
      </c>
      <c r="AY81" s="279" t="s">
        <v>1016</v>
      </c>
      <c r="AZ81" s="115">
        <f t="shared" si="88"/>
        <v>89</v>
      </c>
      <c r="BA81" s="104">
        <f t="shared" si="111"/>
        <v>1179.3308958059674</v>
      </c>
      <c r="BC81" s="104">
        <f t="shared" si="112"/>
        <v>18166.996158988553</v>
      </c>
    </row>
    <row r="82" spans="2:59" x14ac:dyDescent="0.3">
      <c r="B82" s="89" t="s">
        <v>801</v>
      </c>
      <c r="C82" s="274">
        <v>1</v>
      </c>
      <c r="D82" s="100" t="s">
        <v>681</v>
      </c>
      <c r="E82" s="100" t="s">
        <v>138</v>
      </c>
      <c r="F82" s="100" t="s">
        <v>136</v>
      </c>
      <c r="G82" s="101">
        <v>0.25</v>
      </c>
      <c r="H82" s="102" t="s">
        <v>722</v>
      </c>
      <c r="I82" s="103">
        <v>45092</v>
      </c>
      <c r="J82" s="100">
        <v>25877</v>
      </c>
      <c r="K82" s="100"/>
      <c r="L82" s="100"/>
      <c r="M82" s="100"/>
      <c r="N82" s="100"/>
      <c r="O82" s="100">
        <f t="shared" si="113"/>
        <v>6469.25</v>
      </c>
      <c r="P82" s="100"/>
      <c r="Q82" s="100"/>
      <c r="R82" s="129"/>
      <c r="S82" s="100" t="s">
        <v>654</v>
      </c>
      <c r="T82" s="133"/>
      <c r="U82" s="100"/>
      <c r="V82" s="101">
        <f t="shared" si="114"/>
        <v>0.25</v>
      </c>
      <c r="W82" s="101"/>
      <c r="X82" s="101"/>
      <c r="Y82" s="101"/>
      <c r="Z82" s="103">
        <v>45123</v>
      </c>
      <c r="AA82" s="100">
        <f t="shared" si="85"/>
        <v>31</v>
      </c>
      <c r="AB82" s="100"/>
      <c r="AC82" s="100"/>
      <c r="AD82" s="100"/>
      <c r="AE82" s="100"/>
      <c r="AF82" s="100">
        <f t="shared" si="89"/>
        <v>549.44315068493154</v>
      </c>
      <c r="AG82" s="100"/>
      <c r="AH82" s="100">
        <f t="shared" si="106"/>
        <v>25327.556849315068</v>
      </c>
      <c r="AJ82" s="106">
        <f t="shared" si="107"/>
        <v>6331.8892123287669</v>
      </c>
      <c r="AK82" s="106"/>
      <c r="AL82" s="100">
        <f t="shared" si="108"/>
        <v>18995.667636986302</v>
      </c>
      <c r="AM82" s="104"/>
      <c r="AN82" s="100"/>
      <c r="AO82" s="107">
        <f t="shared" si="86"/>
        <v>0</v>
      </c>
      <c r="AP82" s="107"/>
      <c r="AQ82" s="107">
        <f t="shared" si="90"/>
        <v>-5919.8068493150686</v>
      </c>
      <c r="AS82" s="271">
        <v>45488</v>
      </c>
      <c r="AT82" s="94">
        <f t="shared" si="87"/>
        <v>93</v>
      </c>
      <c r="AU82" s="104">
        <f t="shared" si="109"/>
        <v>1209.9980070135111</v>
      </c>
      <c r="AW82" s="104">
        <f t="shared" si="110"/>
        <v>17785.669629972792</v>
      </c>
      <c r="AY82" s="279" t="s">
        <v>1016</v>
      </c>
      <c r="AZ82" s="115">
        <f t="shared" si="88"/>
        <v>89</v>
      </c>
      <c r="BA82" s="104">
        <f t="shared" si="111"/>
        <v>1084.1949294983415</v>
      </c>
      <c r="BC82" s="104">
        <f t="shared" si="112"/>
        <v>16701.474700474449</v>
      </c>
    </row>
    <row r="83" spans="2:59" x14ac:dyDescent="0.3">
      <c r="B83" s="89" t="s">
        <v>801</v>
      </c>
      <c r="C83" s="274">
        <v>1</v>
      </c>
      <c r="D83" s="100" t="s">
        <v>720</v>
      </c>
      <c r="E83" s="100" t="s">
        <v>138</v>
      </c>
      <c r="F83" s="100" t="s">
        <v>136</v>
      </c>
      <c r="G83" s="101">
        <v>0.25</v>
      </c>
      <c r="H83" s="102" t="s">
        <v>723</v>
      </c>
      <c r="I83" s="103">
        <v>45109</v>
      </c>
      <c r="J83" s="100">
        <v>21375</v>
      </c>
      <c r="K83" s="100"/>
      <c r="L83" s="100"/>
      <c r="M83" s="100"/>
      <c r="N83" s="100"/>
      <c r="O83" s="100">
        <f t="shared" si="113"/>
        <v>5343.75</v>
      </c>
      <c r="P83" s="100"/>
      <c r="Q83" s="100"/>
      <c r="R83" s="129"/>
      <c r="S83" s="100" t="s">
        <v>654</v>
      </c>
      <c r="T83" s="133"/>
      <c r="U83" s="100"/>
      <c r="V83" s="101">
        <f t="shared" si="114"/>
        <v>0.25</v>
      </c>
      <c r="W83" s="101"/>
      <c r="X83" s="101"/>
      <c r="Y83" s="101"/>
      <c r="Z83" s="103">
        <v>45123</v>
      </c>
      <c r="AA83" s="100">
        <f t="shared" si="85"/>
        <v>14</v>
      </c>
      <c r="AB83" s="100"/>
      <c r="AC83" s="100"/>
      <c r="AD83" s="100"/>
      <c r="AE83" s="100"/>
      <c r="AF83" s="100">
        <f t="shared" si="89"/>
        <v>204.96575342465752</v>
      </c>
      <c r="AG83" s="100"/>
      <c r="AH83" s="100">
        <f t="shared" si="106"/>
        <v>21170.034246575342</v>
      </c>
      <c r="AJ83" s="106">
        <f t="shared" si="107"/>
        <v>5292.5085616438355</v>
      </c>
      <c r="AK83" s="106"/>
      <c r="AL83" s="100">
        <f t="shared" si="108"/>
        <v>15877.525684931506</v>
      </c>
      <c r="AM83" s="104"/>
      <c r="AN83" s="100"/>
      <c r="AO83" s="107">
        <f t="shared" si="86"/>
        <v>0</v>
      </c>
      <c r="AP83" s="107"/>
      <c r="AQ83" s="107">
        <f t="shared" si="90"/>
        <v>-5138.7842465753429</v>
      </c>
      <c r="AS83" s="271">
        <v>45488</v>
      </c>
      <c r="AT83" s="94">
        <f t="shared" si="87"/>
        <v>93</v>
      </c>
      <c r="AU83" s="104">
        <f t="shared" si="109"/>
        <v>1011.3766360949522</v>
      </c>
      <c r="AW83" s="104">
        <f t="shared" si="110"/>
        <v>14866.149048836554</v>
      </c>
      <c r="AY83" s="279" t="s">
        <v>1016</v>
      </c>
      <c r="AZ83" s="115">
        <f t="shared" si="88"/>
        <v>89</v>
      </c>
      <c r="BA83" s="104">
        <f t="shared" si="111"/>
        <v>906.22415434688583</v>
      </c>
      <c r="BC83" s="104">
        <f t="shared" si="112"/>
        <v>13959.924894489668</v>
      </c>
    </row>
    <row r="84" spans="2:59" s="115" customFormat="1" x14ac:dyDescent="0.3">
      <c r="B84" s="94" t="s">
        <v>802</v>
      </c>
      <c r="C84" s="274">
        <v>1</v>
      </c>
      <c r="D84" s="90" t="s">
        <v>724</v>
      </c>
      <c r="E84" s="90" t="s">
        <v>141</v>
      </c>
      <c r="F84" s="90" t="s">
        <v>142</v>
      </c>
      <c r="G84" s="91">
        <v>0.04</v>
      </c>
      <c r="H84" s="92" t="s">
        <v>725</v>
      </c>
      <c r="I84" s="93">
        <v>45116</v>
      </c>
      <c r="J84" s="90">
        <v>1684872.37</v>
      </c>
      <c r="K84" s="90"/>
      <c r="L84" s="90"/>
      <c r="M84" s="90"/>
      <c r="N84" s="90"/>
      <c r="P84" s="90">
        <f>J84*G84</f>
        <v>67394.894800000009</v>
      </c>
      <c r="Q84" s="90"/>
      <c r="R84" s="117"/>
      <c r="S84" s="90" t="s">
        <v>654</v>
      </c>
      <c r="T84" s="122"/>
      <c r="U84" s="90"/>
      <c r="V84" s="91">
        <f>V63</f>
        <v>0.04</v>
      </c>
      <c r="W84" s="91" t="s">
        <v>142</v>
      </c>
      <c r="X84" s="99">
        <v>25</v>
      </c>
      <c r="Y84" s="91">
        <f>1/X84</f>
        <v>0.04</v>
      </c>
      <c r="Z84" s="93">
        <v>45123</v>
      </c>
      <c r="AA84" s="90">
        <f t="shared" si="85"/>
        <v>7</v>
      </c>
      <c r="AB84" s="90"/>
      <c r="AC84" s="90"/>
      <c r="AD84" s="90"/>
      <c r="AE84" s="90"/>
      <c r="AG84" s="90">
        <f>J84*Y84*AA84/365</f>
        <v>1292.5048317808221</v>
      </c>
      <c r="AH84" s="90"/>
      <c r="AI84" s="90">
        <f>J84-AG84</f>
        <v>1683579.8651682192</v>
      </c>
      <c r="AK84" s="97">
        <f>+J84*Y84</f>
        <v>67394.894800000009</v>
      </c>
      <c r="AL84" s="97"/>
      <c r="AM84" s="90">
        <f>AI84-AK84</f>
        <v>1616184.9703682191</v>
      </c>
      <c r="AN84" s="90"/>
      <c r="AO84" s="98">
        <f t="shared" si="86"/>
        <v>0</v>
      </c>
      <c r="AP84" s="98"/>
      <c r="AR84" s="98">
        <f>AG84-P84</f>
        <v>-66102.389968219184</v>
      </c>
      <c r="AS84" s="271">
        <v>45488</v>
      </c>
      <c r="AT84" s="94">
        <f t="shared" si="87"/>
        <v>93</v>
      </c>
      <c r="AV84" s="115">
        <f>+(J84*V84)/365*AT84</f>
        <v>17171.849907945209</v>
      </c>
      <c r="AX84" s="115">
        <f>+AM84-AV84</f>
        <v>1599013.1204602739</v>
      </c>
      <c r="AY84" s="279" t="s">
        <v>1016</v>
      </c>
      <c r="AZ84" s="115">
        <f t="shared" si="88"/>
        <v>89</v>
      </c>
      <c r="BB84" s="115">
        <f>+J84*Y84/365*AZ84</f>
        <v>16433.275718356166</v>
      </c>
      <c r="BD84" s="115">
        <f>+AX84-BB84</f>
        <v>1582579.8447419177</v>
      </c>
    </row>
    <row r="85" spans="2:59" x14ac:dyDescent="0.3">
      <c r="B85" s="89" t="s">
        <v>801</v>
      </c>
      <c r="C85" s="274">
        <v>1</v>
      </c>
      <c r="D85" s="100" t="s">
        <v>726</v>
      </c>
      <c r="E85" s="100" t="s">
        <v>138</v>
      </c>
      <c r="F85" s="100" t="s">
        <v>136</v>
      </c>
      <c r="G85" s="101">
        <v>0.25</v>
      </c>
      <c r="H85" s="102" t="s">
        <v>727</v>
      </c>
      <c r="I85" s="103">
        <v>44781</v>
      </c>
      <c r="J85" s="100">
        <v>79523.789999999994</v>
      </c>
      <c r="K85" s="100"/>
      <c r="L85" s="100"/>
      <c r="M85" s="100"/>
      <c r="N85" s="100"/>
      <c r="O85" s="100">
        <f t="shared" si="113"/>
        <v>19880.947499999998</v>
      </c>
      <c r="P85" s="100"/>
      <c r="Q85" s="100"/>
      <c r="R85" s="129"/>
      <c r="S85" s="136" t="s">
        <v>637</v>
      </c>
      <c r="T85" s="133"/>
      <c r="U85" s="100"/>
      <c r="V85" s="101">
        <f>V83</f>
        <v>0.25</v>
      </c>
      <c r="W85" s="101"/>
      <c r="X85" s="101"/>
      <c r="Y85" s="101"/>
      <c r="Z85" s="103">
        <v>45123</v>
      </c>
      <c r="AA85" s="100">
        <f t="shared" si="85"/>
        <v>342</v>
      </c>
      <c r="AB85" s="100"/>
      <c r="AC85" s="100"/>
      <c r="AD85" s="100"/>
      <c r="AE85" s="100"/>
      <c r="AF85" s="100">
        <f t="shared" si="89"/>
        <v>18628.175465753422</v>
      </c>
      <c r="AG85" s="100"/>
      <c r="AH85" s="100">
        <f>J85-AF85</f>
        <v>60895.614534246575</v>
      </c>
      <c r="AJ85" s="106">
        <f>IF(F85="WDV",AH85*V85,J85*V85)</f>
        <v>15223.903633561644</v>
      </c>
      <c r="AK85" s="106"/>
      <c r="AL85" s="100">
        <f>AH85-AJ85</f>
        <v>45671.710900684935</v>
      </c>
      <c r="AM85" s="104"/>
      <c r="AN85" s="100"/>
      <c r="AO85" s="107">
        <f t="shared" si="86"/>
        <v>0</v>
      </c>
      <c r="AP85" s="107"/>
      <c r="AQ85" s="107">
        <f t="shared" si="90"/>
        <v>-1252.7720342465764</v>
      </c>
      <c r="AS85" s="271">
        <v>45488</v>
      </c>
      <c r="AT85" s="94">
        <f t="shared" si="87"/>
        <v>93</v>
      </c>
      <c r="AU85" s="104">
        <f t="shared" ref="AU85:AU89" si="115">IF(F85="WDV",(AL85*V85)/365*AT85,(J85*V85)/365*AT85)</f>
        <v>2909.2254203860953</v>
      </c>
      <c r="AW85" s="104">
        <f t="shared" ref="AW85:AW89" si="116">+AL85-AU85</f>
        <v>42762.485480298841</v>
      </c>
      <c r="AY85" s="279" t="s">
        <v>1016</v>
      </c>
      <c r="AZ85" s="115">
        <f t="shared" si="88"/>
        <v>89</v>
      </c>
      <c r="BA85" s="104">
        <f t="shared" ref="BA85:BA89" si="117">IF(F85="WDV",(AW85*V85)/365*AZ85,J85*V85)</f>
        <v>2606.7542518812311</v>
      </c>
      <c r="BC85" s="104">
        <f t="shared" ref="BC85:BC89" si="118">+AW85-BA85</f>
        <v>40155.731228417608</v>
      </c>
    </row>
    <row r="86" spans="2:59" x14ac:dyDescent="0.3">
      <c r="B86" s="89" t="s">
        <v>801</v>
      </c>
      <c r="C86" s="274">
        <v>1</v>
      </c>
      <c r="D86" s="100" t="s">
        <v>728</v>
      </c>
      <c r="E86" s="100" t="s">
        <v>138</v>
      </c>
      <c r="F86" s="100" t="s">
        <v>136</v>
      </c>
      <c r="G86" s="101">
        <v>0.25</v>
      </c>
      <c r="H86" s="102" t="s">
        <v>729</v>
      </c>
      <c r="I86" s="103">
        <v>44782</v>
      </c>
      <c r="J86" s="100">
        <v>24916.5</v>
      </c>
      <c r="K86" s="100"/>
      <c r="L86" s="100"/>
      <c r="M86" s="100"/>
      <c r="N86" s="100"/>
      <c r="O86" s="100">
        <f t="shared" si="113"/>
        <v>6229.125</v>
      </c>
      <c r="P86" s="100"/>
      <c r="Q86" s="100"/>
      <c r="R86" s="129"/>
      <c r="S86" s="136" t="s">
        <v>637</v>
      </c>
      <c r="T86" s="133"/>
      <c r="U86" s="100"/>
      <c r="V86" s="101">
        <f>V85</f>
        <v>0.25</v>
      </c>
      <c r="W86" s="101"/>
      <c r="X86" s="101"/>
      <c r="Y86" s="101"/>
      <c r="Z86" s="103">
        <v>45123</v>
      </c>
      <c r="AA86" s="100">
        <f t="shared" si="85"/>
        <v>341</v>
      </c>
      <c r="AB86" s="100"/>
      <c r="AC86" s="100"/>
      <c r="AD86" s="100"/>
      <c r="AE86" s="100"/>
      <c r="AF86" s="100">
        <f t="shared" si="89"/>
        <v>5819.5386986301373</v>
      </c>
      <c r="AG86" s="100"/>
      <c r="AH86" s="100">
        <f>J86-AF86</f>
        <v>19096.961301369862</v>
      </c>
      <c r="AJ86" s="106">
        <f>IF(F86="WDV",AH86*V86,J86*V86)</f>
        <v>4774.2403253424654</v>
      </c>
      <c r="AK86" s="106"/>
      <c r="AL86" s="100">
        <f>AH86-AJ86</f>
        <v>14322.720976027396</v>
      </c>
      <c r="AM86" s="104"/>
      <c r="AN86" s="100"/>
      <c r="AO86" s="107">
        <f t="shared" si="86"/>
        <v>0</v>
      </c>
      <c r="AP86" s="107"/>
      <c r="AQ86" s="107">
        <f t="shared" si="90"/>
        <v>-409.58630136986267</v>
      </c>
      <c r="AS86" s="271">
        <v>45488</v>
      </c>
      <c r="AT86" s="94">
        <f t="shared" si="87"/>
        <v>93</v>
      </c>
      <c r="AU86" s="104">
        <f t="shared" si="115"/>
        <v>912.3377060072246</v>
      </c>
      <c r="AW86" s="104">
        <f t="shared" si="116"/>
        <v>13410.383270020171</v>
      </c>
      <c r="AY86" s="279" t="s">
        <v>1016</v>
      </c>
      <c r="AZ86" s="115">
        <f t="shared" si="88"/>
        <v>89</v>
      </c>
      <c r="BA86" s="104">
        <f t="shared" si="117"/>
        <v>817.48226782999677</v>
      </c>
      <c r="BC86" s="104">
        <f t="shared" si="118"/>
        <v>12592.901002190174</v>
      </c>
    </row>
    <row r="87" spans="2:59" x14ac:dyDescent="0.3">
      <c r="B87" s="89" t="s">
        <v>801</v>
      </c>
      <c r="C87" s="274">
        <v>1</v>
      </c>
      <c r="D87" s="100" t="s">
        <v>730</v>
      </c>
      <c r="E87" s="100" t="s">
        <v>138</v>
      </c>
      <c r="F87" s="100" t="s">
        <v>136</v>
      </c>
      <c r="G87" s="101">
        <v>0.25</v>
      </c>
      <c r="H87" s="102" t="s">
        <v>731</v>
      </c>
      <c r="I87" s="103">
        <v>44784</v>
      </c>
      <c r="J87" s="100">
        <v>25209.17</v>
      </c>
      <c r="K87" s="100"/>
      <c r="L87" s="100"/>
      <c r="M87" s="100"/>
      <c r="N87" s="100"/>
      <c r="O87" s="100">
        <f t="shared" si="113"/>
        <v>6302.2924999999996</v>
      </c>
      <c r="P87" s="100"/>
      <c r="Q87" s="100"/>
      <c r="R87" s="129"/>
      <c r="S87" s="136" t="s">
        <v>637</v>
      </c>
      <c r="T87" s="133"/>
      <c r="U87" s="100"/>
      <c r="V87" s="101">
        <f>V86</f>
        <v>0.25</v>
      </c>
      <c r="W87" s="101"/>
      <c r="X87" s="101"/>
      <c r="Y87" s="101"/>
      <c r="Z87" s="103">
        <v>45123</v>
      </c>
      <c r="AA87" s="100">
        <f t="shared" si="85"/>
        <v>339</v>
      </c>
      <c r="AB87" s="100"/>
      <c r="AC87" s="100"/>
      <c r="AD87" s="100"/>
      <c r="AE87" s="100"/>
      <c r="AF87" s="100">
        <f t="shared" si="89"/>
        <v>5853.3620753424648</v>
      </c>
      <c r="AG87" s="100"/>
      <c r="AH87" s="100">
        <f>J87-AF87</f>
        <v>19355.807924657533</v>
      </c>
      <c r="AJ87" s="106">
        <f>IF(F87="WDV",AH87*V87,J87*V87)</f>
        <v>4838.9519811643831</v>
      </c>
      <c r="AK87" s="106"/>
      <c r="AL87" s="100">
        <f>AH87-AJ87</f>
        <v>14516.855943493149</v>
      </c>
      <c r="AM87" s="104"/>
      <c r="AN87" s="100"/>
      <c r="AO87" s="107">
        <f t="shared" si="86"/>
        <v>0</v>
      </c>
      <c r="AP87" s="107"/>
      <c r="AQ87" s="107">
        <f t="shared" si="90"/>
        <v>-448.93042465753479</v>
      </c>
      <c r="AS87" s="271">
        <v>45488</v>
      </c>
      <c r="AT87" s="94">
        <f t="shared" si="87"/>
        <v>93</v>
      </c>
      <c r="AU87" s="104">
        <f t="shared" si="115"/>
        <v>924.70383749648136</v>
      </c>
      <c r="AW87" s="104">
        <f t="shared" si="116"/>
        <v>13592.152105996667</v>
      </c>
      <c r="AY87" s="279" t="s">
        <v>1016</v>
      </c>
      <c r="AZ87" s="115">
        <f t="shared" si="88"/>
        <v>89</v>
      </c>
      <c r="BA87" s="104">
        <f t="shared" si="117"/>
        <v>828.56269687239956</v>
      </c>
      <c r="BC87" s="104">
        <f t="shared" si="118"/>
        <v>12763.589409124268</v>
      </c>
    </row>
    <row r="88" spans="2:59" x14ac:dyDescent="0.3">
      <c r="B88" s="89" t="s">
        <v>801</v>
      </c>
      <c r="C88" s="274">
        <v>1</v>
      </c>
      <c r="D88" s="100" t="s">
        <v>732</v>
      </c>
      <c r="E88" s="100" t="s">
        <v>138</v>
      </c>
      <c r="F88" s="100" t="s">
        <v>136</v>
      </c>
      <c r="G88" s="101">
        <v>0.25</v>
      </c>
      <c r="H88" s="102" t="s">
        <v>733</v>
      </c>
      <c r="I88" s="103">
        <v>44811</v>
      </c>
      <c r="J88" s="100">
        <v>131469</v>
      </c>
      <c r="K88" s="100"/>
      <c r="L88" s="100"/>
      <c r="M88" s="100"/>
      <c r="N88" s="100"/>
      <c r="O88" s="100">
        <f t="shared" si="113"/>
        <v>32867.25</v>
      </c>
      <c r="P88" s="100"/>
      <c r="Q88" s="100"/>
      <c r="R88" s="129"/>
      <c r="S88" s="136" t="s">
        <v>637</v>
      </c>
      <c r="T88" s="133"/>
      <c r="U88" s="100"/>
      <c r="V88" s="101">
        <f>V87</f>
        <v>0.25</v>
      </c>
      <c r="W88" s="101"/>
      <c r="X88" s="101"/>
      <c r="Y88" s="101"/>
      <c r="Z88" s="103">
        <v>45123</v>
      </c>
      <c r="AA88" s="100">
        <f t="shared" si="85"/>
        <v>312</v>
      </c>
      <c r="AB88" s="100"/>
      <c r="AC88" s="100"/>
      <c r="AD88" s="100"/>
      <c r="AE88" s="100"/>
      <c r="AF88" s="100">
        <f t="shared" si="89"/>
        <v>28094.745205479452</v>
      </c>
      <c r="AG88" s="100"/>
      <c r="AH88" s="100">
        <f>J88-AF88</f>
        <v>103374.25479452054</v>
      </c>
      <c r="AJ88" s="106">
        <f>IF(F88="WDV",AH88*V88,J88*V88)</f>
        <v>25843.563698630136</v>
      </c>
      <c r="AK88" s="106"/>
      <c r="AL88" s="100">
        <f>AH88-AJ88</f>
        <v>77530.691095890405</v>
      </c>
      <c r="AM88" s="104"/>
      <c r="AN88" s="100"/>
      <c r="AO88" s="107">
        <f t="shared" si="86"/>
        <v>0</v>
      </c>
      <c r="AP88" s="107"/>
      <c r="AQ88" s="107">
        <f t="shared" si="90"/>
        <v>-4772.5047945205479</v>
      </c>
      <c r="AS88" s="271">
        <v>45488</v>
      </c>
      <c r="AT88" s="94">
        <f t="shared" si="87"/>
        <v>93</v>
      </c>
      <c r="AU88" s="104">
        <f t="shared" si="115"/>
        <v>4938.5988163820602</v>
      </c>
      <c r="AW88" s="104">
        <f t="shared" si="116"/>
        <v>72592.092279508346</v>
      </c>
      <c r="AY88" s="279" t="s">
        <v>1016</v>
      </c>
      <c r="AZ88" s="115">
        <f t="shared" si="88"/>
        <v>89</v>
      </c>
      <c r="BA88" s="104">
        <f t="shared" si="117"/>
        <v>4425.1343923809882</v>
      </c>
      <c r="BC88" s="104">
        <f t="shared" si="118"/>
        <v>68166.957887127355</v>
      </c>
    </row>
    <row r="89" spans="2:59" x14ac:dyDescent="0.3">
      <c r="B89" s="89" t="s">
        <v>801</v>
      </c>
      <c r="C89" s="274">
        <v>1</v>
      </c>
      <c r="D89" s="100" t="s">
        <v>734</v>
      </c>
      <c r="E89" s="100" t="s">
        <v>138</v>
      </c>
      <c r="F89" s="100" t="s">
        <v>136</v>
      </c>
      <c r="G89" s="101">
        <v>0.25</v>
      </c>
      <c r="H89" s="102" t="s">
        <v>735</v>
      </c>
      <c r="I89" s="103">
        <v>44824</v>
      </c>
      <c r="J89" s="100">
        <v>23847.52</v>
      </c>
      <c r="K89" s="100"/>
      <c r="L89" s="100"/>
      <c r="M89" s="100"/>
      <c r="N89" s="100"/>
      <c r="O89" s="100">
        <f t="shared" si="113"/>
        <v>5961.88</v>
      </c>
      <c r="P89" s="100"/>
      <c r="Q89" s="100"/>
      <c r="R89" s="129"/>
      <c r="S89" s="136" t="s">
        <v>637</v>
      </c>
      <c r="T89" s="133"/>
      <c r="U89" s="100"/>
      <c r="V89" s="101">
        <f>V88</f>
        <v>0.25</v>
      </c>
      <c r="W89" s="101"/>
      <c r="X89" s="101"/>
      <c r="Y89" s="101"/>
      <c r="Z89" s="103">
        <v>45123</v>
      </c>
      <c r="AA89" s="100">
        <f t="shared" si="85"/>
        <v>299</v>
      </c>
      <c r="AB89" s="100"/>
      <c r="AC89" s="100"/>
      <c r="AD89" s="100"/>
      <c r="AE89" s="100"/>
      <c r="AF89" s="100">
        <f t="shared" si="89"/>
        <v>4883.8414246575348</v>
      </c>
      <c r="AG89" s="100"/>
      <c r="AH89" s="100">
        <f>J89-AF89</f>
        <v>18963.678575342467</v>
      </c>
      <c r="AJ89" s="106">
        <f>IF(F89="WDV",AH89*V89,J89*V89)</f>
        <v>4740.9196438356166</v>
      </c>
      <c r="AK89" s="106"/>
      <c r="AL89" s="100">
        <f>AH89-AJ89</f>
        <v>14222.758931506851</v>
      </c>
      <c r="AM89" s="104"/>
      <c r="AN89" s="100"/>
      <c r="AO89" s="107">
        <f t="shared" si="86"/>
        <v>0</v>
      </c>
      <c r="AP89" s="107"/>
      <c r="AQ89" s="107">
        <f t="shared" si="90"/>
        <v>-1078.0385753424653</v>
      </c>
      <c r="AS89" s="271">
        <v>45488</v>
      </c>
      <c r="AT89" s="94">
        <f t="shared" si="87"/>
        <v>93</v>
      </c>
      <c r="AU89" s="104">
        <f t="shared" si="115"/>
        <v>905.97026070557342</v>
      </c>
      <c r="AW89" s="104">
        <f t="shared" si="116"/>
        <v>13316.788670801277</v>
      </c>
      <c r="AY89" s="279" t="s">
        <v>1016</v>
      </c>
      <c r="AZ89" s="115">
        <f t="shared" si="88"/>
        <v>89</v>
      </c>
      <c r="BA89" s="104">
        <f t="shared" si="117"/>
        <v>811.77684363103685</v>
      </c>
      <c r="BC89" s="104">
        <f t="shared" si="118"/>
        <v>12505.011827170241</v>
      </c>
    </row>
    <row r="90" spans="2:59" s="115" customFormat="1" x14ac:dyDescent="0.3">
      <c r="B90" s="94" t="s">
        <v>802</v>
      </c>
      <c r="C90" s="274">
        <v>1</v>
      </c>
      <c r="D90" s="90" t="s">
        <v>699</v>
      </c>
      <c r="E90" s="90" t="s">
        <v>141</v>
      </c>
      <c r="F90" s="90" t="s">
        <v>142</v>
      </c>
      <c r="G90" s="91">
        <v>0.04</v>
      </c>
      <c r="H90" s="92" t="s">
        <v>733</v>
      </c>
      <c r="I90" s="93">
        <v>44811</v>
      </c>
      <c r="J90" s="90">
        <v>283347.5</v>
      </c>
      <c r="K90" s="90"/>
      <c r="L90" s="90"/>
      <c r="M90" s="90"/>
      <c r="N90" s="90"/>
      <c r="P90" s="90">
        <f>J90*G90</f>
        <v>11333.9</v>
      </c>
      <c r="Q90" s="90"/>
      <c r="R90" s="117"/>
      <c r="S90" s="128" t="s">
        <v>637</v>
      </c>
      <c r="T90" s="122"/>
      <c r="U90" s="90"/>
      <c r="V90" s="91">
        <f>V63</f>
        <v>0.04</v>
      </c>
      <c r="W90" s="91" t="s">
        <v>142</v>
      </c>
      <c r="X90" s="99">
        <v>25</v>
      </c>
      <c r="Y90" s="91">
        <f>1/X90</f>
        <v>0.04</v>
      </c>
      <c r="Z90" s="93">
        <v>45123</v>
      </c>
      <c r="AA90" s="90">
        <f t="shared" si="85"/>
        <v>312</v>
      </c>
      <c r="AB90" s="90"/>
      <c r="AC90" s="90"/>
      <c r="AD90" s="90"/>
      <c r="AE90" s="90"/>
      <c r="AG90" s="90">
        <f>J90*Y90*AA90/365</f>
        <v>9688.1556164383564</v>
      </c>
      <c r="AH90" s="90"/>
      <c r="AI90" s="90">
        <f>J90-AG90</f>
        <v>273659.34438356163</v>
      </c>
      <c r="AK90" s="97">
        <f>+J90*Y90</f>
        <v>11333.9</v>
      </c>
      <c r="AL90" s="97"/>
      <c r="AM90" s="90">
        <f>AI90-AK90</f>
        <v>262325.44438356161</v>
      </c>
      <c r="AN90" s="90"/>
      <c r="AO90" s="98">
        <f t="shared" si="86"/>
        <v>0</v>
      </c>
      <c r="AP90" s="98"/>
      <c r="AR90" s="98">
        <f>AG90-P90</f>
        <v>-1645.7443835616432</v>
      </c>
      <c r="AS90" s="271">
        <v>45488</v>
      </c>
      <c r="AT90" s="94">
        <f t="shared" si="87"/>
        <v>93</v>
      </c>
      <c r="AV90" s="115">
        <f t="shared" ref="AV90:AV92" si="119">+(J90*V90)/365*AT90</f>
        <v>2887.8156164383558</v>
      </c>
      <c r="AX90" s="115">
        <f t="shared" ref="AX90:AX92" si="120">+AM90-AV90</f>
        <v>259437.62876712324</v>
      </c>
      <c r="AY90" s="279" t="s">
        <v>1016</v>
      </c>
      <c r="AZ90" s="115">
        <f t="shared" si="88"/>
        <v>89</v>
      </c>
      <c r="BB90" s="115">
        <f t="shared" ref="BB90:BB92" si="121">+J90*Y90/365*AZ90</f>
        <v>2763.6084931506848</v>
      </c>
      <c r="BD90" s="115">
        <f t="shared" ref="BD90:BD92" si="122">+AX90-BB90</f>
        <v>256674.02027397256</v>
      </c>
    </row>
    <row r="91" spans="2:59" s="115" customFormat="1" x14ac:dyDescent="0.3">
      <c r="B91" s="94" t="s">
        <v>802</v>
      </c>
      <c r="C91" s="274">
        <v>1</v>
      </c>
      <c r="D91" s="90" t="s">
        <v>699</v>
      </c>
      <c r="E91" s="90" t="s">
        <v>141</v>
      </c>
      <c r="F91" s="90" t="s">
        <v>142</v>
      </c>
      <c r="G91" s="91">
        <v>0.04</v>
      </c>
      <c r="H91" s="92" t="s">
        <v>695</v>
      </c>
      <c r="I91" s="93">
        <v>44955</v>
      </c>
      <c r="J91" s="90">
        <v>3543884.6</v>
      </c>
      <c r="K91" s="90"/>
      <c r="L91" s="90"/>
      <c r="M91" s="90"/>
      <c r="N91" s="90"/>
      <c r="P91" s="90">
        <f>J91*G91</f>
        <v>141755.38400000002</v>
      </c>
      <c r="Q91" s="90"/>
      <c r="R91" s="117"/>
      <c r="S91" s="128" t="s">
        <v>646</v>
      </c>
      <c r="T91" s="122"/>
      <c r="U91" s="90"/>
      <c r="V91" s="91">
        <f>V90</f>
        <v>0.04</v>
      </c>
      <c r="W91" s="91" t="s">
        <v>142</v>
      </c>
      <c r="X91" s="99">
        <v>25</v>
      </c>
      <c r="Y91" s="91">
        <f>1/X91</f>
        <v>0.04</v>
      </c>
      <c r="Z91" s="93">
        <v>45123</v>
      </c>
      <c r="AA91" s="90">
        <f t="shared" si="85"/>
        <v>168</v>
      </c>
      <c r="AB91" s="90"/>
      <c r="AC91" s="90"/>
      <c r="AD91" s="90"/>
      <c r="AE91" s="90"/>
      <c r="AG91" s="90">
        <f>J91*Y91*AA91/365</f>
        <v>65246.313731506852</v>
      </c>
      <c r="AH91" s="90"/>
      <c r="AI91" s="90">
        <f>J91-AG91</f>
        <v>3478638.2862684932</v>
      </c>
      <c r="AK91" s="97">
        <f>+J91*Y91</f>
        <v>141755.38400000002</v>
      </c>
      <c r="AL91" s="97"/>
      <c r="AM91" s="90">
        <f>AI91-AK91</f>
        <v>3336882.9022684931</v>
      </c>
      <c r="AN91" s="90"/>
      <c r="AO91" s="98">
        <f t="shared" si="86"/>
        <v>0</v>
      </c>
      <c r="AP91" s="98"/>
      <c r="AR91" s="98">
        <f>AG91-P91</f>
        <v>-76509.070268493175</v>
      </c>
      <c r="AS91" s="271">
        <v>45488</v>
      </c>
      <c r="AT91" s="94">
        <f t="shared" si="87"/>
        <v>93</v>
      </c>
      <c r="AV91" s="115">
        <f t="shared" si="119"/>
        <v>36118.495101369866</v>
      </c>
      <c r="AX91" s="115">
        <f t="shared" si="120"/>
        <v>3300764.4071671232</v>
      </c>
      <c r="AY91" s="279" t="s">
        <v>1016</v>
      </c>
      <c r="AZ91" s="115">
        <f t="shared" si="88"/>
        <v>89</v>
      </c>
      <c r="BB91" s="115">
        <f t="shared" si="121"/>
        <v>34565.011441095899</v>
      </c>
      <c r="BD91" s="115">
        <f t="shared" si="122"/>
        <v>3266199.3957260274</v>
      </c>
    </row>
    <row r="92" spans="2:59" s="115" customFormat="1" x14ac:dyDescent="0.3">
      <c r="B92" s="94" t="s">
        <v>802</v>
      </c>
      <c r="C92" s="274">
        <v>1</v>
      </c>
      <c r="D92" s="90" t="s">
        <v>736</v>
      </c>
      <c r="E92" s="90" t="s">
        <v>68</v>
      </c>
      <c r="F92" s="90" t="s">
        <v>142</v>
      </c>
      <c r="G92" s="91">
        <v>0.15</v>
      </c>
      <c r="H92" s="92" t="s">
        <v>702</v>
      </c>
      <c r="I92" s="93">
        <v>45123</v>
      </c>
      <c r="J92" s="90">
        <v>3523300</v>
      </c>
      <c r="K92" s="90"/>
      <c r="L92" s="90"/>
      <c r="M92" s="90"/>
      <c r="N92" s="90"/>
      <c r="P92" s="90">
        <f>J92*G92</f>
        <v>528495</v>
      </c>
      <c r="Q92" s="90"/>
      <c r="R92" s="117"/>
      <c r="S92" s="90" t="s">
        <v>654</v>
      </c>
      <c r="T92" s="122"/>
      <c r="U92" s="90"/>
      <c r="V92" s="91">
        <f>G92</f>
        <v>0.15</v>
      </c>
      <c r="W92" s="91" t="s">
        <v>142</v>
      </c>
      <c r="X92" s="99">
        <v>25</v>
      </c>
      <c r="Y92" s="91">
        <f>1/X92</f>
        <v>0.04</v>
      </c>
      <c r="Z92" s="93">
        <v>45123</v>
      </c>
      <c r="AA92" s="90">
        <f t="shared" si="85"/>
        <v>0</v>
      </c>
      <c r="AB92" s="90"/>
      <c r="AC92" s="90"/>
      <c r="AD92" s="90"/>
      <c r="AE92" s="90"/>
      <c r="AG92" s="90">
        <f>J92*Y92*AA92/365</f>
        <v>0</v>
      </c>
      <c r="AH92" s="90"/>
      <c r="AI92" s="90">
        <f>J92-AG92</f>
        <v>3523300</v>
      </c>
      <c r="AK92" s="97">
        <f>+J92*Y92</f>
        <v>140932</v>
      </c>
      <c r="AL92" s="97"/>
      <c r="AM92" s="90">
        <f>AI92-AK92</f>
        <v>3382368</v>
      </c>
      <c r="AN92" s="90"/>
      <c r="AO92" s="98">
        <f t="shared" si="86"/>
        <v>0</v>
      </c>
      <c r="AP92" s="98"/>
      <c r="AR92" s="98">
        <f>AG92-P92</f>
        <v>-528495</v>
      </c>
      <c r="AS92" s="271">
        <v>45488</v>
      </c>
      <c r="AT92" s="94">
        <f t="shared" si="87"/>
        <v>93</v>
      </c>
      <c r="AV92" s="115">
        <f t="shared" si="119"/>
        <v>134657.63013698632</v>
      </c>
      <c r="AX92" s="115">
        <f t="shared" si="120"/>
        <v>3247710.3698630137</v>
      </c>
      <c r="AY92" s="279" t="s">
        <v>1016</v>
      </c>
      <c r="AZ92" s="115">
        <f t="shared" si="88"/>
        <v>89</v>
      </c>
      <c r="BB92" s="115">
        <f t="shared" si="121"/>
        <v>34364.241095890407</v>
      </c>
      <c r="BD92" s="115">
        <f t="shared" si="122"/>
        <v>3213346.1287671234</v>
      </c>
    </row>
    <row r="93" spans="2:59" s="89" customFormat="1" x14ac:dyDescent="0.3">
      <c r="C93" s="274">
        <v>1</v>
      </c>
      <c r="D93" s="83"/>
      <c r="E93" s="83"/>
      <c r="F93" s="83"/>
      <c r="G93" s="84"/>
      <c r="H93" s="83"/>
      <c r="I93" s="86"/>
      <c r="J93" s="83">
        <f>SUM(J63:J92)</f>
        <v>21194271.909999996</v>
      </c>
      <c r="K93" s="83"/>
      <c r="L93" s="83"/>
      <c r="M93" s="83"/>
      <c r="N93" s="83"/>
      <c r="O93" s="83">
        <f>SUM(O63:O92)</f>
        <v>150185.16999999998</v>
      </c>
      <c r="P93" s="83">
        <f>SUM(P63:P92)</f>
        <v>1542374.4992</v>
      </c>
      <c r="Q93" s="83"/>
      <c r="R93" s="83">
        <f>SUM(R79:R90)</f>
        <v>0</v>
      </c>
      <c r="S93" s="83"/>
      <c r="T93" s="85"/>
      <c r="U93" s="83"/>
      <c r="V93" s="83"/>
      <c r="W93" s="83"/>
      <c r="X93" s="83"/>
      <c r="Y93" s="83"/>
      <c r="Z93" s="86"/>
      <c r="AA93" s="83"/>
      <c r="AB93" s="100"/>
      <c r="AC93" s="100"/>
      <c r="AD93" s="100"/>
      <c r="AE93" s="100"/>
      <c r="AF93" s="83">
        <f t="shared" ref="AF93:AR93" si="123">SUM(AF63:AF92)</f>
        <v>951334.07033561636</v>
      </c>
      <c r="AG93" s="83">
        <f t="shared" si="123"/>
        <v>153719.90058410959</v>
      </c>
      <c r="AH93" s="83">
        <f t="shared" si="123"/>
        <v>3924406.6096643847</v>
      </c>
      <c r="AI93" s="83">
        <f t="shared" si="123"/>
        <v>16164811.329415891</v>
      </c>
      <c r="AJ93" s="83">
        <f t="shared" si="123"/>
        <v>809867.40584075369</v>
      </c>
      <c r="AK93" s="83">
        <f t="shared" si="123"/>
        <v>652741.24920000008</v>
      </c>
      <c r="AL93" s="83">
        <f t="shared" si="123"/>
        <v>3114539.2038236298</v>
      </c>
      <c r="AM93" s="83">
        <f t="shared" si="123"/>
        <v>15512070.080215892</v>
      </c>
      <c r="AN93" s="83"/>
      <c r="AO93" s="83">
        <f t="shared" si="123"/>
        <v>0</v>
      </c>
      <c r="AP93" s="83">
        <f t="shared" si="123"/>
        <v>0</v>
      </c>
      <c r="AQ93" s="83">
        <f>SUM(AQ63:AQ92)</f>
        <v>801148.90033561643</v>
      </c>
      <c r="AR93" s="83">
        <f t="shared" si="123"/>
        <v>-1388654.5986158904</v>
      </c>
      <c r="AS93" s="137"/>
      <c r="AT93" s="273"/>
      <c r="AU93" s="137"/>
      <c r="AV93" s="124"/>
      <c r="AW93" s="137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</row>
    <row r="94" spans="2:59" x14ac:dyDescent="0.3">
      <c r="B94" s="89"/>
      <c r="C94" s="274">
        <v>1</v>
      </c>
      <c r="D94" s="83" t="s">
        <v>816</v>
      </c>
      <c r="E94" s="83"/>
      <c r="F94" s="83"/>
      <c r="G94" s="101"/>
      <c r="H94" s="100"/>
      <c r="I94" s="103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5"/>
      <c r="U94" s="100"/>
      <c r="V94" s="100"/>
      <c r="W94" s="100"/>
      <c r="X94" s="100"/>
      <c r="Y94" s="100"/>
      <c r="Z94" s="103"/>
      <c r="AA94" s="100"/>
      <c r="AB94" s="100"/>
      <c r="AC94" s="100"/>
      <c r="AD94" s="100"/>
      <c r="AE94" s="100"/>
      <c r="AF94" s="100"/>
      <c r="AG94" s="100"/>
      <c r="AH94" s="100"/>
      <c r="AI94" s="100"/>
      <c r="AJ94" s="106"/>
      <c r="AK94" s="106"/>
      <c r="AL94" s="106"/>
      <c r="AM94" s="100"/>
      <c r="AN94" s="100"/>
      <c r="AO94" s="107"/>
      <c r="AP94" s="107"/>
      <c r="AQ94" s="107"/>
      <c r="AT94" s="273"/>
    </row>
    <row r="95" spans="2:59" x14ac:dyDescent="0.3">
      <c r="B95" s="89"/>
      <c r="C95" s="274">
        <v>1</v>
      </c>
      <c r="D95" s="137" t="s">
        <v>737</v>
      </c>
      <c r="E95" s="124"/>
      <c r="F95" s="124"/>
      <c r="H95" s="124"/>
      <c r="I95" s="127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38"/>
      <c r="U95" s="124"/>
      <c r="V95" s="124"/>
      <c r="W95" s="124"/>
      <c r="X95" s="124"/>
      <c r="Y95" s="124"/>
      <c r="Z95" s="127"/>
      <c r="AB95" s="124"/>
      <c r="AC95" s="124"/>
      <c r="AD95" s="124"/>
      <c r="AE95" s="124"/>
      <c r="AF95" s="124"/>
      <c r="AG95" s="124"/>
      <c r="AH95" s="124"/>
      <c r="AI95" s="124"/>
      <c r="AJ95" s="127"/>
      <c r="AK95" s="127"/>
      <c r="AL95" s="127"/>
      <c r="AT95" s="273"/>
    </row>
    <row r="96" spans="2:59" s="115" customFormat="1" x14ac:dyDescent="0.3">
      <c r="B96" s="94" t="s">
        <v>802</v>
      </c>
      <c r="C96" s="274">
        <v>1</v>
      </c>
      <c r="D96" s="139" t="s">
        <v>141</v>
      </c>
      <c r="E96" s="139" t="s">
        <v>141</v>
      </c>
      <c r="F96" s="140" t="s">
        <v>142</v>
      </c>
      <c r="G96" s="141">
        <v>0.04</v>
      </c>
      <c r="H96" s="142" t="s">
        <v>738</v>
      </c>
      <c r="I96" s="143" t="s">
        <v>739</v>
      </c>
      <c r="J96" s="144">
        <v>477990</v>
      </c>
      <c r="K96" s="140"/>
      <c r="L96" s="140"/>
      <c r="M96" s="140"/>
      <c r="N96" s="140"/>
      <c r="O96" s="140"/>
      <c r="P96" s="140"/>
      <c r="Q96" s="140"/>
      <c r="R96" s="140"/>
      <c r="S96" s="128" t="s">
        <v>637</v>
      </c>
      <c r="T96" s="145"/>
      <c r="U96" s="140"/>
      <c r="V96" s="91">
        <f>G96</f>
        <v>0.04</v>
      </c>
      <c r="W96" s="141" t="s">
        <v>142</v>
      </c>
      <c r="X96" s="99">
        <v>24</v>
      </c>
      <c r="Y96" s="91">
        <f>1/X96</f>
        <v>4.1666666666666664E-2</v>
      </c>
      <c r="Z96" s="146">
        <v>45488</v>
      </c>
      <c r="AA96" s="90">
        <f t="shared" ref="AA96:AA130" si="124">DATEDIF(I96,Z96,"d")</f>
        <v>286</v>
      </c>
      <c r="AB96" s="140"/>
      <c r="AC96" s="140"/>
      <c r="AD96" s="140"/>
      <c r="AE96" s="140"/>
      <c r="AF96" s="140"/>
      <c r="AG96" s="140"/>
      <c r="AH96" s="140"/>
      <c r="AI96" s="140"/>
      <c r="AK96" s="97">
        <f>+J96*Y96*AA96/365</f>
        <v>15605.609589041096</v>
      </c>
      <c r="AL96" s="97"/>
      <c r="AM96" s="90">
        <f>+J96-AK96</f>
        <v>462384.39041095891</v>
      </c>
      <c r="AN96" s="140"/>
      <c r="AS96" s="271">
        <v>45488</v>
      </c>
      <c r="AT96" s="94">
        <f t="shared" ref="AT96:AT130" si="125">+DATEDIF(AS96,$AT$13,"D")</f>
        <v>93</v>
      </c>
      <c r="AV96" s="115">
        <f>+(J96*V96)/365*AT96</f>
        <v>4871.5693150684938</v>
      </c>
      <c r="AX96" s="115">
        <f>+AM96-AV96</f>
        <v>457512.82109589042</v>
      </c>
      <c r="AY96" s="279" t="s">
        <v>1016</v>
      </c>
      <c r="AZ96" s="115">
        <f t="shared" ref="AZ96:AZ130" si="126">+DATEDIF(AY96,$AZ$13,"d")</f>
        <v>89</v>
      </c>
      <c r="BB96" s="115">
        <f>+J96*Y96/365*AZ96</f>
        <v>4856.2910958904104</v>
      </c>
      <c r="BD96" s="115">
        <f>+AX96-BB96</f>
        <v>452656.53</v>
      </c>
    </row>
    <row r="97" spans="2:56" x14ac:dyDescent="0.3">
      <c r="B97" s="89" t="s">
        <v>801</v>
      </c>
      <c r="C97" s="274">
        <v>1</v>
      </c>
      <c r="D97" s="38" t="s">
        <v>72</v>
      </c>
      <c r="E97" s="38" t="s">
        <v>72</v>
      </c>
      <c r="F97" s="124" t="s">
        <v>136</v>
      </c>
      <c r="G97" s="125">
        <v>0.25</v>
      </c>
      <c r="H97" s="147" t="s">
        <v>740</v>
      </c>
      <c r="I97" s="148" t="s">
        <v>741</v>
      </c>
      <c r="J97" s="149">
        <v>679695</v>
      </c>
      <c r="K97" s="124"/>
      <c r="L97" s="124"/>
      <c r="M97" s="124"/>
      <c r="N97" s="124"/>
      <c r="O97" s="124"/>
      <c r="P97" s="124"/>
      <c r="Q97" s="124"/>
      <c r="R97" s="124"/>
      <c r="S97" s="128" t="s">
        <v>637</v>
      </c>
      <c r="T97" s="138"/>
      <c r="U97" s="124"/>
      <c r="V97" s="101">
        <f t="shared" ref="V97:V130" si="127">G97</f>
        <v>0.25</v>
      </c>
      <c r="W97" s="125"/>
      <c r="X97" s="125"/>
      <c r="Y97" s="125"/>
      <c r="Z97" s="127">
        <v>45488</v>
      </c>
      <c r="AA97" s="100">
        <f t="shared" si="124"/>
        <v>321</v>
      </c>
      <c r="AB97" s="124"/>
      <c r="AC97" s="124"/>
      <c r="AD97" s="124"/>
      <c r="AE97" s="124"/>
      <c r="AF97" s="124"/>
      <c r="AG97" s="124"/>
      <c r="AH97" s="124"/>
      <c r="AI97" s="124"/>
      <c r="AJ97" s="106">
        <f t="shared" ref="AJ97:AJ130" si="128">IF(F97="WDV",(J97*V97)/365*AA97,(J97*V97)/365*AA97)</f>
        <v>149439.7910958904</v>
      </c>
      <c r="AK97" s="106"/>
      <c r="AL97" s="100">
        <f>+J97-AJ97</f>
        <v>530255.20890410966</v>
      </c>
      <c r="AS97" s="271">
        <v>45488</v>
      </c>
      <c r="AT97" s="94">
        <f t="shared" si="125"/>
        <v>93</v>
      </c>
      <c r="AU97" s="104">
        <f t="shared" ref="AU97:AU98" si="129">IF(F97="WDV",(AL97*V97)/365*AT97,(J97*V97)/365*AT97)</f>
        <v>33776.530430193285</v>
      </c>
      <c r="AW97" s="104">
        <f t="shared" ref="AW97:AW98" si="130">+AL97-AU97</f>
        <v>496478.67847391637</v>
      </c>
      <c r="AY97" s="279" t="s">
        <v>1016</v>
      </c>
      <c r="AZ97" s="115">
        <f t="shared" si="126"/>
        <v>89</v>
      </c>
      <c r="BA97" s="104">
        <f t="shared" ref="BA97:BA98" si="131">IF(F97="WDV",(AW97*V97)/365*AZ97,J97*V97)</f>
        <v>30264.796153546955</v>
      </c>
      <c r="BC97" s="104">
        <f t="shared" ref="BC97:BC98" si="132">+AW97-BA97</f>
        <v>466213.88232036942</v>
      </c>
    </row>
    <row r="98" spans="2:56" x14ac:dyDescent="0.3">
      <c r="B98" s="89" t="s">
        <v>801</v>
      </c>
      <c r="C98" s="274">
        <v>1</v>
      </c>
      <c r="D98" s="38" t="s">
        <v>72</v>
      </c>
      <c r="E98" s="38" t="s">
        <v>72</v>
      </c>
      <c r="F98" s="124" t="s">
        <v>136</v>
      </c>
      <c r="G98" s="125">
        <v>0.25</v>
      </c>
      <c r="H98" s="147" t="s">
        <v>977</v>
      </c>
      <c r="I98" s="148" t="s">
        <v>978</v>
      </c>
      <c r="J98" s="149">
        <v>248600</v>
      </c>
      <c r="K98" s="124"/>
      <c r="L98" s="124"/>
      <c r="M98" s="124"/>
      <c r="N98" s="124"/>
      <c r="O98" s="124"/>
      <c r="P98" s="124"/>
      <c r="Q98" s="124"/>
      <c r="R98" s="124"/>
      <c r="S98" s="90" t="s">
        <v>654</v>
      </c>
      <c r="T98" s="138"/>
      <c r="U98" s="124"/>
      <c r="V98" s="101">
        <f t="shared" si="127"/>
        <v>0.25</v>
      </c>
      <c r="W98" s="125"/>
      <c r="X98" s="125"/>
      <c r="Y98" s="125"/>
      <c r="Z98" s="127">
        <v>45488</v>
      </c>
      <c r="AA98" s="100">
        <f t="shared" si="124"/>
        <v>18</v>
      </c>
      <c r="AB98" s="124"/>
      <c r="AC98" s="124"/>
      <c r="AD98" s="124"/>
      <c r="AE98" s="124"/>
      <c r="AF98" s="124"/>
      <c r="AG98" s="124"/>
      <c r="AH98" s="124"/>
      <c r="AI98" s="124"/>
      <c r="AJ98" s="106">
        <f t="shared" si="128"/>
        <v>3064.9315068493152</v>
      </c>
      <c r="AK98" s="106"/>
      <c r="AL98" s="100">
        <f>+J98-AJ98</f>
        <v>245535.0684931507</v>
      </c>
      <c r="AS98" s="271">
        <v>45488</v>
      </c>
      <c r="AT98" s="94">
        <f t="shared" si="125"/>
        <v>93</v>
      </c>
      <c r="AU98" s="104">
        <f t="shared" si="129"/>
        <v>15640.247513604805</v>
      </c>
      <c r="AW98" s="104">
        <f t="shared" si="130"/>
        <v>229894.82097954588</v>
      </c>
      <c r="AY98" s="279" t="s">
        <v>1016</v>
      </c>
      <c r="AZ98" s="115">
        <f t="shared" si="126"/>
        <v>89</v>
      </c>
      <c r="BA98" s="104">
        <f t="shared" si="131"/>
        <v>14014.136347383277</v>
      </c>
      <c r="BC98" s="104">
        <f t="shared" si="132"/>
        <v>215880.68463216259</v>
      </c>
    </row>
    <row r="99" spans="2:56" s="115" customFormat="1" x14ac:dyDescent="0.3">
      <c r="B99" s="94" t="s">
        <v>802</v>
      </c>
      <c r="C99" s="274">
        <v>1</v>
      </c>
      <c r="D99" s="243" t="s">
        <v>143</v>
      </c>
      <c r="E99" s="243" t="s">
        <v>143</v>
      </c>
      <c r="F99" s="140" t="s">
        <v>142</v>
      </c>
      <c r="G99" s="141">
        <v>2.2089999999999999E-2</v>
      </c>
      <c r="H99" s="244" t="s">
        <v>979</v>
      </c>
      <c r="I99" s="143" t="s">
        <v>980</v>
      </c>
      <c r="J99" s="144">
        <v>5156007.37</v>
      </c>
      <c r="K99" s="140"/>
      <c r="L99" s="140"/>
      <c r="M99" s="140"/>
      <c r="N99" s="140"/>
      <c r="O99" s="140"/>
      <c r="P99" s="140"/>
      <c r="Q99" s="140"/>
      <c r="R99" s="140"/>
      <c r="S99" s="90" t="s">
        <v>654</v>
      </c>
      <c r="T99" s="245"/>
      <c r="U99" s="140"/>
      <c r="V99" s="91">
        <f t="shared" si="127"/>
        <v>2.2089999999999999E-2</v>
      </c>
      <c r="W99" s="141" t="s">
        <v>142</v>
      </c>
      <c r="X99" s="99">
        <v>24</v>
      </c>
      <c r="Y99" s="91">
        <f>1/X99</f>
        <v>4.1666666666666664E-2</v>
      </c>
      <c r="Z99" s="146">
        <v>45488</v>
      </c>
      <c r="AA99" s="90">
        <f t="shared" si="124"/>
        <v>84</v>
      </c>
      <c r="AB99" s="140"/>
      <c r="AC99" s="140"/>
      <c r="AD99" s="140"/>
      <c r="AE99" s="140"/>
      <c r="AF99" s="140"/>
      <c r="AG99" s="140"/>
      <c r="AH99" s="140"/>
      <c r="AI99" s="140"/>
      <c r="AK99" s="97">
        <f>+J99*Y99*AA99/365</f>
        <v>49441.166561643833</v>
      </c>
      <c r="AL99" s="97"/>
      <c r="AM99" s="90">
        <f>+J99-AK99</f>
        <v>5106566.2034383565</v>
      </c>
      <c r="AN99" s="140"/>
      <c r="AS99" s="271">
        <v>45488</v>
      </c>
      <c r="AT99" s="94">
        <f t="shared" si="125"/>
        <v>93</v>
      </c>
      <c r="AV99" s="115">
        <f t="shared" ref="AV99:AV100" si="133">+(J99*V99)/365*AT99</f>
        <v>29020.128385498356</v>
      </c>
      <c r="AX99" s="115">
        <f t="shared" ref="AX99:AX100" si="134">+AM99-AV99</f>
        <v>5077546.0750528583</v>
      </c>
      <c r="AY99" s="279" t="s">
        <v>1016</v>
      </c>
      <c r="AZ99" s="115">
        <f t="shared" si="126"/>
        <v>89</v>
      </c>
      <c r="BB99" s="115">
        <f t="shared" ref="BB99:BB100" si="135">+J99*Y99/365*AZ99</f>
        <v>52384.093142694066</v>
      </c>
      <c r="BD99" s="115">
        <f t="shared" ref="BD99:BD100" si="136">+AX99-BB99</f>
        <v>5025161.9819101645</v>
      </c>
    </row>
    <row r="100" spans="2:56" s="115" customFormat="1" x14ac:dyDescent="0.3">
      <c r="B100" s="94" t="s">
        <v>802</v>
      </c>
      <c r="C100" s="274">
        <v>1</v>
      </c>
      <c r="D100" s="243" t="s">
        <v>143</v>
      </c>
      <c r="E100" s="243" t="s">
        <v>143</v>
      </c>
      <c r="F100" s="140" t="s">
        <v>142</v>
      </c>
      <c r="G100" s="141">
        <v>2.2089999999999999E-2</v>
      </c>
      <c r="H100" s="244" t="s">
        <v>981</v>
      </c>
      <c r="I100" s="143" t="s">
        <v>982</v>
      </c>
      <c r="J100" s="144">
        <v>1802811.32</v>
      </c>
      <c r="K100" s="140"/>
      <c r="L100" s="140"/>
      <c r="M100" s="140"/>
      <c r="N100" s="140"/>
      <c r="O100" s="140"/>
      <c r="P100" s="140"/>
      <c r="Q100" s="140"/>
      <c r="R100" s="140"/>
      <c r="S100" s="90" t="s">
        <v>654</v>
      </c>
      <c r="T100" s="245"/>
      <c r="U100" s="140"/>
      <c r="V100" s="91">
        <f t="shared" si="127"/>
        <v>2.2089999999999999E-2</v>
      </c>
      <c r="W100" s="141" t="s">
        <v>142</v>
      </c>
      <c r="X100" s="99">
        <v>24</v>
      </c>
      <c r="Y100" s="91">
        <f>1/X100</f>
        <v>4.1666666666666664E-2</v>
      </c>
      <c r="Z100" s="146">
        <v>45488</v>
      </c>
      <c r="AA100" s="90">
        <f t="shared" si="124"/>
        <v>1</v>
      </c>
      <c r="AB100" s="140"/>
      <c r="AC100" s="140"/>
      <c r="AD100" s="140"/>
      <c r="AE100" s="140"/>
      <c r="AF100" s="140"/>
      <c r="AG100" s="140"/>
      <c r="AH100" s="140"/>
      <c r="AI100" s="140"/>
      <c r="AK100" s="97">
        <f>+J100*Y100*AA100/365</f>
        <v>205.80037899543379</v>
      </c>
      <c r="AL100" s="97"/>
      <c r="AM100" s="90">
        <f>+J100-AK100</f>
        <v>1802605.5196210046</v>
      </c>
      <c r="AN100" s="140"/>
      <c r="AS100" s="271">
        <v>45488</v>
      </c>
      <c r="AT100" s="94">
        <f t="shared" si="125"/>
        <v>93</v>
      </c>
      <c r="AV100" s="115">
        <f t="shared" si="133"/>
        <v>10146.962990324382</v>
      </c>
      <c r="AX100" s="115">
        <f t="shared" si="134"/>
        <v>1792458.5566306801</v>
      </c>
      <c r="AY100" s="279" t="s">
        <v>1016</v>
      </c>
      <c r="AZ100" s="115">
        <f t="shared" si="126"/>
        <v>89</v>
      </c>
      <c r="BB100" s="115">
        <f t="shared" si="135"/>
        <v>18316.233730593609</v>
      </c>
      <c r="BD100" s="115">
        <f t="shared" si="136"/>
        <v>1774142.3229000864</v>
      </c>
    </row>
    <row r="101" spans="2:56" x14ac:dyDescent="0.3">
      <c r="B101" s="104" t="s">
        <v>801</v>
      </c>
      <c r="C101" s="274">
        <v>1</v>
      </c>
      <c r="D101" s="38" t="s">
        <v>139</v>
      </c>
      <c r="E101" s="38" t="s">
        <v>139</v>
      </c>
      <c r="F101" s="124" t="s">
        <v>136</v>
      </c>
      <c r="G101" s="125">
        <v>0.25</v>
      </c>
      <c r="H101" s="246" t="s">
        <v>742</v>
      </c>
      <c r="I101" s="148" t="s">
        <v>743</v>
      </c>
      <c r="J101" s="149">
        <v>33900</v>
      </c>
      <c r="K101" s="124"/>
      <c r="L101" s="124"/>
      <c r="M101" s="124"/>
      <c r="N101" s="124"/>
      <c r="O101" s="124"/>
      <c r="P101" s="124"/>
      <c r="Q101" s="124"/>
      <c r="R101" s="124"/>
      <c r="S101" s="128" t="s">
        <v>637</v>
      </c>
      <c r="T101" s="138"/>
      <c r="U101" s="124"/>
      <c r="V101" s="101">
        <f t="shared" si="127"/>
        <v>0.25</v>
      </c>
      <c r="W101" s="125"/>
      <c r="X101" s="125"/>
      <c r="Y101" s="125"/>
      <c r="Z101" s="127">
        <v>45488</v>
      </c>
      <c r="AA101" s="100">
        <f t="shared" si="124"/>
        <v>306</v>
      </c>
      <c r="AB101" s="124"/>
      <c r="AC101" s="124"/>
      <c r="AD101" s="124"/>
      <c r="AE101" s="124"/>
      <c r="AF101" s="124"/>
      <c r="AG101" s="124"/>
      <c r="AH101" s="124"/>
      <c r="AI101" s="124"/>
      <c r="AJ101" s="106">
        <f t="shared" si="128"/>
        <v>7105.0684931506848</v>
      </c>
      <c r="AK101" s="106"/>
      <c r="AL101" s="100">
        <f t="shared" ref="AL101:AL127" si="137">+J101-AJ101</f>
        <v>26794.931506849316</v>
      </c>
      <c r="AS101" s="271">
        <v>45488</v>
      </c>
      <c r="AT101" s="94">
        <f t="shared" si="125"/>
        <v>93</v>
      </c>
      <c r="AU101" s="104">
        <f t="shared" ref="AU101:AU130" si="138">IF(F101="WDV",(AL101*V101)/365*AT101,(J101*V101)/365*AT101)</f>
        <v>1706.8004316006757</v>
      </c>
      <c r="AW101" s="104">
        <f t="shared" ref="AW101:AW130" si="139">+AL101-AU101</f>
        <v>25088.131075248639</v>
      </c>
      <c r="AY101" s="279" t="s">
        <v>1016</v>
      </c>
      <c r="AZ101" s="115">
        <f t="shared" si="126"/>
        <v>89</v>
      </c>
      <c r="BA101" s="104">
        <f t="shared" ref="BA101:BA130" si="140">IF(F101="WDV",(AW101*V101)/365*AZ101,J101*V101)</f>
        <v>1529.3449765048827</v>
      </c>
      <c r="BC101" s="104">
        <f t="shared" ref="BC101:BC130" si="141">+AW101-BA101</f>
        <v>23558.786098743756</v>
      </c>
    </row>
    <row r="102" spans="2:56" x14ac:dyDescent="0.3">
      <c r="B102" s="104" t="s">
        <v>801</v>
      </c>
      <c r="C102" s="274">
        <v>1</v>
      </c>
      <c r="D102" s="38" t="s">
        <v>139</v>
      </c>
      <c r="E102" s="38" t="s">
        <v>139</v>
      </c>
      <c r="F102" s="124" t="s">
        <v>136</v>
      </c>
      <c r="G102" s="125">
        <v>0.25</v>
      </c>
      <c r="H102" s="246" t="s">
        <v>738</v>
      </c>
      <c r="I102" s="148" t="s">
        <v>739</v>
      </c>
      <c r="J102" s="149">
        <v>226000</v>
      </c>
      <c r="K102" s="124"/>
      <c r="L102" s="124"/>
      <c r="M102" s="124"/>
      <c r="N102" s="124"/>
      <c r="O102" s="124"/>
      <c r="P102" s="124"/>
      <c r="Q102" s="124"/>
      <c r="R102" s="124"/>
      <c r="S102" s="128" t="s">
        <v>637</v>
      </c>
      <c r="T102" s="138"/>
      <c r="U102" s="124"/>
      <c r="V102" s="101">
        <f t="shared" si="127"/>
        <v>0.25</v>
      </c>
      <c r="W102" s="125"/>
      <c r="X102" s="125"/>
      <c r="Y102" s="125"/>
      <c r="Z102" s="127">
        <v>45488</v>
      </c>
      <c r="AA102" s="100">
        <f t="shared" si="124"/>
        <v>286</v>
      </c>
      <c r="AB102" s="124"/>
      <c r="AC102" s="124"/>
      <c r="AD102" s="124"/>
      <c r="AE102" s="124"/>
      <c r="AF102" s="124"/>
      <c r="AG102" s="124"/>
      <c r="AH102" s="124"/>
      <c r="AI102" s="124"/>
      <c r="AJ102" s="106">
        <f t="shared" si="128"/>
        <v>44271.232876712333</v>
      </c>
      <c r="AK102" s="106"/>
      <c r="AL102" s="100">
        <f t="shared" si="137"/>
        <v>181728.76712328766</v>
      </c>
      <c r="AS102" s="271">
        <v>45488</v>
      </c>
      <c r="AT102" s="94">
        <f t="shared" si="125"/>
        <v>93</v>
      </c>
      <c r="AU102" s="104">
        <f t="shared" si="138"/>
        <v>11575.873522236816</v>
      </c>
      <c r="AW102" s="104">
        <f t="shared" si="139"/>
        <v>170152.89360105083</v>
      </c>
      <c r="AY102" s="279" t="s">
        <v>1016</v>
      </c>
      <c r="AZ102" s="115">
        <f t="shared" si="126"/>
        <v>89</v>
      </c>
      <c r="BA102" s="104">
        <f t="shared" si="140"/>
        <v>10372.333924995564</v>
      </c>
      <c r="BC102" s="104">
        <f t="shared" si="141"/>
        <v>159780.55967605527</v>
      </c>
    </row>
    <row r="103" spans="2:56" x14ac:dyDescent="0.3">
      <c r="B103" s="104" t="s">
        <v>801</v>
      </c>
      <c r="C103" s="274">
        <v>1</v>
      </c>
      <c r="D103" s="38" t="s">
        <v>139</v>
      </c>
      <c r="E103" s="38" t="s">
        <v>139</v>
      </c>
      <c r="F103" s="124" t="s">
        <v>136</v>
      </c>
      <c r="G103" s="125">
        <v>0.25</v>
      </c>
      <c r="H103" s="246" t="s">
        <v>744</v>
      </c>
      <c r="I103" s="148" t="s">
        <v>745</v>
      </c>
      <c r="J103" s="149">
        <v>153695.00640000001</v>
      </c>
      <c r="K103" s="124"/>
      <c r="L103" s="124"/>
      <c r="M103" s="124"/>
      <c r="N103" s="124"/>
      <c r="O103" s="124"/>
      <c r="P103" s="124"/>
      <c r="Q103" s="124"/>
      <c r="R103" s="124"/>
      <c r="S103" s="128" t="s">
        <v>637</v>
      </c>
      <c r="T103" s="138"/>
      <c r="U103" s="124"/>
      <c r="V103" s="101">
        <f t="shared" si="127"/>
        <v>0.25</v>
      </c>
      <c r="W103" s="125"/>
      <c r="X103" s="125"/>
      <c r="Y103" s="125"/>
      <c r="Z103" s="127">
        <v>45488</v>
      </c>
      <c r="AA103" s="100">
        <f t="shared" si="124"/>
        <v>255</v>
      </c>
      <c r="AB103" s="124"/>
      <c r="AC103" s="124"/>
      <c r="AD103" s="124"/>
      <c r="AE103" s="124"/>
      <c r="AF103" s="124"/>
      <c r="AG103" s="124"/>
      <c r="AH103" s="124"/>
      <c r="AI103" s="124"/>
      <c r="AJ103" s="106">
        <f t="shared" si="128"/>
        <v>26843.990843835621</v>
      </c>
      <c r="AK103" s="106"/>
      <c r="AL103" s="100">
        <f t="shared" si="137"/>
        <v>126851.01555616439</v>
      </c>
      <c r="AS103" s="271">
        <v>45488</v>
      </c>
      <c r="AT103" s="94">
        <f t="shared" si="125"/>
        <v>93</v>
      </c>
      <c r="AU103" s="104">
        <f t="shared" si="138"/>
        <v>8080.2359224132115</v>
      </c>
      <c r="AW103" s="104">
        <f t="shared" si="139"/>
        <v>118770.77963375118</v>
      </c>
      <c r="AY103" s="279" t="s">
        <v>1016</v>
      </c>
      <c r="AZ103" s="115">
        <f t="shared" si="126"/>
        <v>89</v>
      </c>
      <c r="BA103" s="104">
        <f t="shared" si="140"/>
        <v>7240.1365667149703</v>
      </c>
      <c r="BC103" s="104">
        <f t="shared" si="141"/>
        <v>111530.64306703622</v>
      </c>
    </row>
    <row r="104" spans="2:56" x14ac:dyDescent="0.3">
      <c r="B104" s="104" t="s">
        <v>801</v>
      </c>
      <c r="C104" s="274">
        <v>1</v>
      </c>
      <c r="D104" s="38" t="s">
        <v>139</v>
      </c>
      <c r="E104" s="38" t="s">
        <v>139</v>
      </c>
      <c r="F104" s="124" t="s">
        <v>136</v>
      </c>
      <c r="G104" s="125">
        <v>0.25</v>
      </c>
      <c r="H104" s="246" t="s">
        <v>746</v>
      </c>
      <c r="I104" s="148" t="s">
        <v>747</v>
      </c>
      <c r="J104" s="149">
        <v>50850</v>
      </c>
      <c r="K104" s="124"/>
      <c r="L104" s="124"/>
      <c r="M104" s="124"/>
      <c r="N104" s="124"/>
      <c r="O104" s="124"/>
      <c r="P104" s="124"/>
      <c r="Q104" s="124"/>
      <c r="R104" s="124"/>
      <c r="S104" s="128" t="s">
        <v>637</v>
      </c>
      <c r="T104" s="138"/>
      <c r="U104" s="124"/>
      <c r="V104" s="101">
        <f t="shared" si="127"/>
        <v>0.25</v>
      </c>
      <c r="W104" s="125"/>
      <c r="X104" s="125"/>
      <c r="Y104" s="125"/>
      <c r="Z104" s="127">
        <v>45488</v>
      </c>
      <c r="AA104" s="100">
        <f t="shared" si="124"/>
        <v>237</v>
      </c>
      <c r="AB104" s="124"/>
      <c r="AC104" s="124"/>
      <c r="AD104" s="124"/>
      <c r="AE104" s="124"/>
      <c r="AF104" s="124"/>
      <c r="AG104" s="124"/>
      <c r="AH104" s="124"/>
      <c r="AI104" s="124"/>
      <c r="AJ104" s="106">
        <f t="shared" si="128"/>
        <v>8254.4178082191775</v>
      </c>
      <c r="AK104" s="106"/>
      <c r="AL104" s="100">
        <f t="shared" si="137"/>
        <v>42595.582191780821</v>
      </c>
      <c r="AS104" s="271">
        <v>45488</v>
      </c>
      <c r="AT104" s="94">
        <f t="shared" si="125"/>
        <v>93</v>
      </c>
      <c r="AU104" s="104">
        <f t="shared" si="138"/>
        <v>2713.2802355038466</v>
      </c>
      <c r="AW104" s="104">
        <f t="shared" si="139"/>
        <v>39882.301956276977</v>
      </c>
      <c r="AY104" s="279" t="s">
        <v>1016</v>
      </c>
      <c r="AZ104" s="115">
        <f t="shared" si="126"/>
        <v>89</v>
      </c>
      <c r="BA104" s="104">
        <f t="shared" si="140"/>
        <v>2431.1814206223639</v>
      </c>
      <c r="BC104" s="104">
        <f t="shared" si="141"/>
        <v>37451.120535654612</v>
      </c>
    </row>
    <row r="105" spans="2:56" x14ac:dyDescent="0.3">
      <c r="B105" s="104" t="s">
        <v>801</v>
      </c>
      <c r="C105" s="274">
        <v>1</v>
      </c>
      <c r="D105" s="38" t="s">
        <v>139</v>
      </c>
      <c r="E105" s="38" t="s">
        <v>139</v>
      </c>
      <c r="F105" s="124" t="s">
        <v>136</v>
      </c>
      <c r="G105" s="125">
        <v>0.25</v>
      </c>
      <c r="H105" s="246" t="s">
        <v>748</v>
      </c>
      <c r="I105" s="148" t="s">
        <v>749</v>
      </c>
      <c r="J105" s="149">
        <v>7571</v>
      </c>
      <c r="K105" s="124"/>
      <c r="L105" s="124"/>
      <c r="M105" s="124"/>
      <c r="N105" s="124"/>
      <c r="O105" s="124"/>
      <c r="P105" s="124"/>
      <c r="Q105" s="124"/>
      <c r="R105" s="124"/>
      <c r="S105" s="128" t="s">
        <v>637</v>
      </c>
      <c r="T105" s="138"/>
      <c r="U105" s="124"/>
      <c r="V105" s="101">
        <f t="shared" si="127"/>
        <v>0.25</v>
      </c>
      <c r="W105" s="125"/>
      <c r="X105" s="125"/>
      <c r="Y105" s="125"/>
      <c r="Z105" s="127">
        <v>45488</v>
      </c>
      <c r="AA105" s="100">
        <f t="shared" si="124"/>
        <v>232</v>
      </c>
      <c r="AB105" s="124"/>
      <c r="AC105" s="124"/>
      <c r="AD105" s="124"/>
      <c r="AE105" s="124"/>
      <c r="AF105" s="124"/>
      <c r="AG105" s="124"/>
      <c r="AH105" s="124"/>
      <c r="AI105" s="124"/>
      <c r="AJ105" s="106">
        <f t="shared" si="128"/>
        <v>1203.0630136986301</v>
      </c>
      <c r="AK105" s="106"/>
      <c r="AL105" s="100">
        <f t="shared" si="137"/>
        <v>6367.9369863013699</v>
      </c>
      <c r="AS105" s="271">
        <v>45488</v>
      </c>
      <c r="AT105" s="94">
        <f t="shared" si="125"/>
        <v>93</v>
      </c>
      <c r="AU105" s="104">
        <f t="shared" si="138"/>
        <v>405.6288628260462</v>
      </c>
      <c r="AW105" s="104">
        <f t="shared" si="139"/>
        <v>5962.3081234753236</v>
      </c>
      <c r="AY105" s="279" t="s">
        <v>1016</v>
      </c>
      <c r="AZ105" s="115">
        <f t="shared" si="126"/>
        <v>89</v>
      </c>
      <c r="BA105" s="104">
        <f t="shared" si="140"/>
        <v>363.45576917075607</v>
      </c>
      <c r="BC105" s="104">
        <f t="shared" si="141"/>
        <v>5598.8523543045676</v>
      </c>
    </row>
    <row r="106" spans="2:56" x14ac:dyDescent="0.3">
      <c r="B106" s="104" t="s">
        <v>801</v>
      </c>
      <c r="C106" s="274">
        <v>1</v>
      </c>
      <c r="D106" s="38" t="s">
        <v>139</v>
      </c>
      <c r="E106" s="38" t="s">
        <v>139</v>
      </c>
      <c r="F106" s="124" t="s">
        <v>136</v>
      </c>
      <c r="G106" s="125">
        <v>0.25</v>
      </c>
      <c r="H106" s="246" t="s">
        <v>750</v>
      </c>
      <c r="I106" s="148" t="s">
        <v>751</v>
      </c>
      <c r="J106" s="149">
        <v>22035</v>
      </c>
      <c r="K106" s="124"/>
      <c r="L106" s="124"/>
      <c r="M106" s="124"/>
      <c r="N106" s="124"/>
      <c r="O106" s="124"/>
      <c r="P106" s="124"/>
      <c r="Q106" s="124"/>
      <c r="R106" s="124"/>
      <c r="S106" s="128" t="s">
        <v>637</v>
      </c>
      <c r="T106" s="138"/>
      <c r="U106" s="124"/>
      <c r="V106" s="101">
        <f t="shared" si="127"/>
        <v>0.25</v>
      </c>
      <c r="W106" s="125"/>
      <c r="X106" s="125"/>
      <c r="Y106" s="125"/>
      <c r="Z106" s="127">
        <v>45488</v>
      </c>
      <c r="AA106" s="100">
        <f t="shared" si="124"/>
        <v>194</v>
      </c>
      <c r="AB106" s="124"/>
      <c r="AC106" s="124"/>
      <c r="AD106" s="124"/>
      <c r="AE106" s="124"/>
      <c r="AF106" s="124"/>
      <c r="AG106" s="124"/>
      <c r="AH106" s="124"/>
      <c r="AI106" s="124"/>
      <c r="AJ106" s="106">
        <f t="shared" si="128"/>
        <v>2927.9383561643835</v>
      </c>
      <c r="AK106" s="106"/>
      <c r="AL106" s="100">
        <f t="shared" si="137"/>
        <v>19107.061643835616</v>
      </c>
      <c r="AS106" s="271">
        <v>45488</v>
      </c>
      <c r="AT106" s="94">
        <f t="shared" si="125"/>
        <v>93</v>
      </c>
      <c r="AU106" s="104">
        <f t="shared" si="138"/>
        <v>1217.0936526552823</v>
      </c>
      <c r="AW106" s="104">
        <f t="shared" si="139"/>
        <v>17889.967991180332</v>
      </c>
      <c r="AY106" s="279" t="s">
        <v>1016</v>
      </c>
      <c r="AZ106" s="115">
        <f t="shared" si="126"/>
        <v>89</v>
      </c>
      <c r="BA106" s="104">
        <f t="shared" si="140"/>
        <v>1090.5528432979791</v>
      </c>
      <c r="BC106" s="104">
        <f t="shared" si="141"/>
        <v>16799.415147882355</v>
      </c>
    </row>
    <row r="107" spans="2:56" x14ac:dyDescent="0.3">
      <c r="B107" s="104" t="s">
        <v>801</v>
      </c>
      <c r="C107" s="274">
        <v>1</v>
      </c>
      <c r="D107" s="38" t="s">
        <v>139</v>
      </c>
      <c r="E107" s="38" t="s">
        <v>139</v>
      </c>
      <c r="F107" s="124" t="s">
        <v>136</v>
      </c>
      <c r="G107" s="125">
        <v>0.25</v>
      </c>
      <c r="H107" s="246" t="s">
        <v>983</v>
      </c>
      <c r="I107" s="148" t="s">
        <v>984</v>
      </c>
      <c r="J107" s="149">
        <v>7571</v>
      </c>
      <c r="K107" s="124"/>
      <c r="L107" s="124"/>
      <c r="M107" s="124"/>
      <c r="N107" s="124"/>
      <c r="O107" s="124"/>
      <c r="P107" s="124"/>
      <c r="Q107" s="124"/>
      <c r="R107" s="124"/>
      <c r="S107" s="128" t="s">
        <v>646</v>
      </c>
      <c r="T107" s="138"/>
      <c r="U107" s="124"/>
      <c r="V107" s="101">
        <f t="shared" si="127"/>
        <v>0.25</v>
      </c>
      <c r="W107" s="125"/>
      <c r="X107" s="125"/>
      <c r="Y107" s="125"/>
      <c r="Z107" s="127">
        <v>45488</v>
      </c>
      <c r="AA107" s="100">
        <f t="shared" si="124"/>
        <v>181</v>
      </c>
      <c r="AB107" s="124"/>
      <c r="AC107" s="124"/>
      <c r="AD107" s="124"/>
      <c r="AE107" s="124"/>
      <c r="AF107" s="124"/>
      <c r="AG107" s="124"/>
      <c r="AH107" s="124"/>
      <c r="AI107" s="124"/>
      <c r="AJ107" s="106">
        <f t="shared" si="128"/>
        <v>938.59657534246571</v>
      </c>
      <c r="AK107" s="106"/>
      <c r="AL107" s="100">
        <f t="shared" si="137"/>
        <v>6632.4034246575338</v>
      </c>
      <c r="AS107" s="271">
        <v>45488</v>
      </c>
      <c r="AT107" s="94">
        <f t="shared" si="125"/>
        <v>93</v>
      </c>
      <c r="AU107" s="104">
        <f t="shared" si="138"/>
        <v>422.47501266654149</v>
      </c>
      <c r="AW107" s="104">
        <f t="shared" si="139"/>
        <v>6209.9284119909926</v>
      </c>
      <c r="AY107" s="279" t="s">
        <v>1016</v>
      </c>
      <c r="AZ107" s="115">
        <f t="shared" si="126"/>
        <v>89</v>
      </c>
      <c r="BA107" s="104">
        <f t="shared" si="140"/>
        <v>378.55043059397144</v>
      </c>
      <c r="BC107" s="104">
        <f t="shared" si="141"/>
        <v>5831.3779813970214</v>
      </c>
    </row>
    <row r="108" spans="2:56" x14ac:dyDescent="0.3">
      <c r="B108" s="104" t="s">
        <v>801</v>
      </c>
      <c r="C108" s="274">
        <v>1</v>
      </c>
      <c r="D108" s="38" t="s">
        <v>139</v>
      </c>
      <c r="E108" s="38" t="s">
        <v>139</v>
      </c>
      <c r="F108" s="124" t="s">
        <v>136</v>
      </c>
      <c r="G108" s="125">
        <v>0.25</v>
      </c>
      <c r="H108" s="246" t="s">
        <v>985</v>
      </c>
      <c r="I108" s="148" t="s">
        <v>986</v>
      </c>
      <c r="J108" s="149">
        <v>27402.5</v>
      </c>
      <c r="K108" s="124"/>
      <c r="L108" s="124"/>
      <c r="M108" s="124"/>
      <c r="N108" s="124"/>
      <c r="O108" s="124"/>
      <c r="P108" s="124"/>
      <c r="Q108" s="124"/>
      <c r="R108" s="124"/>
      <c r="S108" s="128" t="s">
        <v>646</v>
      </c>
      <c r="T108" s="138"/>
      <c r="U108" s="124"/>
      <c r="V108" s="101">
        <f t="shared" si="127"/>
        <v>0.25</v>
      </c>
      <c r="W108" s="125"/>
      <c r="X108" s="125"/>
      <c r="Y108" s="125"/>
      <c r="Z108" s="127">
        <v>45488</v>
      </c>
      <c r="AA108" s="100">
        <f t="shared" si="124"/>
        <v>150</v>
      </c>
      <c r="AB108" s="124"/>
      <c r="AC108" s="124"/>
      <c r="AD108" s="124"/>
      <c r="AE108" s="124"/>
      <c r="AF108" s="124"/>
      <c r="AG108" s="124"/>
      <c r="AH108" s="124"/>
      <c r="AI108" s="124"/>
      <c r="AJ108" s="106">
        <f t="shared" si="128"/>
        <v>2815.3253424657532</v>
      </c>
      <c r="AK108" s="106"/>
      <c r="AL108" s="100">
        <f t="shared" si="137"/>
        <v>24587.174657534248</v>
      </c>
      <c r="AS108" s="271">
        <v>45488</v>
      </c>
      <c r="AT108" s="94">
        <f t="shared" si="125"/>
        <v>93</v>
      </c>
      <c r="AU108" s="104">
        <f t="shared" si="138"/>
        <v>1566.1693446237568</v>
      </c>
      <c r="AW108" s="104">
        <f t="shared" si="139"/>
        <v>23021.005312910493</v>
      </c>
      <c r="AY108" s="279" t="s">
        <v>1016</v>
      </c>
      <c r="AZ108" s="115">
        <f t="shared" si="126"/>
        <v>89</v>
      </c>
      <c r="BA108" s="104">
        <f t="shared" si="140"/>
        <v>1403.3352553760506</v>
      </c>
      <c r="BC108" s="104">
        <f t="shared" si="141"/>
        <v>21617.670057534444</v>
      </c>
    </row>
    <row r="109" spans="2:56" x14ac:dyDescent="0.3">
      <c r="B109" s="104" t="s">
        <v>801</v>
      </c>
      <c r="C109" s="274">
        <v>1</v>
      </c>
      <c r="D109" s="38" t="s">
        <v>139</v>
      </c>
      <c r="E109" s="38" t="s">
        <v>139</v>
      </c>
      <c r="F109" s="124" t="s">
        <v>136</v>
      </c>
      <c r="G109" s="125">
        <v>0.25</v>
      </c>
      <c r="H109" s="246" t="s">
        <v>987</v>
      </c>
      <c r="I109" s="148" t="s">
        <v>988</v>
      </c>
      <c r="J109" s="149">
        <v>22035</v>
      </c>
      <c r="K109" s="124"/>
      <c r="L109" s="124"/>
      <c r="M109" s="124"/>
      <c r="N109" s="124"/>
      <c r="O109" s="124"/>
      <c r="P109" s="124"/>
      <c r="Q109" s="124"/>
      <c r="R109" s="124"/>
      <c r="S109" s="128" t="s">
        <v>646</v>
      </c>
      <c r="T109" s="138"/>
      <c r="U109" s="124"/>
      <c r="V109" s="101">
        <f t="shared" si="127"/>
        <v>0.25</v>
      </c>
      <c r="W109" s="125"/>
      <c r="X109" s="125"/>
      <c r="Y109" s="125"/>
      <c r="Z109" s="127">
        <v>45488</v>
      </c>
      <c r="AA109" s="100">
        <f t="shared" si="124"/>
        <v>130</v>
      </c>
      <c r="AE109" s="124"/>
      <c r="AF109" s="124"/>
      <c r="AG109" s="124"/>
      <c r="AH109" s="124"/>
      <c r="AI109" s="124"/>
      <c r="AJ109" s="106">
        <f t="shared" si="128"/>
        <v>1962.0205479452054</v>
      </c>
      <c r="AK109" s="106"/>
      <c r="AL109" s="100">
        <f t="shared" si="137"/>
        <v>20072.979452054795</v>
      </c>
      <c r="AS109" s="271">
        <v>45488</v>
      </c>
      <c r="AT109" s="94">
        <f t="shared" si="125"/>
        <v>93</v>
      </c>
      <c r="AU109" s="104">
        <f t="shared" si="138"/>
        <v>1278.6212938637643</v>
      </c>
      <c r="AW109" s="104">
        <f t="shared" si="139"/>
        <v>18794.358158191029</v>
      </c>
      <c r="AY109" s="279" t="s">
        <v>1016</v>
      </c>
      <c r="AZ109" s="115">
        <f t="shared" si="126"/>
        <v>89</v>
      </c>
      <c r="BA109" s="104">
        <f t="shared" si="140"/>
        <v>1145.6834767664393</v>
      </c>
      <c r="BC109" s="104">
        <f t="shared" si="141"/>
        <v>17648.674681424589</v>
      </c>
    </row>
    <row r="110" spans="2:56" x14ac:dyDescent="0.3">
      <c r="B110" s="104" t="s">
        <v>801</v>
      </c>
      <c r="C110" s="274">
        <v>1</v>
      </c>
      <c r="D110" s="38" t="s">
        <v>139</v>
      </c>
      <c r="E110" s="38" t="s">
        <v>139</v>
      </c>
      <c r="F110" s="124" t="s">
        <v>136</v>
      </c>
      <c r="G110" s="125">
        <v>0.25</v>
      </c>
      <c r="H110" s="246" t="s">
        <v>989</v>
      </c>
      <c r="I110" s="148" t="s">
        <v>990</v>
      </c>
      <c r="J110" s="149">
        <v>2034</v>
      </c>
      <c r="K110" s="124"/>
      <c r="L110" s="124"/>
      <c r="M110" s="124"/>
      <c r="N110" s="124"/>
      <c r="O110" s="124"/>
      <c r="P110" s="124"/>
      <c r="Q110" s="124"/>
      <c r="R110" s="124"/>
      <c r="S110" s="128" t="s">
        <v>646</v>
      </c>
      <c r="T110" s="138"/>
      <c r="U110" s="124"/>
      <c r="V110" s="101">
        <f t="shared" si="127"/>
        <v>0.25</v>
      </c>
      <c r="W110" s="125"/>
      <c r="X110" s="125"/>
      <c r="Y110" s="125"/>
      <c r="Z110" s="127">
        <v>45488</v>
      </c>
      <c r="AA110" s="100">
        <f t="shared" si="124"/>
        <v>127</v>
      </c>
      <c r="AE110" s="124"/>
      <c r="AF110" s="124"/>
      <c r="AG110" s="124"/>
      <c r="AH110" s="124"/>
      <c r="AI110" s="124"/>
      <c r="AJ110" s="106">
        <f t="shared" si="128"/>
        <v>176.93013698630139</v>
      </c>
      <c r="AK110" s="106"/>
      <c r="AL110" s="100">
        <f t="shared" si="137"/>
        <v>1857.0698630136985</v>
      </c>
      <c r="AS110" s="271">
        <v>45488</v>
      </c>
      <c r="AT110" s="94">
        <f t="shared" si="125"/>
        <v>93</v>
      </c>
      <c r="AU110" s="104">
        <f t="shared" si="138"/>
        <v>118.29280634265341</v>
      </c>
      <c r="AW110" s="104">
        <f t="shared" si="139"/>
        <v>1738.7770566710451</v>
      </c>
      <c r="AY110" s="279" t="s">
        <v>1016</v>
      </c>
      <c r="AZ110" s="115">
        <f t="shared" si="126"/>
        <v>89</v>
      </c>
      <c r="BA110" s="104">
        <f t="shared" si="140"/>
        <v>105.99394386556371</v>
      </c>
      <c r="BC110" s="104">
        <f t="shared" si="141"/>
        <v>1632.7831128054813</v>
      </c>
    </row>
    <row r="111" spans="2:56" x14ac:dyDescent="0.3">
      <c r="B111" s="104" t="s">
        <v>801</v>
      </c>
      <c r="C111" s="274">
        <v>1</v>
      </c>
      <c r="D111" s="38" t="s">
        <v>139</v>
      </c>
      <c r="E111" s="38" t="s">
        <v>139</v>
      </c>
      <c r="F111" s="124" t="s">
        <v>136</v>
      </c>
      <c r="G111" s="125">
        <v>0.25</v>
      </c>
      <c r="H111" s="246" t="s">
        <v>991</v>
      </c>
      <c r="I111" s="148" t="s">
        <v>992</v>
      </c>
      <c r="J111" s="149">
        <v>121390.00139999999</v>
      </c>
      <c r="K111" s="124"/>
      <c r="L111" s="124"/>
      <c r="M111" s="124"/>
      <c r="N111" s="124"/>
      <c r="O111" s="124"/>
      <c r="P111" s="124"/>
      <c r="Q111" s="124"/>
      <c r="R111" s="124"/>
      <c r="S111" s="90" t="s">
        <v>654</v>
      </c>
      <c r="T111" s="138"/>
      <c r="U111" s="124"/>
      <c r="V111" s="101">
        <f t="shared" si="127"/>
        <v>0.25</v>
      </c>
      <c r="W111" s="125"/>
      <c r="X111" s="125"/>
      <c r="Y111" s="125"/>
      <c r="Z111" s="127">
        <v>45488</v>
      </c>
      <c r="AA111" s="100">
        <f t="shared" si="124"/>
        <v>81</v>
      </c>
      <c r="AE111" s="124"/>
      <c r="AF111" s="124"/>
      <c r="AG111" s="124"/>
      <c r="AH111" s="124"/>
      <c r="AI111" s="124"/>
      <c r="AJ111" s="106">
        <f t="shared" si="128"/>
        <v>6734.6507626027396</v>
      </c>
      <c r="AK111" s="106"/>
      <c r="AL111" s="100">
        <f t="shared" si="137"/>
        <v>114655.35063739725</v>
      </c>
      <c r="AS111" s="271">
        <v>45488</v>
      </c>
      <c r="AT111" s="94">
        <f t="shared" si="125"/>
        <v>93</v>
      </c>
      <c r="AU111" s="104">
        <f t="shared" si="138"/>
        <v>7303.3887734780437</v>
      </c>
      <c r="AW111" s="104">
        <f t="shared" si="139"/>
        <v>107351.9618639192</v>
      </c>
      <c r="AY111" s="279" t="s">
        <v>1016</v>
      </c>
      <c r="AZ111" s="115">
        <f t="shared" si="126"/>
        <v>89</v>
      </c>
      <c r="BA111" s="104">
        <f t="shared" si="140"/>
        <v>6544.0579492389106</v>
      </c>
      <c r="BC111" s="104">
        <f t="shared" si="141"/>
        <v>100807.9039146803</v>
      </c>
    </row>
    <row r="112" spans="2:56" x14ac:dyDescent="0.3">
      <c r="B112" s="104" t="s">
        <v>801</v>
      </c>
      <c r="C112" s="274">
        <v>1</v>
      </c>
      <c r="D112" s="38" t="s">
        <v>139</v>
      </c>
      <c r="E112" s="38" t="s">
        <v>139</v>
      </c>
      <c r="F112" s="124" t="s">
        <v>136</v>
      </c>
      <c r="G112" s="125">
        <v>0.25</v>
      </c>
      <c r="H112" s="246" t="s">
        <v>991</v>
      </c>
      <c r="I112" s="148" t="s">
        <v>992</v>
      </c>
      <c r="J112" s="149">
        <v>22035</v>
      </c>
      <c r="K112" s="124"/>
      <c r="L112" s="124"/>
      <c r="M112" s="124"/>
      <c r="N112" s="124"/>
      <c r="O112" s="124"/>
      <c r="P112" s="124"/>
      <c r="Q112" s="124"/>
      <c r="R112" s="124"/>
      <c r="S112" s="90" t="s">
        <v>654</v>
      </c>
      <c r="T112" s="138"/>
      <c r="U112" s="124"/>
      <c r="V112" s="101">
        <f t="shared" si="127"/>
        <v>0.25</v>
      </c>
      <c r="W112" s="125"/>
      <c r="X112" s="125"/>
      <c r="Y112" s="125"/>
      <c r="Z112" s="127">
        <v>45488</v>
      </c>
      <c r="AA112" s="100">
        <f t="shared" si="124"/>
        <v>81</v>
      </c>
      <c r="AE112" s="124"/>
      <c r="AF112" s="124"/>
      <c r="AG112" s="124"/>
      <c r="AH112" s="124"/>
      <c r="AI112" s="124"/>
      <c r="AJ112" s="106">
        <f t="shared" si="128"/>
        <v>1222.4897260273972</v>
      </c>
      <c r="AK112" s="106"/>
      <c r="AL112" s="100">
        <f t="shared" si="137"/>
        <v>20812.510273972603</v>
      </c>
      <c r="AS112" s="271">
        <v>45488</v>
      </c>
      <c r="AT112" s="94">
        <f t="shared" si="125"/>
        <v>93</v>
      </c>
      <c r="AU112" s="104">
        <f t="shared" si="138"/>
        <v>1325.7283941640083</v>
      </c>
      <c r="AW112" s="104">
        <f t="shared" si="139"/>
        <v>19486.781879808594</v>
      </c>
      <c r="AY112" s="279" t="s">
        <v>1016</v>
      </c>
      <c r="AZ112" s="115">
        <f t="shared" si="126"/>
        <v>89</v>
      </c>
      <c r="BA112" s="104">
        <f t="shared" si="140"/>
        <v>1187.8928680157294</v>
      </c>
      <c r="BC112" s="104">
        <f t="shared" si="141"/>
        <v>18298.889011792864</v>
      </c>
    </row>
    <row r="113" spans="2:59" x14ac:dyDescent="0.3">
      <c r="B113" s="104" t="s">
        <v>801</v>
      </c>
      <c r="C113" s="274">
        <v>1</v>
      </c>
      <c r="D113" s="38" t="s">
        <v>139</v>
      </c>
      <c r="E113" s="38" t="s">
        <v>139</v>
      </c>
      <c r="F113" s="124" t="s">
        <v>136</v>
      </c>
      <c r="G113" s="125">
        <v>0.25</v>
      </c>
      <c r="H113" s="246" t="s">
        <v>993</v>
      </c>
      <c r="I113" s="148" t="s">
        <v>994</v>
      </c>
      <c r="J113" s="149">
        <v>83418.498399999997</v>
      </c>
      <c r="K113" s="124"/>
      <c r="L113" s="124"/>
      <c r="M113" s="124"/>
      <c r="N113" s="124"/>
      <c r="O113" s="124"/>
      <c r="P113" s="124"/>
      <c r="Q113" s="124"/>
      <c r="R113" s="124"/>
      <c r="S113" s="90" t="s">
        <v>654</v>
      </c>
      <c r="T113" s="138"/>
      <c r="U113" s="124"/>
      <c r="V113" s="101">
        <f t="shared" si="127"/>
        <v>0.25</v>
      </c>
      <c r="W113" s="125"/>
      <c r="X113" s="125"/>
      <c r="Y113" s="125"/>
      <c r="Z113" s="127">
        <v>45488</v>
      </c>
      <c r="AA113" s="100">
        <f t="shared" si="124"/>
        <v>55</v>
      </c>
      <c r="AE113" s="124"/>
      <c r="AF113" s="124"/>
      <c r="AG113" s="124"/>
      <c r="AH113" s="124"/>
      <c r="AI113" s="124"/>
      <c r="AJ113" s="106">
        <f t="shared" si="128"/>
        <v>3142.4776794520544</v>
      </c>
      <c r="AK113" s="106"/>
      <c r="AL113" s="100">
        <f t="shared" si="137"/>
        <v>80276.020720547938</v>
      </c>
      <c r="AS113" s="271">
        <v>45488</v>
      </c>
      <c r="AT113" s="94">
        <f t="shared" si="125"/>
        <v>93</v>
      </c>
      <c r="AU113" s="104">
        <f t="shared" si="138"/>
        <v>5113.4725527472319</v>
      </c>
      <c r="AW113" s="104">
        <f t="shared" si="139"/>
        <v>75162.548167800705</v>
      </c>
      <c r="AY113" s="279" t="s">
        <v>1016</v>
      </c>
      <c r="AZ113" s="115">
        <f t="shared" si="126"/>
        <v>89</v>
      </c>
      <c r="BA113" s="104">
        <f t="shared" si="140"/>
        <v>4581.8265663933307</v>
      </c>
      <c r="BC113" s="104">
        <f t="shared" si="141"/>
        <v>70580.721601407378</v>
      </c>
    </row>
    <row r="114" spans="2:59" x14ac:dyDescent="0.3">
      <c r="B114" s="104" t="s">
        <v>801</v>
      </c>
      <c r="C114" s="274">
        <v>1</v>
      </c>
      <c r="D114" s="38" t="s">
        <v>139</v>
      </c>
      <c r="E114" s="38" t="s">
        <v>139</v>
      </c>
      <c r="F114" s="124" t="s">
        <v>136</v>
      </c>
      <c r="G114" s="125">
        <v>0.25</v>
      </c>
      <c r="H114" s="246" t="s">
        <v>995</v>
      </c>
      <c r="I114" s="148" t="s">
        <v>996</v>
      </c>
      <c r="J114" s="149">
        <v>4150</v>
      </c>
      <c r="K114" s="124"/>
      <c r="L114" s="124"/>
      <c r="M114" s="124"/>
      <c r="N114" s="124"/>
      <c r="O114" s="124"/>
      <c r="P114" s="124"/>
      <c r="Q114" s="124"/>
      <c r="R114" s="124"/>
      <c r="S114" s="90" t="s">
        <v>654</v>
      </c>
      <c r="T114" s="138"/>
      <c r="U114" s="124"/>
      <c r="V114" s="101">
        <f t="shared" si="127"/>
        <v>0.25</v>
      </c>
      <c r="W114" s="125"/>
      <c r="X114" s="125"/>
      <c r="Y114" s="125"/>
      <c r="Z114" s="127">
        <v>45488</v>
      </c>
      <c r="AA114" s="100">
        <f t="shared" si="124"/>
        <v>47</v>
      </c>
      <c r="AE114" s="124"/>
      <c r="AF114" s="124"/>
      <c r="AG114" s="124"/>
      <c r="AH114" s="124"/>
      <c r="AI114" s="124"/>
      <c r="AJ114" s="106">
        <f t="shared" si="128"/>
        <v>133.5958904109589</v>
      </c>
      <c r="AK114" s="106"/>
      <c r="AL114" s="100">
        <f t="shared" si="137"/>
        <v>4016.4041095890411</v>
      </c>
      <c r="AS114" s="271">
        <v>45488</v>
      </c>
      <c r="AT114" s="94">
        <f t="shared" si="125"/>
        <v>93</v>
      </c>
      <c r="AU114" s="104">
        <f t="shared" si="138"/>
        <v>255.83943985738412</v>
      </c>
      <c r="AW114" s="104">
        <f t="shared" si="139"/>
        <v>3760.564669731657</v>
      </c>
      <c r="AY114" s="279" t="s">
        <v>1016</v>
      </c>
      <c r="AZ114" s="115">
        <f t="shared" si="126"/>
        <v>89</v>
      </c>
      <c r="BA114" s="104">
        <f t="shared" si="140"/>
        <v>229.23990110008046</v>
      </c>
      <c r="BC114" s="104">
        <f t="shared" si="141"/>
        <v>3531.3247686315767</v>
      </c>
    </row>
    <row r="115" spans="2:59" x14ac:dyDescent="0.3">
      <c r="B115" s="104" t="s">
        <v>801</v>
      </c>
      <c r="C115" s="274">
        <v>1</v>
      </c>
      <c r="D115" s="38" t="s">
        <v>139</v>
      </c>
      <c r="E115" s="38" t="s">
        <v>139</v>
      </c>
      <c r="F115" s="124" t="s">
        <v>136</v>
      </c>
      <c r="G115" s="125">
        <v>0.25</v>
      </c>
      <c r="H115" s="246" t="s">
        <v>997</v>
      </c>
      <c r="I115" s="148" t="s">
        <v>998</v>
      </c>
      <c r="J115" s="149">
        <v>2429.5</v>
      </c>
      <c r="K115" s="124"/>
      <c r="L115" s="124"/>
      <c r="M115" s="124"/>
      <c r="N115" s="124"/>
      <c r="O115" s="124"/>
      <c r="P115" s="124"/>
      <c r="Q115" s="124"/>
      <c r="R115" s="124"/>
      <c r="S115" s="90" t="s">
        <v>654</v>
      </c>
      <c r="T115" s="138"/>
      <c r="U115" s="124"/>
      <c r="V115" s="101">
        <f t="shared" si="127"/>
        <v>0.25</v>
      </c>
      <c r="W115" s="125"/>
      <c r="X115" s="125"/>
      <c r="Y115" s="125"/>
      <c r="Z115" s="127">
        <v>45488</v>
      </c>
      <c r="AA115" s="100">
        <f t="shared" si="124"/>
        <v>20</v>
      </c>
      <c r="AE115" s="124"/>
      <c r="AF115" s="124"/>
      <c r="AG115" s="124"/>
      <c r="AH115" s="124"/>
      <c r="AI115" s="124"/>
      <c r="AJ115" s="106">
        <f t="shared" si="128"/>
        <v>33.280821917808218</v>
      </c>
      <c r="AK115" s="106"/>
      <c r="AL115" s="100">
        <f t="shared" si="137"/>
        <v>2396.2191780821918</v>
      </c>
      <c r="AS115" s="271">
        <v>45488</v>
      </c>
      <c r="AT115" s="94">
        <f t="shared" si="125"/>
        <v>93</v>
      </c>
      <c r="AU115" s="104">
        <f t="shared" si="138"/>
        <v>152.63587915181085</v>
      </c>
      <c r="AW115" s="104">
        <f t="shared" si="139"/>
        <v>2243.5832989303808</v>
      </c>
      <c r="AY115" s="279" t="s">
        <v>1016</v>
      </c>
      <c r="AZ115" s="115">
        <f t="shared" si="126"/>
        <v>89</v>
      </c>
      <c r="BA115" s="104">
        <f t="shared" si="140"/>
        <v>136.76637918137251</v>
      </c>
      <c r="BC115" s="104">
        <f t="shared" si="141"/>
        <v>2106.8169197490083</v>
      </c>
    </row>
    <row r="116" spans="2:59" x14ac:dyDescent="0.3">
      <c r="B116" s="104" t="s">
        <v>801</v>
      </c>
      <c r="C116" s="274">
        <v>1</v>
      </c>
      <c r="D116" s="38" t="s">
        <v>139</v>
      </c>
      <c r="E116" s="38" t="s">
        <v>139</v>
      </c>
      <c r="F116" s="124" t="s">
        <v>136</v>
      </c>
      <c r="G116" s="125">
        <v>0.25</v>
      </c>
      <c r="H116" s="247" t="s">
        <v>999</v>
      </c>
      <c r="I116" s="148" t="s">
        <v>1000</v>
      </c>
      <c r="J116" s="149">
        <v>5008.5</v>
      </c>
      <c r="K116" s="124"/>
      <c r="L116" s="124"/>
      <c r="M116" s="124"/>
      <c r="N116" s="124"/>
      <c r="O116" s="124"/>
      <c r="P116" s="124"/>
      <c r="Q116" s="124"/>
      <c r="R116" s="124"/>
      <c r="S116" s="90" t="s">
        <v>654</v>
      </c>
      <c r="T116" s="138"/>
      <c r="U116" s="124"/>
      <c r="V116" s="101">
        <f t="shared" si="127"/>
        <v>0.25</v>
      </c>
      <c r="W116" s="125"/>
      <c r="X116" s="125"/>
      <c r="Y116" s="125"/>
      <c r="Z116" s="127">
        <v>45488</v>
      </c>
      <c r="AA116" s="100">
        <f t="shared" si="124"/>
        <v>6</v>
      </c>
      <c r="AJ116" s="106">
        <f t="shared" si="128"/>
        <v>20.582876712328769</v>
      </c>
      <c r="AK116" s="106"/>
      <c r="AL116" s="100">
        <f t="shared" si="137"/>
        <v>4987.9171232876715</v>
      </c>
      <c r="AS116" s="271">
        <v>45488</v>
      </c>
      <c r="AT116" s="94">
        <f t="shared" si="125"/>
        <v>93</v>
      </c>
      <c r="AU116" s="104">
        <f t="shared" si="138"/>
        <v>317.72348799024206</v>
      </c>
      <c r="AW116" s="104">
        <f t="shared" si="139"/>
        <v>4670.1936352974299</v>
      </c>
      <c r="AY116" s="279" t="s">
        <v>1016</v>
      </c>
      <c r="AZ116" s="115">
        <f t="shared" si="126"/>
        <v>89</v>
      </c>
      <c r="BA116" s="104">
        <f t="shared" si="140"/>
        <v>284.68988598730908</v>
      </c>
      <c r="BC116" s="104">
        <f t="shared" si="141"/>
        <v>4385.5037493101208</v>
      </c>
    </row>
    <row r="117" spans="2:59" x14ac:dyDescent="0.3">
      <c r="B117" s="104" t="s">
        <v>801</v>
      </c>
      <c r="C117" s="274">
        <v>1</v>
      </c>
      <c r="D117" s="38" t="s">
        <v>72</v>
      </c>
      <c r="E117" s="38" t="s">
        <v>72</v>
      </c>
      <c r="F117" s="124" t="s">
        <v>136</v>
      </c>
      <c r="G117" s="125">
        <v>0.25</v>
      </c>
      <c r="H117" s="246" t="s">
        <v>748</v>
      </c>
      <c r="I117" s="148" t="s">
        <v>749</v>
      </c>
      <c r="J117" s="149">
        <v>462654</v>
      </c>
      <c r="S117" s="128" t="s">
        <v>637</v>
      </c>
      <c r="U117" s="124"/>
      <c r="V117" s="101">
        <f t="shared" si="127"/>
        <v>0.25</v>
      </c>
      <c r="W117" s="125"/>
      <c r="X117" s="125"/>
      <c r="Y117" s="125"/>
      <c r="Z117" s="127">
        <v>45488</v>
      </c>
      <c r="AA117" s="100">
        <f t="shared" si="124"/>
        <v>232</v>
      </c>
      <c r="AJ117" s="106">
        <f t="shared" si="128"/>
        <v>73517.621917808225</v>
      </c>
      <c r="AK117" s="106"/>
      <c r="AL117" s="100">
        <f t="shared" si="137"/>
        <v>389136.3780821918</v>
      </c>
      <c r="AS117" s="271">
        <v>45488</v>
      </c>
      <c r="AT117" s="94">
        <f t="shared" si="125"/>
        <v>93</v>
      </c>
      <c r="AU117" s="104">
        <f t="shared" si="138"/>
        <v>24787.454220304</v>
      </c>
      <c r="AW117" s="104">
        <f t="shared" si="139"/>
        <v>364348.92386188783</v>
      </c>
      <c r="AY117" s="279" t="s">
        <v>1016</v>
      </c>
      <c r="AZ117" s="115">
        <f t="shared" si="126"/>
        <v>89</v>
      </c>
      <c r="BA117" s="104">
        <f t="shared" si="140"/>
        <v>22210.31111212878</v>
      </c>
      <c r="BC117" s="104">
        <f t="shared" si="141"/>
        <v>342138.61274975905</v>
      </c>
    </row>
    <row r="118" spans="2:59" x14ac:dyDescent="0.3">
      <c r="B118" s="104" t="s">
        <v>801</v>
      </c>
      <c r="C118" s="274">
        <v>1</v>
      </c>
      <c r="D118" s="38" t="s">
        <v>72</v>
      </c>
      <c r="E118" s="38" t="s">
        <v>72</v>
      </c>
      <c r="F118" s="124" t="s">
        <v>136</v>
      </c>
      <c r="G118" s="125">
        <v>0.25</v>
      </c>
      <c r="H118" s="246" t="s">
        <v>752</v>
      </c>
      <c r="I118" s="148" t="s">
        <v>753</v>
      </c>
      <c r="J118" s="149">
        <v>4560</v>
      </c>
      <c r="S118" s="128" t="s">
        <v>637</v>
      </c>
      <c r="U118" s="124"/>
      <c r="V118" s="101">
        <f t="shared" si="127"/>
        <v>0.25</v>
      </c>
      <c r="W118" s="125"/>
      <c r="X118" s="125"/>
      <c r="Y118" s="125"/>
      <c r="Z118" s="127">
        <v>45488</v>
      </c>
      <c r="AA118" s="100">
        <f t="shared" si="124"/>
        <v>272</v>
      </c>
      <c r="AJ118" s="106">
        <f t="shared" si="128"/>
        <v>849.53424657534242</v>
      </c>
      <c r="AK118" s="106"/>
      <c r="AL118" s="100">
        <f t="shared" si="137"/>
        <v>3710.4657534246576</v>
      </c>
      <c r="AS118" s="271">
        <v>45488</v>
      </c>
      <c r="AT118" s="94">
        <f t="shared" si="125"/>
        <v>93</v>
      </c>
      <c r="AU118" s="104">
        <f t="shared" si="138"/>
        <v>236.35158566335147</v>
      </c>
      <c r="AW118" s="104">
        <f t="shared" si="139"/>
        <v>3474.1141677613059</v>
      </c>
      <c r="AY118" s="279" t="s">
        <v>1016</v>
      </c>
      <c r="AZ118" s="115">
        <f t="shared" si="126"/>
        <v>89</v>
      </c>
      <c r="BA118" s="104">
        <f t="shared" si="140"/>
        <v>211.7781924183262</v>
      </c>
      <c r="BC118" s="104">
        <f t="shared" si="141"/>
        <v>3262.3359753429795</v>
      </c>
    </row>
    <row r="119" spans="2:59" x14ac:dyDescent="0.3">
      <c r="B119" s="104" t="s">
        <v>801</v>
      </c>
      <c r="C119" s="274">
        <v>1</v>
      </c>
      <c r="D119" s="38" t="s">
        <v>72</v>
      </c>
      <c r="E119" s="38" t="s">
        <v>72</v>
      </c>
      <c r="F119" s="124" t="s">
        <v>136</v>
      </c>
      <c r="G119" s="125">
        <v>0.25</v>
      </c>
      <c r="H119" s="246" t="s">
        <v>1001</v>
      </c>
      <c r="I119" s="148" t="s">
        <v>1002</v>
      </c>
      <c r="J119" s="149">
        <v>8774.4500000000007</v>
      </c>
      <c r="S119" s="90" t="s">
        <v>654</v>
      </c>
      <c r="U119" s="124"/>
      <c r="V119" s="101">
        <f t="shared" si="127"/>
        <v>0.25</v>
      </c>
      <c r="W119" s="125"/>
      <c r="X119" s="125"/>
      <c r="Y119" s="125"/>
      <c r="Z119" s="127">
        <v>45488</v>
      </c>
      <c r="AA119" s="100">
        <f t="shared" si="124"/>
        <v>42</v>
      </c>
      <c r="AJ119" s="106">
        <f t="shared" si="128"/>
        <v>252.41568493150689</v>
      </c>
      <c r="AK119" s="106"/>
      <c r="AL119" s="100">
        <f t="shared" si="137"/>
        <v>8522.034315068493</v>
      </c>
      <c r="AS119" s="271">
        <v>45488</v>
      </c>
      <c r="AT119" s="94">
        <f t="shared" si="125"/>
        <v>93</v>
      </c>
      <c r="AU119" s="104">
        <f t="shared" si="138"/>
        <v>542.84191185025338</v>
      </c>
      <c r="AW119" s="104">
        <f t="shared" si="139"/>
        <v>7979.1924032182396</v>
      </c>
      <c r="AY119" s="279" t="s">
        <v>1016</v>
      </c>
      <c r="AZ119" s="115">
        <f t="shared" si="126"/>
        <v>89</v>
      </c>
      <c r="BA119" s="104">
        <f t="shared" si="140"/>
        <v>486.402824579742</v>
      </c>
      <c r="BC119" s="104">
        <f t="shared" si="141"/>
        <v>7492.7895786384979</v>
      </c>
    </row>
    <row r="120" spans="2:59" x14ac:dyDescent="0.3">
      <c r="B120" s="104" t="s">
        <v>801</v>
      </c>
      <c r="C120" s="274">
        <v>1</v>
      </c>
      <c r="D120" s="38" t="s">
        <v>138</v>
      </c>
      <c r="E120" s="38" t="s">
        <v>138</v>
      </c>
      <c r="F120" s="124" t="s">
        <v>136</v>
      </c>
      <c r="G120" s="125">
        <v>0.25</v>
      </c>
      <c r="H120" s="246" t="s">
        <v>754</v>
      </c>
      <c r="I120" s="148" t="s">
        <v>755</v>
      </c>
      <c r="J120" s="149">
        <v>110762.6</v>
      </c>
      <c r="S120" s="128" t="s">
        <v>637</v>
      </c>
      <c r="U120" s="124"/>
      <c r="V120" s="101">
        <f t="shared" si="127"/>
        <v>0.25</v>
      </c>
      <c r="W120" s="125"/>
      <c r="X120" s="125"/>
      <c r="Y120" s="125"/>
      <c r="Z120" s="127">
        <v>45488</v>
      </c>
      <c r="AA120" s="100">
        <f t="shared" si="124"/>
        <v>285</v>
      </c>
      <c r="AJ120" s="106">
        <f t="shared" si="128"/>
        <v>21621.466438356165</v>
      </c>
      <c r="AK120" s="106"/>
      <c r="AL120" s="100">
        <f t="shared" si="137"/>
        <v>89141.133561643845</v>
      </c>
      <c r="AS120" s="271">
        <v>45488</v>
      </c>
      <c r="AT120" s="94">
        <f t="shared" si="125"/>
        <v>93</v>
      </c>
      <c r="AU120" s="104">
        <f t="shared" si="138"/>
        <v>5678.1680967348475</v>
      </c>
      <c r="AW120" s="104">
        <f t="shared" si="139"/>
        <v>83462.965464908993</v>
      </c>
      <c r="AY120" s="279" t="s">
        <v>1016</v>
      </c>
      <c r="AZ120" s="115">
        <f t="shared" si="126"/>
        <v>89</v>
      </c>
      <c r="BA120" s="104">
        <f t="shared" si="140"/>
        <v>5087.8109084773287</v>
      </c>
      <c r="BC120" s="104">
        <f t="shared" si="141"/>
        <v>78375.154556431662</v>
      </c>
    </row>
    <row r="121" spans="2:59" s="89" customFormat="1" x14ac:dyDescent="0.3">
      <c r="B121" s="104" t="s">
        <v>801</v>
      </c>
      <c r="C121" s="274">
        <v>1</v>
      </c>
      <c r="D121" s="38" t="s">
        <v>138</v>
      </c>
      <c r="E121" s="38" t="s">
        <v>138</v>
      </c>
      <c r="F121" s="124" t="s">
        <v>136</v>
      </c>
      <c r="G121" s="125">
        <v>0.25</v>
      </c>
      <c r="H121" s="246" t="s">
        <v>756</v>
      </c>
      <c r="I121" s="148" t="s">
        <v>757</v>
      </c>
      <c r="J121" s="149">
        <v>36000.11</v>
      </c>
      <c r="S121" s="128" t="s">
        <v>637</v>
      </c>
      <c r="T121" s="248"/>
      <c r="V121" s="101">
        <f t="shared" si="127"/>
        <v>0.25</v>
      </c>
      <c r="W121" s="125"/>
      <c r="X121" s="125"/>
      <c r="Y121" s="125"/>
      <c r="Z121" s="127">
        <v>45488</v>
      </c>
      <c r="AA121" s="100">
        <f t="shared" si="124"/>
        <v>280</v>
      </c>
      <c r="AJ121" s="106">
        <f t="shared" si="128"/>
        <v>6904.1306849315069</v>
      </c>
      <c r="AK121" s="106"/>
      <c r="AL121" s="100">
        <f t="shared" si="137"/>
        <v>29095.979315068493</v>
      </c>
      <c r="AN121" s="124"/>
      <c r="AS121" s="271">
        <v>45488</v>
      </c>
      <c r="AT121" s="94">
        <f t="shared" si="125"/>
        <v>93</v>
      </c>
      <c r="AU121" s="104">
        <f t="shared" si="138"/>
        <v>1853.3740248639517</v>
      </c>
      <c r="AV121" s="104"/>
      <c r="AW121" s="104">
        <f t="shared" si="139"/>
        <v>27242.605290204541</v>
      </c>
      <c r="AX121" s="104"/>
      <c r="AY121" s="279" t="s">
        <v>1016</v>
      </c>
      <c r="AZ121" s="115">
        <f t="shared" si="126"/>
        <v>89</v>
      </c>
      <c r="BA121" s="104">
        <f t="shared" si="140"/>
        <v>1660.6793635809618</v>
      </c>
      <c r="BB121" s="104"/>
      <c r="BC121" s="104">
        <f t="shared" si="141"/>
        <v>25581.925926623579</v>
      </c>
      <c r="BD121" s="104"/>
      <c r="BE121" s="104"/>
      <c r="BF121" s="104"/>
      <c r="BG121" s="104"/>
    </row>
    <row r="122" spans="2:59" s="89" customFormat="1" x14ac:dyDescent="0.3">
      <c r="B122" s="104" t="s">
        <v>801</v>
      </c>
      <c r="C122" s="274">
        <v>1</v>
      </c>
      <c r="D122" s="38" t="s">
        <v>138</v>
      </c>
      <c r="E122" s="38" t="s">
        <v>138</v>
      </c>
      <c r="F122" s="124" t="s">
        <v>136</v>
      </c>
      <c r="G122" s="125">
        <v>0.25</v>
      </c>
      <c r="H122" s="246" t="s">
        <v>758</v>
      </c>
      <c r="I122" s="148" t="s">
        <v>759</v>
      </c>
      <c r="J122" s="149">
        <v>42827</v>
      </c>
      <c r="S122" s="128" t="s">
        <v>637</v>
      </c>
      <c r="T122" s="248"/>
      <c r="V122" s="101">
        <f t="shared" si="127"/>
        <v>0.25</v>
      </c>
      <c r="W122" s="125"/>
      <c r="X122" s="125"/>
      <c r="Y122" s="125"/>
      <c r="Z122" s="127">
        <v>45488</v>
      </c>
      <c r="AA122" s="100">
        <f t="shared" si="124"/>
        <v>279</v>
      </c>
      <c r="AJ122" s="106">
        <f t="shared" si="128"/>
        <v>8184.063698630137</v>
      </c>
      <c r="AK122" s="106"/>
      <c r="AL122" s="100">
        <f t="shared" si="137"/>
        <v>34642.93630136986</v>
      </c>
      <c r="AN122" s="124"/>
      <c r="AS122" s="271">
        <v>45488</v>
      </c>
      <c r="AT122" s="94">
        <f t="shared" si="125"/>
        <v>93</v>
      </c>
      <c r="AU122" s="104">
        <f t="shared" si="138"/>
        <v>2206.7075863201349</v>
      </c>
      <c r="AV122" s="104"/>
      <c r="AW122" s="104">
        <f t="shared" si="139"/>
        <v>32436.228715049725</v>
      </c>
      <c r="AX122" s="104"/>
      <c r="AY122" s="279" t="s">
        <v>1016</v>
      </c>
      <c r="AZ122" s="115">
        <f t="shared" si="126"/>
        <v>89</v>
      </c>
      <c r="BA122" s="104">
        <f t="shared" si="140"/>
        <v>1977.2769559174146</v>
      </c>
      <c r="BB122" s="104"/>
      <c r="BC122" s="104">
        <f t="shared" si="141"/>
        <v>30458.951759132309</v>
      </c>
      <c r="BD122" s="104"/>
      <c r="BE122" s="104"/>
      <c r="BF122" s="104"/>
      <c r="BG122" s="104"/>
    </row>
    <row r="123" spans="2:59" x14ac:dyDescent="0.3">
      <c r="B123" s="104" t="s">
        <v>801</v>
      </c>
      <c r="C123" s="274">
        <v>1</v>
      </c>
      <c r="D123" s="38" t="s">
        <v>138</v>
      </c>
      <c r="E123" s="38" t="s">
        <v>138</v>
      </c>
      <c r="F123" s="124" t="s">
        <v>136</v>
      </c>
      <c r="G123" s="125">
        <v>0.25</v>
      </c>
      <c r="H123" s="246" t="s">
        <v>760</v>
      </c>
      <c r="I123" s="148" t="s">
        <v>761</v>
      </c>
      <c r="J123" s="149">
        <v>45087</v>
      </c>
      <c r="S123" s="128" t="s">
        <v>637</v>
      </c>
      <c r="V123" s="101">
        <f t="shared" si="127"/>
        <v>0.25</v>
      </c>
      <c r="W123" s="125"/>
      <c r="X123" s="125"/>
      <c r="Y123" s="125"/>
      <c r="Z123" s="127">
        <v>45488</v>
      </c>
      <c r="AA123" s="100">
        <f t="shared" si="124"/>
        <v>250</v>
      </c>
      <c r="AJ123" s="106">
        <f t="shared" si="128"/>
        <v>7720.3767123287671</v>
      </c>
      <c r="AK123" s="106"/>
      <c r="AL123" s="100">
        <f t="shared" si="137"/>
        <v>37366.623287671231</v>
      </c>
      <c r="AS123" s="271">
        <v>45488</v>
      </c>
      <c r="AT123" s="94">
        <f t="shared" si="125"/>
        <v>93</v>
      </c>
      <c r="AU123" s="104">
        <f t="shared" si="138"/>
        <v>2380.202716269469</v>
      </c>
      <c r="AW123" s="104">
        <f t="shared" si="139"/>
        <v>34986.420571401759</v>
      </c>
      <c r="AY123" s="279" t="s">
        <v>1016</v>
      </c>
      <c r="AZ123" s="115">
        <f t="shared" si="126"/>
        <v>89</v>
      </c>
      <c r="BA123" s="104">
        <f t="shared" si="140"/>
        <v>2132.7338567498332</v>
      </c>
      <c r="BC123" s="104">
        <f t="shared" si="141"/>
        <v>32853.686714651929</v>
      </c>
    </row>
    <row r="124" spans="2:59" x14ac:dyDescent="0.3">
      <c r="B124" s="104" t="s">
        <v>801</v>
      </c>
      <c r="C124" s="274">
        <v>1</v>
      </c>
      <c r="D124" s="38" t="s">
        <v>138</v>
      </c>
      <c r="E124" s="38" t="s">
        <v>138</v>
      </c>
      <c r="F124" s="124" t="s">
        <v>136</v>
      </c>
      <c r="G124" s="125">
        <v>0.25</v>
      </c>
      <c r="H124" s="246" t="s">
        <v>762</v>
      </c>
      <c r="I124" s="148" t="s">
        <v>763</v>
      </c>
      <c r="J124" s="149">
        <v>10000</v>
      </c>
      <c r="S124" s="128" t="s">
        <v>637</v>
      </c>
      <c r="U124" s="249"/>
      <c r="V124" s="101">
        <f t="shared" si="127"/>
        <v>0.25</v>
      </c>
      <c r="W124" s="125"/>
      <c r="X124" s="125"/>
      <c r="Y124" s="125"/>
      <c r="Z124" s="127">
        <v>45488</v>
      </c>
      <c r="AA124" s="100">
        <f t="shared" si="124"/>
        <v>231</v>
      </c>
      <c r="AJ124" s="106">
        <f t="shared" si="128"/>
        <v>1582.1917808219177</v>
      </c>
      <c r="AK124" s="106"/>
      <c r="AL124" s="100">
        <f t="shared" si="137"/>
        <v>8417.8082191780813</v>
      </c>
      <c r="AS124" s="271">
        <v>45488</v>
      </c>
      <c r="AT124" s="94">
        <f t="shared" si="125"/>
        <v>93</v>
      </c>
      <c r="AU124" s="104">
        <f t="shared" si="138"/>
        <v>536.2028523175079</v>
      </c>
      <c r="AW124" s="104">
        <f t="shared" si="139"/>
        <v>7881.6053668605737</v>
      </c>
      <c r="AY124" s="279" t="s">
        <v>1016</v>
      </c>
      <c r="AZ124" s="115">
        <f t="shared" si="126"/>
        <v>89</v>
      </c>
      <c r="BA124" s="104">
        <f t="shared" si="140"/>
        <v>480.45402578807608</v>
      </c>
      <c r="BC124" s="104">
        <f t="shared" si="141"/>
        <v>7401.1513410724974</v>
      </c>
    </row>
    <row r="125" spans="2:59" x14ac:dyDescent="0.3">
      <c r="B125" s="104" t="s">
        <v>801</v>
      </c>
      <c r="C125" s="274">
        <v>1</v>
      </c>
      <c r="D125" s="38" t="s">
        <v>138</v>
      </c>
      <c r="E125" s="38" t="s">
        <v>138</v>
      </c>
      <c r="F125" s="124" t="s">
        <v>136</v>
      </c>
      <c r="G125" s="125">
        <v>0.25</v>
      </c>
      <c r="H125" s="246" t="s">
        <v>764</v>
      </c>
      <c r="I125" s="148" t="s">
        <v>765</v>
      </c>
      <c r="J125" s="149">
        <v>6972.1</v>
      </c>
      <c r="K125" s="89"/>
      <c r="L125" s="89"/>
      <c r="M125" s="89"/>
      <c r="N125" s="89"/>
      <c r="O125" s="89"/>
      <c r="P125" s="89"/>
      <c r="Q125" s="89"/>
      <c r="R125" s="89"/>
      <c r="S125" s="128" t="s">
        <v>637</v>
      </c>
      <c r="T125" s="248"/>
      <c r="U125" s="89"/>
      <c r="V125" s="101">
        <f t="shared" si="127"/>
        <v>0.25</v>
      </c>
      <c r="W125" s="125"/>
      <c r="X125" s="125"/>
      <c r="Y125" s="125"/>
      <c r="Z125" s="127">
        <v>45488</v>
      </c>
      <c r="AA125" s="100">
        <f t="shared" si="124"/>
        <v>187</v>
      </c>
      <c r="AB125" s="89"/>
      <c r="AC125" s="89"/>
      <c r="AD125" s="89"/>
      <c r="AE125" s="89"/>
      <c r="AF125" s="89"/>
      <c r="AG125" s="89"/>
      <c r="AH125" s="89"/>
      <c r="AI125" s="89"/>
      <c r="AJ125" s="106">
        <f t="shared" si="128"/>
        <v>893.00184931506851</v>
      </c>
      <c r="AK125" s="106"/>
      <c r="AL125" s="100">
        <f t="shared" si="137"/>
        <v>6079.0981506849321</v>
      </c>
      <c r="AS125" s="271">
        <v>45488</v>
      </c>
      <c r="AT125" s="94">
        <f t="shared" si="125"/>
        <v>93</v>
      </c>
      <c r="AU125" s="104">
        <f t="shared" si="138"/>
        <v>387.23022466691691</v>
      </c>
      <c r="AW125" s="104">
        <f t="shared" si="139"/>
        <v>5691.8679260180152</v>
      </c>
      <c r="AY125" s="279" t="s">
        <v>1016</v>
      </c>
      <c r="AZ125" s="115">
        <f t="shared" si="126"/>
        <v>89</v>
      </c>
      <c r="BA125" s="104">
        <f t="shared" si="140"/>
        <v>346.97003110657766</v>
      </c>
      <c r="BC125" s="104">
        <f t="shared" si="141"/>
        <v>5344.8978949114371</v>
      </c>
    </row>
    <row r="126" spans="2:59" x14ac:dyDescent="0.3">
      <c r="B126" s="104" t="s">
        <v>801</v>
      </c>
      <c r="C126" s="274">
        <v>1</v>
      </c>
      <c r="D126" s="38" t="s">
        <v>138</v>
      </c>
      <c r="E126" s="38" t="s">
        <v>138</v>
      </c>
      <c r="F126" s="124" t="s">
        <v>136</v>
      </c>
      <c r="G126" s="125">
        <v>0.25</v>
      </c>
      <c r="H126" s="246" t="s">
        <v>1001</v>
      </c>
      <c r="I126" s="148" t="s">
        <v>1002</v>
      </c>
      <c r="J126" s="149">
        <v>6102</v>
      </c>
      <c r="S126" s="90" t="s">
        <v>654</v>
      </c>
      <c r="V126" s="101">
        <f t="shared" si="127"/>
        <v>0.25</v>
      </c>
      <c r="W126" s="125"/>
      <c r="X126" s="125"/>
      <c r="Y126" s="125"/>
      <c r="Z126" s="127">
        <v>45488</v>
      </c>
      <c r="AA126" s="100">
        <f t="shared" si="124"/>
        <v>42</v>
      </c>
      <c r="AJ126" s="106">
        <f t="shared" si="128"/>
        <v>175.53698630136986</v>
      </c>
      <c r="AK126" s="106"/>
      <c r="AL126" s="100">
        <f t="shared" si="137"/>
        <v>5926.4630136986298</v>
      </c>
      <c r="AS126" s="271">
        <v>45488</v>
      </c>
      <c r="AT126" s="94">
        <f t="shared" si="125"/>
        <v>93</v>
      </c>
      <c r="AU126" s="104">
        <f t="shared" si="138"/>
        <v>377.50757553011817</v>
      </c>
      <c r="AW126" s="104">
        <f t="shared" si="139"/>
        <v>5548.955438168512</v>
      </c>
      <c r="AY126" s="279" t="s">
        <v>1016</v>
      </c>
      <c r="AZ126" s="115">
        <f t="shared" si="126"/>
        <v>89</v>
      </c>
      <c r="BA126" s="104">
        <f t="shared" si="140"/>
        <v>338.25824246369694</v>
      </c>
      <c r="BC126" s="104">
        <f t="shared" si="141"/>
        <v>5210.6971957048154</v>
      </c>
    </row>
    <row r="127" spans="2:59" x14ac:dyDescent="0.3">
      <c r="B127" s="104" t="s">
        <v>801</v>
      </c>
      <c r="C127" s="274">
        <v>1</v>
      </c>
      <c r="D127" s="38" t="s">
        <v>138</v>
      </c>
      <c r="E127" s="38" t="s">
        <v>138</v>
      </c>
      <c r="F127" s="124" t="s">
        <v>136</v>
      </c>
      <c r="G127" s="125">
        <v>0.25</v>
      </c>
      <c r="H127" s="246" t="s">
        <v>1003</v>
      </c>
      <c r="I127" s="148" t="s">
        <v>1004</v>
      </c>
      <c r="J127" s="149">
        <v>8644.5</v>
      </c>
      <c r="S127" s="90" t="s">
        <v>654</v>
      </c>
      <c r="V127" s="101">
        <f t="shared" si="127"/>
        <v>0.25</v>
      </c>
      <c r="W127" s="125"/>
      <c r="X127" s="125"/>
      <c r="Y127" s="125"/>
      <c r="Z127" s="127">
        <v>45488</v>
      </c>
      <c r="AA127" s="100">
        <f t="shared" si="124"/>
        <v>19</v>
      </c>
      <c r="AJ127" s="106">
        <f t="shared" si="128"/>
        <v>112.49691780821918</v>
      </c>
      <c r="AK127" s="106"/>
      <c r="AL127" s="100">
        <f t="shared" si="137"/>
        <v>8532.0030821917808</v>
      </c>
      <c r="AS127" s="271">
        <v>45488</v>
      </c>
      <c r="AT127" s="94">
        <f t="shared" si="125"/>
        <v>93</v>
      </c>
      <c r="AU127" s="104">
        <f t="shared" si="138"/>
        <v>543.47690866016137</v>
      </c>
      <c r="AW127" s="104">
        <f t="shared" si="139"/>
        <v>7988.5261735316199</v>
      </c>
      <c r="AY127" s="279" t="s">
        <v>1016</v>
      </c>
      <c r="AZ127" s="115">
        <f t="shared" si="126"/>
        <v>89</v>
      </c>
      <c r="BA127" s="104">
        <f t="shared" si="140"/>
        <v>486.97180098925634</v>
      </c>
      <c r="BC127" s="104">
        <f t="shared" si="141"/>
        <v>7501.5543725423631</v>
      </c>
    </row>
    <row r="128" spans="2:59" s="261" customFormat="1" x14ac:dyDescent="0.3">
      <c r="B128" s="261" t="s">
        <v>801</v>
      </c>
      <c r="C128" s="274">
        <v>1</v>
      </c>
      <c r="D128" s="38" t="s">
        <v>135</v>
      </c>
      <c r="E128" s="38" t="s">
        <v>135</v>
      </c>
      <c r="F128" s="250"/>
      <c r="G128" s="251"/>
      <c r="H128" s="252" t="s">
        <v>766</v>
      </c>
      <c r="I128" s="253" t="s">
        <v>767</v>
      </c>
      <c r="J128" s="149">
        <v>67830000</v>
      </c>
      <c r="K128" s="254"/>
      <c r="L128" s="254"/>
      <c r="M128" s="254"/>
      <c r="N128" s="254"/>
      <c r="O128" s="254"/>
      <c r="P128" s="254"/>
      <c r="Q128" s="254"/>
      <c r="R128" s="255"/>
      <c r="S128" s="256" t="s">
        <v>637</v>
      </c>
      <c r="T128" s="254"/>
      <c r="U128" s="257"/>
      <c r="V128" s="258">
        <f t="shared" si="127"/>
        <v>0</v>
      </c>
      <c r="W128" s="251"/>
      <c r="X128" s="251"/>
      <c r="Y128" s="251"/>
      <c r="Z128" s="259">
        <v>45488</v>
      </c>
      <c r="AA128" s="260">
        <f t="shared" si="124"/>
        <v>211</v>
      </c>
      <c r="AB128" s="261" t="s">
        <v>599</v>
      </c>
      <c r="AJ128" s="262">
        <f t="shared" si="128"/>
        <v>0</v>
      </c>
      <c r="AK128" s="262"/>
      <c r="AL128" s="262"/>
      <c r="AM128" s="260">
        <f>+J128-AJ128</f>
        <v>67830000</v>
      </c>
      <c r="AN128" s="250"/>
      <c r="AS128" s="271">
        <v>45488</v>
      </c>
      <c r="AT128" s="94">
        <f t="shared" si="125"/>
        <v>93</v>
      </c>
      <c r="AU128" s="104">
        <f t="shared" si="138"/>
        <v>0</v>
      </c>
      <c r="AW128" s="104">
        <f t="shared" si="139"/>
        <v>0</v>
      </c>
      <c r="AY128" s="279" t="s">
        <v>1016</v>
      </c>
      <c r="AZ128" s="115">
        <f t="shared" si="126"/>
        <v>89</v>
      </c>
      <c r="BA128" s="104">
        <f t="shared" si="140"/>
        <v>0</v>
      </c>
      <c r="BC128" s="104">
        <f t="shared" si="141"/>
        <v>0</v>
      </c>
    </row>
    <row r="129" spans="1:55" x14ac:dyDescent="0.3">
      <c r="B129" s="104" t="s">
        <v>801</v>
      </c>
      <c r="C129" s="274">
        <v>1</v>
      </c>
      <c r="D129" s="41" t="s">
        <v>140</v>
      </c>
      <c r="E129" s="41" t="s">
        <v>140</v>
      </c>
      <c r="F129" s="124" t="s">
        <v>136</v>
      </c>
      <c r="G129" s="125">
        <v>0.2</v>
      </c>
      <c r="H129" s="247" t="s">
        <v>1005</v>
      </c>
      <c r="I129" s="148" t="s">
        <v>1006</v>
      </c>
      <c r="J129" s="149">
        <v>320500</v>
      </c>
      <c r="K129" s="89"/>
      <c r="L129" s="89"/>
      <c r="M129" s="89"/>
      <c r="N129" s="89"/>
      <c r="O129" s="89"/>
      <c r="P129" s="89"/>
      <c r="Q129" s="89"/>
      <c r="R129" s="89"/>
      <c r="S129" s="90" t="s">
        <v>654</v>
      </c>
      <c r="T129" s="248"/>
      <c r="U129" s="89"/>
      <c r="V129" s="101">
        <f t="shared" si="127"/>
        <v>0.2</v>
      </c>
      <c r="W129" s="125"/>
      <c r="X129" s="125"/>
      <c r="Y129" s="125"/>
      <c r="Z129" s="127">
        <v>45488</v>
      </c>
      <c r="AA129" s="100">
        <f t="shared" si="124"/>
        <v>45</v>
      </c>
      <c r="AJ129" s="106">
        <f t="shared" si="128"/>
        <v>7902.7397260273974</v>
      </c>
      <c r="AK129" s="106"/>
      <c r="AL129" s="100">
        <f>+J129-AJ129</f>
        <v>312597.26027397258</v>
      </c>
      <c r="AS129" s="271">
        <v>45488</v>
      </c>
      <c r="AT129" s="94">
        <f t="shared" si="125"/>
        <v>93</v>
      </c>
      <c r="AU129" s="104">
        <f t="shared" si="138"/>
        <v>15929.613811221619</v>
      </c>
      <c r="AW129" s="104">
        <f t="shared" si="139"/>
        <v>296667.64646275097</v>
      </c>
      <c r="AY129" s="279" t="s">
        <v>1016</v>
      </c>
      <c r="AZ129" s="115">
        <f t="shared" si="126"/>
        <v>89</v>
      </c>
      <c r="BA129" s="104">
        <f t="shared" si="140"/>
        <v>14467.627690512239</v>
      </c>
      <c r="BC129" s="104">
        <f t="shared" si="141"/>
        <v>282200.01877223875</v>
      </c>
    </row>
    <row r="130" spans="1:55" x14ac:dyDescent="0.3">
      <c r="B130" s="104" t="s">
        <v>801</v>
      </c>
      <c r="C130" s="274">
        <v>1</v>
      </c>
      <c r="D130" s="41" t="s">
        <v>140</v>
      </c>
      <c r="E130" s="41" t="s">
        <v>140</v>
      </c>
      <c r="F130" s="124" t="s">
        <v>136</v>
      </c>
      <c r="G130" s="125">
        <v>0.2</v>
      </c>
      <c r="H130" s="247" t="s">
        <v>989</v>
      </c>
      <c r="I130" s="148" t="s">
        <v>990</v>
      </c>
      <c r="J130" s="149">
        <v>4899000</v>
      </c>
      <c r="S130" s="128" t="s">
        <v>646</v>
      </c>
      <c r="V130" s="101">
        <f t="shared" si="127"/>
        <v>0.2</v>
      </c>
      <c r="W130" s="125"/>
      <c r="X130" s="125"/>
      <c r="Y130" s="125"/>
      <c r="Z130" s="127">
        <v>45488</v>
      </c>
      <c r="AA130" s="100">
        <f t="shared" si="124"/>
        <v>127</v>
      </c>
      <c r="AJ130" s="106">
        <f t="shared" si="128"/>
        <v>340916.71232876711</v>
      </c>
      <c r="AK130" s="106"/>
      <c r="AL130" s="100">
        <f>+J130-AJ130</f>
        <v>4558083.2876712326</v>
      </c>
      <c r="AS130" s="271">
        <v>45488</v>
      </c>
      <c r="AT130" s="94">
        <f t="shared" si="125"/>
        <v>93</v>
      </c>
      <c r="AU130" s="104">
        <f t="shared" si="138"/>
        <v>232274.92917995871</v>
      </c>
      <c r="AW130" s="104">
        <f t="shared" si="139"/>
        <v>4325808.3584912736</v>
      </c>
      <c r="AY130" s="279" t="s">
        <v>1016</v>
      </c>
      <c r="AZ130" s="115">
        <f t="shared" si="126"/>
        <v>89</v>
      </c>
      <c r="BA130" s="104">
        <f t="shared" si="140"/>
        <v>210957.22953738269</v>
      </c>
      <c r="BC130" s="104">
        <f t="shared" si="141"/>
        <v>4114851.1289538909</v>
      </c>
    </row>
    <row r="131" spans="1:55" x14ac:dyDescent="0.3">
      <c r="C131" s="274">
        <v>1</v>
      </c>
      <c r="D131" s="41"/>
      <c r="E131" s="41"/>
      <c r="F131" s="124"/>
      <c r="H131" s="265"/>
      <c r="I131" s="148"/>
      <c r="J131" s="266"/>
      <c r="S131" s="267"/>
      <c r="V131" s="125"/>
      <c r="W131" s="125"/>
      <c r="X131" s="125"/>
      <c r="Y131" s="125"/>
      <c r="Z131" s="127"/>
      <c r="AJ131" s="268"/>
      <c r="AK131" s="268"/>
      <c r="AL131" s="124"/>
    </row>
    <row r="132" spans="1:55" x14ac:dyDescent="0.3">
      <c r="C132" s="274">
        <v>1</v>
      </c>
      <c r="D132" s="41"/>
      <c r="E132" s="41"/>
      <c r="F132" s="124"/>
      <c r="H132" s="265"/>
      <c r="I132" s="148"/>
      <c r="J132" s="266"/>
      <c r="S132" s="267"/>
      <c r="V132" s="125"/>
      <c r="W132" s="125"/>
      <c r="X132" s="125"/>
      <c r="Y132" s="125"/>
      <c r="Z132" s="127"/>
      <c r="AJ132" s="268"/>
      <c r="AK132" s="268"/>
      <c r="AL132" s="124"/>
    </row>
    <row r="133" spans="1:55" x14ac:dyDescent="0.3">
      <c r="C133" s="274">
        <v>1</v>
      </c>
      <c r="J133" s="89">
        <f>SUM(J96:J130)</f>
        <v>82948512.456200004</v>
      </c>
      <c r="AJ133" s="89">
        <f t="shared" ref="AJ133:AR133" si="142">SUM(AJ96:AJ130)</f>
        <v>730922.67332698626</v>
      </c>
      <c r="AK133" s="89">
        <f t="shared" si="142"/>
        <v>65252.576529680358</v>
      </c>
      <c r="AL133" s="89">
        <f t="shared" si="142"/>
        <v>6950781.0928730145</v>
      </c>
      <c r="AM133" s="89">
        <f t="shared" si="142"/>
        <v>75201556.113470316</v>
      </c>
      <c r="AN133" s="89">
        <f t="shared" si="142"/>
        <v>0</v>
      </c>
      <c r="AO133" s="89">
        <f t="shared" si="142"/>
        <v>0</v>
      </c>
      <c r="AP133" s="89">
        <f t="shared" si="142"/>
        <v>0</v>
      </c>
      <c r="AQ133" s="89">
        <f t="shared" si="142"/>
        <v>0</v>
      </c>
      <c r="AR133" s="89">
        <f t="shared" si="142"/>
        <v>0</v>
      </c>
      <c r="AS133" s="89"/>
      <c r="AT133" s="89"/>
      <c r="AU133" s="89"/>
      <c r="AW133" s="89"/>
    </row>
    <row r="134" spans="1:55" ht="16.2" x14ac:dyDescent="0.45">
      <c r="C134" s="274">
        <v>1</v>
      </c>
      <c r="D134" s="269" t="s">
        <v>1014</v>
      </c>
      <c r="J134" s="89"/>
      <c r="AJ134" s="89"/>
      <c r="AK134" s="89"/>
      <c r="AL134" s="89"/>
      <c r="AM134" s="89"/>
      <c r="AN134" s="89"/>
      <c r="AO134" s="89"/>
      <c r="AP134" s="89"/>
      <c r="AQ134" s="89"/>
      <c r="AR134" s="89"/>
      <c r="AT134" s="89"/>
      <c r="AU134" s="89"/>
      <c r="AW134" s="89"/>
    </row>
    <row r="135" spans="1:55" s="302" customFormat="1" x14ac:dyDescent="0.3">
      <c r="A135" s="302" t="s">
        <v>1040</v>
      </c>
      <c r="B135" s="302" t="s">
        <v>801</v>
      </c>
      <c r="C135" s="303">
        <v>1</v>
      </c>
      <c r="D135" s="304" t="s">
        <v>139</v>
      </c>
      <c r="E135" s="302" t="s">
        <v>139</v>
      </c>
      <c r="F135" s="302" t="s">
        <v>136</v>
      </c>
      <c r="G135" s="305">
        <v>0.25</v>
      </c>
      <c r="H135" s="306" t="s">
        <v>1022</v>
      </c>
      <c r="I135" s="307">
        <v>45498</v>
      </c>
      <c r="J135" s="302">
        <v>80908</v>
      </c>
      <c r="T135" s="308"/>
      <c r="V135" s="309">
        <v>0.25</v>
      </c>
      <c r="AA135" s="310"/>
      <c r="AJ135" s="311"/>
      <c r="AK135" s="311"/>
      <c r="AL135" s="311"/>
      <c r="AM135" s="311"/>
      <c r="AN135" s="311"/>
      <c r="AO135" s="311"/>
      <c r="AP135" s="311"/>
      <c r="AQ135" s="311"/>
      <c r="AR135" s="311"/>
      <c r="AS135" s="272">
        <f t="shared" ref="AS135:AS141" si="143">+I135</f>
        <v>45498</v>
      </c>
      <c r="AT135" s="311">
        <f>+DATEDIF(AS135,$AT$13,"D")</f>
        <v>83</v>
      </c>
      <c r="AU135" s="302">
        <f>IF(F135="WDV",(J135*V135)/365*AT135,(J135*V135)/365*AT135)</f>
        <v>4599.5643835616438</v>
      </c>
      <c r="AW135" s="302">
        <f>+J135-AU135</f>
        <v>76308.43561643835</v>
      </c>
      <c r="AY135" s="312" t="s">
        <v>1016</v>
      </c>
      <c r="AZ135" s="302">
        <f t="shared" ref="AZ135:AZ148" si="144">+DATEDIF(AY135,$AZ$13,"d")</f>
        <v>89</v>
      </c>
      <c r="BA135" s="302">
        <f t="shared" ref="BA135:BA141" si="145">IF(F135="WDV",(AW135*V135)/365*AZ135,J135*V135)</f>
        <v>4651.6786094952149</v>
      </c>
      <c r="BC135" s="302">
        <f t="shared" ref="BC135:BC141" si="146">+AW135-BA135</f>
        <v>71656.757006943139</v>
      </c>
    </row>
    <row r="136" spans="1:55" s="302" customFormat="1" x14ac:dyDescent="0.3">
      <c r="A136" s="302" t="s">
        <v>1040</v>
      </c>
      <c r="B136" s="302" t="s">
        <v>801</v>
      </c>
      <c r="C136" s="303">
        <v>1</v>
      </c>
      <c r="D136" s="304" t="s">
        <v>139</v>
      </c>
      <c r="E136" s="302" t="s">
        <v>139</v>
      </c>
      <c r="F136" s="302" t="s">
        <v>136</v>
      </c>
      <c r="G136" s="305">
        <v>0.25</v>
      </c>
      <c r="H136" s="306" t="s">
        <v>1023</v>
      </c>
      <c r="I136" s="307">
        <v>45510</v>
      </c>
      <c r="J136" s="302">
        <v>74580</v>
      </c>
      <c r="T136" s="308"/>
      <c r="V136" s="309">
        <v>0.25</v>
      </c>
      <c r="AA136" s="310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272">
        <f t="shared" si="143"/>
        <v>45510</v>
      </c>
      <c r="AT136" s="311">
        <f t="shared" ref="AT136:AT141" si="147">+DATEDIF(AS136,$AT$13,"D")</f>
        <v>71</v>
      </c>
      <c r="AU136" s="302">
        <f t="shared" ref="AU136:AU141" si="148">IF(F136="WDV",(J136*V136)/365*AT136,(J136*V136)/365*AT136)</f>
        <v>3626.8356164383558</v>
      </c>
      <c r="AW136" s="302">
        <f t="shared" ref="AW136:AW141" si="149">+J136-AU136</f>
        <v>70953.164383561641</v>
      </c>
      <c r="AY136" s="312" t="s">
        <v>1016</v>
      </c>
      <c r="AZ136" s="302">
        <f t="shared" si="144"/>
        <v>89</v>
      </c>
      <c r="BA136" s="302">
        <f t="shared" si="145"/>
        <v>4325.2271439294427</v>
      </c>
      <c r="BC136" s="302">
        <f t="shared" si="146"/>
        <v>66627.9372396322</v>
      </c>
    </row>
    <row r="137" spans="1:55" s="302" customFormat="1" x14ac:dyDescent="0.3">
      <c r="A137" s="302" t="s">
        <v>1040</v>
      </c>
      <c r="B137" s="302" t="s">
        <v>801</v>
      </c>
      <c r="C137" s="303">
        <v>1</v>
      </c>
      <c r="D137" s="304" t="s">
        <v>139</v>
      </c>
      <c r="E137" s="302" t="s">
        <v>139</v>
      </c>
      <c r="F137" s="302" t="s">
        <v>136</v>
      </c>
      <c r="G137" s="305">
        <v>0.25</v>
      </c>
      <c r="H137" s="306" t="s">
        <v>1024</v>
      </c>
      <c r="I137" s="307">
        <v>45518</v>
      </c>
      <c r="J137" s="302">
        <v>1356</v>
      </c>
      <c r="T137" s="308"/>
      <c r="V137" s="309">
        <v>0.25</v>
      </c>
      <c r="AA137" s="310"/>
      <c r="AJ137" s="311"/>
      <c r="AK137" s="311"/>
      <c r="AL137" s="311"/>
      <c r="AM137" s="311"/>
      <c r="AN137" s="311"/>
      <c r="AO137" s="311"/>
      <c r="AP137" s="311"/>
      <c r="AQ137" s="311"/>
      <c r="AR137" s="311"/>
      <c r="AS137" s="272">
        <f t="shared" si="143"/>
        <v>45518</v>
      </c>
      <c r="AT137" s="311">
        <f t="shared" si="147"/>
        <v>63</v>
      </c>
      <c r="AU137" s="302">
        <f t="shared" si="148"/>
        <v>58.512328767123286</v>
      </c>
      <c r="AW137" s="302">
        <f t="shared" si="149"/>
        <v>1297.4876712328767</v>
      </c>
      <c r="AY137" s="312" t="s">
        <v>1016</v>
      </c>
      <c r="AZ137" s="302">
        <f t="shared" si="144"/>
        <v>89</v>
      </c>
      <c r="BA137" s="302">
        <f t="shared" si="145"/>
        <v>79.093426534058921</v>
      </c>
      <c r="BC137" s="302">
        <f t="shared" si="146"/>
        <v>1218.3942446988178</v>
      </c>
    </row>
    <row r="138" spans="1:55" s="302" customFormat="1" x14ac:dyDescent="0.3">
      <c r="A138" s="302" t="s">
        <v>1040</v>
      </c>
      <c r="B138" s="302" t="s">
        <v>801</v>
      </c>
      <c r="C138" s="303">
        <v>1</v>
      </c>
      <c r="D138" s="304" t="s">
        <v>139</v>
      </c>
      <c r="E138" s="302" t="s">
        <v>139</v>
      </c>
      <c r="F138" s="302" t="s">
        <v>136</v>
      </c>
      <c r="G138" s="305">
        <v>0.25</v>
      </c>
      <c r="H138" s="306" t="s">
        <v>1025</v>
      </c>
      <c r="I138" s="307">
        <v>45558</v>
      </c>
      <c r="J138" s="302">
        <v>10961</v>
      </c>
      <c r="T138" s="308"/>
      <c r="V138" s="309">
        <v>0.25</v>
      </c>
      <c r="AA138" s="310"/>
      <c r="AJ138" s="311"/>
      <c r="AK138" s="311"/>
      <c r="AL138" s="311"/>
      <c r="AM138" s="311"/>
      <c r="AN138" s="311"/>
      <c r="AO138" s="311"/>
      <c r="AP138" s="311"/>
      <c r="AQ138" s="311"/>
      <c r="AR138" s="311"/>
      <c r="AS138" s="272">
        <f t="shared" si="143"/>
        <v>45558</v>
      </c>
      <c r="AT138" s="311">
        <f t="shared" si="147"/>
        <v>23</v>
      </c>
      <c r="AU138" s="302">
        <f t="shared" si="148"/>
        <v>172.67328767123286</v>
      </c>
      <c r="AW138" s="302">
        <f t="shared" si="149"/>
        <v>10788.326712328768</v>
      </c>
      <c r="AY138" s="312" t="s">
        <v>1016</v>
      </c>
      <c r="AZ138" s="302">
        <f t="shared" si="144"/>
        <v>89</v>
      </c>
      <c r="BA138" s="302">
        <f t="shared" si="145"/>
        <v>657.64457355976731</v>
      </c>
      <c r="BC138" s="302">
        <f t="shared" si="146"/>
        <v>10130.682138769</v>
      </c>
    </row>
    <row r="139" spans="1:55" s="302" customFormat="1" x14ac:dyDescent="0.3">
      <c r="A139" s="302" t="s">
        <v>1040</v>
      </c>
      <c r="B139" s="302" t="s">
        <v>801</v>
      </c>
      <c r="C139" s="303">
        <v>1</v>
      </c>
      <c r="D139" s="304" t="s">
        <v>139</v>
      </c>
      <c r="E139" s="302" t="s">
        <v>139</v>
      </c>
      <c r="F139" s="302" t="s">
        <v>136</v>
      </c>
      <c r="G139" s="305">
        <v>0.25</v>
      </c>
      <c r="H139" s="306" t="s">
        <v>1026</v>
      </c>
      <c r="I139" s="307">
        <v>45561</v>
      </c>
      <c r="J139" s="302">
        <v>2712</v>
      </c>
      <c r="T139" s="308"/>
      <c r="V139" s="309">
        <v>0.25</v>
      </c>
      <c r="AA139" s="310"/>
      <c r="AJ139" s="311"/>
      <c r="AK139" s="311"/>
      <c r="AL139" s="311"/>
      <c r="AM139" s="311"/>
      <c r="AN139" s="311"/>
      <c r="AO139" s="311"/>
      <c r="AP139" s="311"/>
      <c r="AQ139" s="311"/>
      <c r="AR139" s="311"/>
      <c r="AS139" s="272">
        <f t="shared" si="143"/>
        <v>45561</v>
      </c>
      <c r="AT139" s="311">
        <f t="shared" si="147"/>
        <v>20</v>
      </c>
      <c r="AU139" s="302">
        <f t="shared" si="148"/>
        <v>37.150684931506845</v>
      </c>
      <c r="AW139" s="302">
        <f t="shared" si="149"/>
        <v>2674.8493150684931</v>
      </c>
      <c r="AY139" s="312" t="s">
        <v>1016</v>
      </c>
      <c r="AZ139" s="302">
        <f t="shared" si="144"/>
        <v>89</v>
      </c>
      <c r="BA139" s="302">
        <f t="shared" si="145"/>
        <v>163.0558829048602</v>
      </c>
      <c r="BC139" s="302">
        <f t="shared" si="146"/>
        <v>2511.793432163633</v>
      </c>
    </row>
    <row r="140" spans="1:55" s="302" customFormat="1" x14ac:dyDescent="0.3">
      <c r="A140" s="302" t="s">
        <v>1040</v>
      </c>
      <c r="B140" s="302" t="s">
        <v>801</v>
      </c>
      <c r="C140" s="303">
        <v>1</v>
      </c>
      <c r="D140" s="302" t="s">
        <v>72</v>
      </c>
      <c r="E140" s="302" t="s">
        <v>72</v>
      </c>
      <c r="F140" s="302" t="s">
        <v>136</v>
      </c>
      <c r="G140" s="305">
        <v>0.25</v>
      </c>
      <c r="H140" s="306" t="s">
        <v>1027</v>
      </c>
      <c r="I140" s="307">
        <v>45511</v>
      </c>
      <c r="J140" s="302">
        <v>18916.2</v>
      </c>
      <c r="T140" s="308"/>
      <c r="V140" s="309">
        <v>0.25</v>
      </c>
      <c r="AA140" s="310"/>
      <c r="AM140" s="310"/>
      <c r="AN140" s="310"/>
      <c r="AS140" s="272">
        <f t="shared" si="143"/>
        <v>45511</v>
      </c>
      <c r="AT140" s="311">
        <f t="shared" si="147"/>
        <v>70</v>
      </c>
      <c r="AU140" s="302">
        <f t="shared" si="148"/>
        <v>906.94109589041102</v>
      </c>
      <c r="AW140" s="302">
        <f t="shared" si="149"/>
        <v>18009.258904109589</v>
      </c>
      <c r="AY140" s="312" t="s">
        <v>1016</v>
      </c>
      <c r="AZ140" s="302">
        <f t="shared" si="144"/>
        <v>89</v>
      </c>
      <c r="BA140" s="302">
        <f t="shared" si="145"/>
        <v>1097.824686620379</v>
      </c>
      <c r="BC140" s="302">
        <f t="shared" si="146"/>
        <v>16911.434217489208</v>
      </c>
    </row>
    <row r="141" spans="1:55" s="302" customFormat="1" x14ac:dyDescent="0.3">
      <c r="A141" s="302" t="s">
        <v>1040</v>
      </c>
      <c r="B141" s="302" t="s">
        <v>801</v>
      </c>
      <c r="C141" s="303">
        <v>1</v>
      </c>
      <c r="D141" s="302" t="s">
        <v>72</v>
      </c>
      <c r="E141" s="302" t="s">
        <v>72</v>
      </c>
      <c r="F141" s="302" t="s">
        <v>136</v>
      </c>
      <c r="G141" s="305">
        <v>0.25</v>
      </c>
      <c r="H141" s="306" t="s">
        <v>1028</v>
      </c>
      <c r="I141" s="307">
        <v>45564</v>
      </c>
      <c r="J141" s="302">
        <v>3780</v>
      </c>
      <c r="T141" s="308"/>
      <c r="V141" s="309">
        <v>0.25</v>
      </c>
      <c r="AA141" s="310"/>
      <c r="AM141" s="310"/>
      <c r="AN141" s="310"/>
      <c r="AS141" s="272">
        <f t="shared" si="143"/>
        <v>45564</v>
      </c>
      <c r="AT141" s="311">
        <f t="shared" si="147"/>
        <v>17</v>
      </c>
      <c r="AU141" s="302">
        <f t="shared" si="148"/>
        <v>44.013698630136986</v>
      </c>
      <c r="AW141" s="302">
        <f t="shared" si="149"/>
        <v>3735.9863013698632</v>
      </c>
      <c r="AY141" s="312" t="s">
        <v>1016</v>
      </c>
      <c r="AZ141" s="302">
        <f t="shared" si="144"/>
        <v>89</v>
      </c>
      <c r="BA141" s="302">
        <f t="shared" si="145"/>
        <v>227.7416306999437</v>
      </c>
      <c r="BC141" s="302">
        <f t="shared" si="146"/>
        <v>3508.2446706699193</v>
      </c>
    </row>
    <row r="142" spans="1:55" x14ac:dyDescent="0.3">
      <c r="A142" s="104" t="s">
        <v>637</v>
      </c>
      <c r="B142" s="104" t="s">
        <v>801</v>
      </c>
      <c r="C142" s="274">
        <v>1</v>
      </c>
      <c r="D142" s="38" t="s">
        <v>139</v>
      </c>
      <c r="E142" s="104" t="s">
        <v>139</v>
      </c>
      <c r="F142" s="104" t="s">
        <v>136</v>
      </c>
      <c r="G142" s="125">
        <v>0.25</v>
      </c>
      <c r="H142" s="126" t="s">
        <v>1029</v>
      </c>
      <c r="I142" s="127">
        <v>45610</v>
      </c>
      <c r="J142" s="104">
        <v>34013</v>
      </c>
      <c r="V142" s="286">
        <v>0.25</v>
      </c>
      <c r="AS142" s="272"/>
      <c r="AT142" s="94"/>
      <c r="AY142" s="279" t="s">
        <v>1016</v>
      </c>
      <c r="AZ142" s="115">
        <f t="shared" si="144"/>
        <v>89</v>
      </c>
      <c r="BA142" s="104">
        <f>IF(F142="WDV",(J142*V142)/365*AZ142,J142*V142)</f>
        <v>2073.3952054794522</v>
      </c>
      <c r="BC142" s="104">
        <f>+J142-BA142</f>
        <v>31939.604794520546</v>
      </c>
    </row>
    <row r="143" spans="1:55" x14ac:dyDescent="0.3">
      <c r="A143" s="104" t="s">
        <v>637</v>
      </c>
      <c r="B143" s="104" t="s">
        <v>801</v>
      </c>
      <c r="C143" s="274">
        <v>1</v>
      </c>
      <c r="D143" s="38" t="s">
        <v>139</v>
      </c>
      <c r="E143" s="104" t="s">
        <v>139</v>
      </c>
      <c r="F143" s="104" t="s">
        <v>136</v>
      </c>
      <c r="G143" s="125">
        <v>0.25</v>
      </c>
      <c r="H143" s="126" t="s">
        <v>1030</v>
      </c>
      <c r="I143" s="127">
        <v>45632</v>
      </c>
      <c r="J143" s="104">
        <v>2062.25</v>
      </c>
      <c r="V143" s="286">
        <v>0.25</v>
      </c>
      <c r="AS143" s="272"/>
      <c r="AT143" s="94"/>
      <c r="AY143" s="279" t="s">
        <v>1016</v>
      </c>
      <c r="AZ143" s="115">
        <f t="shared" si="144"/>
        <v>89</v>
      </c>
      <c r="BA143" s="104">
        <f t="shared" ref="BA143:BA148" si="150">IF(F143="WDV",(J143*V143)/365*AZ143,J143*V143)</f>
        <v>125.71250000000001</v>
      </c>
      <c r="BC143" s="104">
        <f t="shared" ref="BC143:BC147" si="151">+J143-BA143</f>
        <v>1936.5374999999999</v>
      </c>
    </row>
    <row r="144" spans="1:55" x14ac:dyDescent="0.3">
      <c r="A144" s="104" t="s">
        <v>637</v>
      </c>
      <c r="B144" s="104" t="s">
        <v>801</v>
      </c>
      <c r="C144" s="274">
        <v>1</v>
      </c>
      <c r="D144" s="38" t="s">
        <v>139</v>
      </c>
      <c r="E144" s="104" t="s">
        <v>139</v>
      </c>
      <c r="F144" s="104" t="s">
        <v>136</v>
      </c>
      <c r="G144" s="125">
        <v>0.25</v>
      </c>
      <c r="H144" s="126" t="s">
        <v>1031</v>
      </c>
      <c r="I144" s="127">
        <v>45664</v>
      </c>
      <c r="J144" s="104">
        <v>4237.5</v>
      </c>
      <c r="V144" s="286">
        <v>0.25</v>
      </c>
      <c r="AS144" s="272"/>
      <c r="AT144" s="94"/>
      <c r="AY144" s="279" t="s">
        <v>1016</v>
      </c>
      <c r="AZ144" s="115">
        <f t="shared" si="144"/>
        <v>89</v>
      </c>
      <c r="BA144" s="104">
        <f t="shared" si="150"/>
        <v>258.31335616438355</v>
      </c>
      <c r="BC144" s="104">
        <f t="shared" si="151"/>
        <v>3979.1866438356165</v>
      </c>
    </row>
    <row r="145" spans="1:56" x14ac:dyDescent="0.3">
      <c r="A145" s="104" t="s">
        <v>637</v>
      </c>
      <c r="B145" s="104" t="s">
        <v>801</v>
      </c>
      <c r="C145" s="274">
        <v>1</v>
      </c>
      <c r="D145" s="38" t="s">
        <v>72</v>
      </c>
      <c r="E145" s="280" t="s">
        <v>72</v>
      </c>
      <c r="F145" s="104" t="s">
        <v>136</v>
      </c>
      <c r="G145" s="125">
        <v>0.25</v>
      </c>
      <c r="H145" s="126" t="s">
        <v>1032</v>
      </c>
      <c r="I145" s="127">
        <v>45586</v>
      </c>
      <c r="J145" s="104">
        <v>19775</v>
      </c>
      <c r="V145" s="286">
        <v>0.25</v>
      </c>
      <c r="AS145" s="272"/>
      <c r="AT145" s="94"/>
      <c r="AY145" s="279" t="s">
        <v>1016</v>
      </c>
      <c r="AZ145" s="115">
        <f t="shared" si="144"/>
        <v>89</v>
      </c>
      <c r="BA145" s="104">
        <f t="shared" si="150"/>
        <v>1205.4623287671234</v>
      </c>
      <c r="BC145" s="104">
        <f t="shared" si="151"/>
        <v>18569.537671232876</v>
      </c>
    </row>
    <row r="146" spans="1:56" x14ac:dyDescent="0.3">
      <c r="A146" s="104" t="s">
        <v>637</v>
      </c>
      <c r="B146" s="104" t="s">
        <v>801</v>
      </c>
      <c r="C146" s="274">
        <v>1</v>
      </c>
      <c r="D146" s="38" t="s">
        <v>72</v>
      </c>
      <c r="E146" s="280" t="s">
        <v>72</v>
      </c>
      <c r="F146" s="104" t="s">
        <v>136</v>
      </c>
      <c r="G146" s="125">
        <v>0.25</v>
      </c>
      <c r="H146" s="126" t="s">
        <v>1033</v>
      </c>
      <c r="I146" s="127">
        <v>45616</v>
      </c>
      <c r="J146" s="104">
        <v>182777.5</v>
      </c>
      <c r="V146" s="286">
        <v>0.25</v>
      </c>
      <c r="AS146" s="272"/>
      <c r="AT146" s="94"/>
      <c r="AY146" s="279" t="s">
        <v>1016</v>
      </c>
      <c r="AZ146" s="115">
        <f t="shared" si="144"/>
        <v>89</v>
      </c>
      <c r="BA146" s="104">
        <f t="shared" si="150"/>
        <v>11141.916095890412</v>
      </c>
      <c r="BC146" s="104">
        <f t="shared" si="151"/>
        <v>171635.58390410958</v>
      </c>
    </row>
    <row r="147" spans="1:56" x14ac:dyDescent="0.3">
      <c r="A147" s="104" t="s">
        <v>637</v>
      </c>
      <c r="B147" s="104" t="s">
        <v>801</v>
      </c>
      <c r="C147" s="274">
        <v>1</v>
      </c>
      <c r="D147" s="38" t="s">
        <v>138</v>
      </c>
      <c r="E147" s="38" t="s">
        <v>138</v>
      </c>
      <c r="F147" s="104" t="s">
        <v>136</v>
      </c>
      <c r="G147" s="125">
        <v>0.25</v>
      </c>
      <c r="H147" s="126" t="s">
        <v>1034</v>
      </c>
      <c r="I147" s="127">
        <v>45624</v>
      </c>
      <c r="J147" s="104">
        <v>10000</v>
      </c>
      <c r="V147" s="286">
        <v>0.25</v>
      </c>
      <c r="AS147" s="272"/>
      <c r="AT147" s="94"/>
      <c r="AY147" s="279" t="s">
        <v>1016</v>
      </c>
      <c r="AZ147" s="115">
        <f t="shared" si="144"/>
        <v>89</v>
      </c>
      <c r="BA147" s="104">
        <f t="shared" si="150"/>
        <v>609.58904109589037</v>
      </c>
      <c r="BC147" s="104">
        <f t="shared" si="151"/>
        <v>9390.4109589041091</v>
      </c>
    </row>
    <row r="148" spans="1:56" x14ac:dyDescent="0.3">
      <c r="A148" s="104" t="s">
        <v>1040</v>
      </c>
      <c r="B148" s="104" t="s">
        <v>802</v>
      </c>
      <c r="C148" s="274">
        <v>1</v>
      </c>
      <c r="D148" s="139" t="s">
        <v>141</v>
      </c>
      <c r="E148" s="139" t="s">
        <v>141</v>
      </c>
      <c r="F148" s="140" t="s">
        <v>142</v>
      </c>
      <c r="G148" s="141">
        <f>+Y148</f>
        <v>4.3478260869565216E-2</v>
      </c>
      <c r="H148" s="126" t="s">
        <v>1036</v>
      </c>
      <c r="I148" s="127">
        <v>45546</v>
      </c>
      <c r="J148" s="104">
        <v>2260000</v>
      </c>
      <c r="V148" s="286">
        <v>0</v>
      </c>
      <c r="W148" s="104" t="s">
        <v>142</v>
      </c>
      <c r="X148" s="99">
        <v>23</v>
      </c>
      <c r="Y148" s="91">
        <f>1/X148</f>
        <v>4.3478260869565216E-2</v>
      </c>
      <c r="AS148" s="272">
        <f>+I148</f>
        <v>45546</v>
      </c>
      <c r="AT148" s="94">
        <f t="shared" ref="AT148" si="152">+DATEDIF(AS148,$AT$13,"D")</f>
        <v>35</v>
      </c>
      <c r="AU148" s="104">
        <f t="shared" ref="AU148" si="153">IF(F148="WDV",(J148*V148)/365*AT148,(J148*V148)/365*AT148)</f>
        <v>0</v>
      </c>
      <c r="AV148" s="115">
        <f>+(J148*Y148)/365*AT148</f>
        <v>9422.2751637879683</v>
      </c>
      <c r="AY148" s="279" t="s">
        <v>1016</v>
      </c>
      <c r="AZ148" s="115">
        <f t="shared" si="144"/>
        <v>89</v>
      </c>
      <c r="BA148" s="104">
        <f t="shared" si="150"/>
        <v>0</v>
      </c>
      <c r="BB148" s="115">
        <f>+J148*Y148/365*AZ148</f>
        <v>23959.499702203691</v>
      </c>
      <c r="BD148" s="115">
        <f>+J148-BB148</f>
        <v>2236040.5002977964</v>
      </c>
    </row>
    <row r="149" spans="1:56" x14ac:dyDescent="0.3">
      <c r="C149" s="274"/>
      <c r="D149" s="38"/>
      <c r="I149" s="127"/>
      <c r="AS149" s="272"/>
      <c r="AT149" s="94"/>
      <c r="AY149" s="279"/>
      <c r="AZ149" s="115"/>
    </row>
    <row r="150" spans="1:56" x14ac:dyDescent="0.3">
      <c r="C150" s="274"/>
      <c r="D150" s="38"/>
      <c r="I150" s="127"/>
      <c r="AS150" s="272"/>
      <c r="AT150" s="94"/>
      <c r="AY150" s="279"/>
      <c r="AZ150" s="115"/>
    </row>
    <row r="151" spans="1:56" x14ac:dyDescent="0.3">
      <c r="C151" s="274"/>
      <c r="D151" s="38"/>
      <c r="I151" s="127"/>
      <c r="AS151" s="272"/>
      <c r="AT151" s="94"/>
      <c r="AY151" s="279"/>
      <c r="AZ151" s="115"/>
    </row>
    <row r="152" spans="1:56" x14ac:dyDescent="0.3">
      <c r="C152" s="274"/>
      <c r="K152" s="127">
        <v>66292</v>
      </c>
      <c r="L152" s="148" t="e" cm="1">
        <f t="array" aca="1" ref="L152" ca="1">+[277]!DateBStoAD(K152)</f>
        <v>#NAME?</v>
      </c>
      <c r="AO152" s="104">
        <f>+AO27+AO61+AO93</f>
        <v>-107217.02592465752</v>
      </c>
      <c r="AQ152" s="104">
        <f>+AQ27+AQ61+AQ93</f>
        <v>827953.1568167808</v>
      </c>
    </row>
    <row r="153" spans="1:56" x14ac:dyDescent="0.3">
      <c r="C153" s="274"/>
      <c r="D153" s="104" t="s">
        <v>768</v>
      </c>
      <c r="E153" s="104" t="s">
        <v>769</v>
      </c>
      <c r="F153" s="104" t="s">
        <v>1007</v>
      </c>
      <c r="G153" s="125" t="s">
        <v>1047</v>
      </c>
      <c r="J153" s="104" t="s">
        <v>770</v>
      </c>
      <c r="K153" s="89"/>
      <c r="L153" s="89"/>
      <c r="M153" s="89"/>
      <c r="N153" s="89"/>
      <c r="O153" s="89"/>
      <c r="P153" s="89"/>
      <c r="Q153" s="89"/>
      <c r="R153" s="89"/>
      <c r="S153" s="89"/>
      <c r="T153" s="248"/>
      <c r="U153" s="89"/>
      <c r="AQ153" s="104">
        <f>+AO152-AQ152</f>
        <v>-935170.18274143827</v>
      </c>
    </row>
    <row r="154" spans="1:56" x14ac:dyDescent="0.3">
      <c r="C154" s="274"/>
      <c r="D154" s="104" t="s">
        <v>135</v>
      </c>
      <c r="E154" s="165">
        <f>+SUMIFS($J$96:$J$130,$E$96:$E$130,D154)</f>
        <v>67830000</v>
      </c>
      <c r="F154" s="165">
        <f>+SUMIFS($AK$17:$AK$130,$E$17:$E$130,D154)</f>
        <v>0</v>
      </c>
      <c r="G154" s="165">
        <f>+SUMIFS($AJ$96:$AJ$130,$D$96:$D$130,D154)</f>
        <v>0</v>
      </c>
      <c r="J154" s="104" t="str" cm="1">
        <f t="array" ref="J154:L154">+TRANSPOSE(_xlfn.UNIQUE(S96:S130))</f>
        <v>Upto Poush</v>
      </c>
      <c r="K154" s="104" t="str">
        <v>Baisakh to Asadh</v>
      </c>
      <c r="L154" s="104" t="str">
        <v>Magh to Chaitra</v>
      </c>
    </row>
    <row r="155" spans="1:56" x14ac:dyDescent="0.3">
      <c r="C155" s="274"/>
      <c r="D155" s="104" t="s">
        <v>137</v>
      </c>
      <c r="E155" s="165">
        <f t="shared" ref="E155:E163" si="154">+SUMIFS($J$96:$J$130,$E$96:$E$130,D155)</f>
        <v>0</v>
      </c>
      <c r="F155" s="165">
        <f>+SUMIFS($AK$17:$AK$130,$E$17:$E$130,D155)</f>
        <v>21399.680231954564</v>
      </c>
      <c r="G155" s="165">
        <f>+SUMIFS($AK$96:$AK$130,$D$96:$D$130,D155)</f>
        <v>0</v>
      </c>
      <c r="I155" s="104" t="s">
        <v>135</v>
      </c>
      <c r="J155" s="104">
        <f t="shared" ref="J155:L164" si="155">+SUMIFS($J$96:$J$130,$E$96:$E$130,$I155,$S$96:$S$130,J$154)</f>
        <v>67830000</v>
      </c>
      <c r="K155" s="104">
        <f t="shared" si="155"/>
        <v>0</v>
      </c>
      <c r="L155" s="104">
        <f t="shared" si="155"/>
        <v>0</v>
      </c>
      <c r="N155" s="104">
        <f t="shared" ref="N155:N164" si="156">+SUMIFS($J$96:$J$130,$E$96:$E$130,$I155,$S$96:$S$130,N$154)</f>
        <v>0</v>
      </c>
      <c r="O155" s="104" t="s">
        <v>771</v>
      </c>
      <c r="T155" s="248"/>
      <c r="U155" s="89"/>
    </row>
    <row r="156" spans="1:56" x14ac:dyDescent="0.3">
      <c r="C156" s="274"/>
      <c r="D156" s="104" t="s">
        <v>138</v>
      </c>
      <c r="E156" s="165">
        <f t="shared" si="154"/>
        <v>266395.31000000006</v>
      </c>
      <c r="F156" s="165">
        <f>+SUMIFS($AJ$17:$AJ$130,$E$17:$E$130,D156)</f>
        <v>247855.13423001813</v>
      </c>
      <c r="G156" s="165">
        <f t="shared" ref="G156:G159" si="157">+SUMIFS($AJ$96:$AJ$130,$D$96:$D$130,D156)</f>
        <v>47193.26506849315</v>
      </c>
      <c r="I156" s="104" t="s">
        <v>137</v>
      </c>
      <c r="J156" s="104">
        <f t="shared" si="155"/>
        <v>0</v>
      </c>
      <c r="K156" s="104">
        <f t="shared" si="155"/>
        <v>0</v>
      </c>
      <c r="L156" s="104">
        <f t="shared" si="155"/>
        <v>0</v>
      </c>
      <c r="N156" s="104">
        <f t="shared" si="156"/>
        <v>0</v>
      </c>
    </row>
    <row r="157" spans="1:56" x14ac:dyDescent="0.3">
      <c r="C157" s="274"/>
      <c r="D157" s="104" t="s">
        <v>139</v>
      </c>
      <c r="E157" s="165">
        <f t="shared" si="154"/>
        <v>791525.00620000006</v>
      </c>
      <c r="F157" s="165">
        <f>+SUMIFS($AJ$17:$AJ$130,$E$17:$E$130,D157)</f>
        <v>202955.04965480341</v>
      </c>
      <c r="G157" s="165">
        <f t="shared" si="157"/>
        <v>107785.66175164387</v>
      </c>
      <c r="I157" s="104" t="s">
        <v>138</v>
      </c>
      <c r="J157" s="104">
        <f t="shared" si="155"/>
        <v>251648.81000000003</v>
      </c>
      <c r="K157" s="104">
        <f t="shared" si="155"/>
        <v>14746.5</v>
      </c>
      <c r="L157" s="104">
        <f t="shared" si="155"/>
        <v>0</v>
      </c>
      <c r="N157" s="104">
        <f t="shared" si="156"/>
        <v>0</v>
      </c>
    </row>
    <row r="158" spans="1:56" x14ac:dyDescent="0.3">
      <c r="C158" s="274"/>
      <c r="D158" s="104" t="s">
        <v>72</v>
      </c>
      <c r="E158" s="165">
        <f t="shared" si="154"/>
        <v>1404283.45</v>
      </c>
      <c r="F158" s="165">
        <f>+SUMIFS($AJ$17:$AJ$130,$E$17:$E$130,D158)</f>
        <v>330863.05860869266</v>
      </c>
      <c r="G158" s="165">
        <f t="shared" si="157"/>
        <v>227124.29445205478</v>
      </c>
      <c r="I158" s="104" t="s">
        <v>139</v>
      </c>
      <c r="J158" s="104">
        <f t="shared" si="155"/>
        <v>494051.00640000001</v>
      </c>
      <c r="K158" s="104">
        <f t="shared" si="155"/>
        <v>238431.49979999999</v>
      </c>
      <c r="L158" s="104">
        <f t="shared" si="155"/>
        <v>59042.5</v>
      </c>
      <c r="N158" s="104">
        <f t="shared" si="156"/>
        <v>0</v>
      </c>
    </row>
    <row r="159" spans="1:56" x14ac:dyDescent="0.3">
      <c r="C159" s="274"/>
      <c r="D159" s="104" t="s">
        <v>140</v>
      </c>
      <c r="E159" s="165">
        <f t="shared" si="154"/>
        <v>5219500</v>
      </c>
      <c r="F159" s="165">
        <f>+SUMIFS($AJ$17:$AJ$130,$E$17:$E$130,D159)</f>
        <v>1313211.1877435618</v>
      </c>
      <c r="G159" s="165">
        <f t="shared" si="157"/>
        <v>348819.45205479453</v>
      </c>
      <c r="I159" s="104" t="s">
        <v>72</v>
      </c>
      <c r="J159" s="104">
        <f t="shared" si="155"/>
        <v>1146909</v>
      </c>
      <c r="K159" s="104">
        <f t="shared" si="155"/>
        <v>257374.45</v>
      </c>
      <c r="L159" s="104">
        <f t="shared" si="155"/>
        <v>0</v>
      </c>
      <c r="N159" s="104">
        <f t="shared" si="156"/>
        <v>0</v>
      </c>
    </row>
    <row r="160" spans="1:56" x14ac:dyDescent="0.3">
      <c r="C160" s="274"/>
      <c r="D160" s="104" t="s">
        <v>141</v>
      </c>
      <c r="E160" s="165">
        <f t="shared" si="154"/>
        <v>477990</v>
      </c>
      <c r="F160" s="165">
        <f>+SUMIFS($AK$17:$AK$130,$E$17:$E$130,D160)</f>
        <v>2941841.6939121177</v>
      </c>
      <c r="G160" s="165">
        <f>+SUMIFS($AK$96:$AK$130,$D$96:$D$130,D160)</f>
        <v>15605.609589041096</v>
      </c>
      <c r="I160" s="104" t="s">
        <v>140</v>
      </c>
      <c r="J160" s="104">
        <f t="shared" si="155"/>
        <v>0</v>
      </c>
      <c r="K160" s="104">
        <f t="shared" si="155"/>
        <v>320500</v>
      </c>
      <c r="L160" s="104">
        <f t="shared" si="155"/>
        <v>4899000</v>
      </c>
      <c r="N160" s="104">
        <f t="shared" si="156"/>
        <v>0</v>
      </c>
    </row>
    <row r="161" spans="1:41" x14ac:dyDescent="0.3">
      <c r="C161" s="274"/>
      <c r="D161" s="104" t="s">
        <v>143</v>
      </c>
      <c r="E161" s="165">
        <f t="shared" si="154"/>
        <v>6958818.6900000004</v>
      </c>
      <c r="F161" s="165">
        <f>+SUMIFS($AK$17:$AK$130,$E$17:$E$130,D161)</f>
        <v>37213136.697055802</v>
      </c>
      <c r="G161" s="165">
        <f t="shared" ref="G161:G163" si="158">+SUMIFS($AK$96:$AK$130,$D$96:$D$130,D161)</f>
        <v>49646.966940639264</v>
      </c>
      <c r="I161" s="104" t="s">
        <v>141</v>
      </c>
      <c r="J161" s="104">
        <f t="shared" si="155"/>
        <v>477990</v>
      </c>
      <c r="K161" s="104">
        <f t="shared" si="155"/>
        <v>0</v>
      </c>
      <c r="L161" s="104">
        <f t="shared" si="155"/>
        <v>0</v>
      </c>
      <c r="N161" s="104">
        <f t="shared" si="156"/>
        <v>0</v>
      </c>
    </row>
    <row r="162" spans="1:41" x14ac:dyDescent="0.3">
      <c r="C162" s="274"/>
      <c r="D162" s="104" t="s">
        <v>55</v>
      </c>
      <c r="E162" s="165">
        <f t="shared" si="154"/>
        <v>0</v>
      </c>
      <c r="F162" s="165">
        <f>+SUMIFS($AK$17:$AK$130,$E$17:$E$130,D162)</f>
        <v>1034086.5081076919</v>
      </c>
      <c r="G162" s="165">
        <f t="shared" si="158"/>
        <v>0</v>
      </c>
      <c r="I162" s="104" t="s">
        <v>143</v>
      </c>
      <c r="J162" s="104">
        <f t="shared" si="155"/>
        <v>0</v>
      </c>
      <c r="K162" s="104">
        <f t="shared" si="155"/>
        <v>6958818.6900000004</v>
      </c>
      <c r="L162" s="104">
        <f t="shared" si="155"/>
        <v>0</v>
      </c>
      <c r="N162" s="104">
        <f t="shared" si="156"/>
        <v>0</v>
      </c>
    </row>
    <row r="163" spans="1:41" x14ac:dyDescent="0.3">
      <c r="C163" s="274"/>
      <c r="D163" s="104" t="s">
        <v>68</v>
      </c>
      <c r="E163" s="165">
        <f t="shared" si="154"/>
        <v>0</v>
      </c>
      <c r="F163" s="165">
        <f>+SUMIFS($AK$17:$AK$130,$E$17:$E$130,D163)</f>
        <v>585067.96277161664</v>
      </c>
      <c r="G163" s="165">
        <f t="shared" si="158"/>
        <v>0</v>
      </c>
      <c r="I163" s="104" t="s">
        <v>55</v>
      </c>
      <c r="J163" s="104">
        <f t="shared" si="155"/>
        <v>0</v>
      </c>
      <c r="K163" s="104">
        <f t="shared" si="155"/>
        <v>0</v>
      </c>
      <c r="L163" s="104">
        <f t="shared" si="155"/>
        <v>0</v>
      </c>
      <c r="N163" s="104">
        <f t="shared" si="156"/>
        <v>0</v>
      </c>
    </row>
    <row r="164" spans="1:41" x14ac:dyDescent="0.3">
      <c r="C164" s="274"/>
      <c r="D164" s="89" t="s">
        <v>772</v>
      </c>
      <c r="E164" s="89">
        <f>SUM(E154:E163)</f>
        <v>82948512.456200004</v>
      </c>
      <c r="F164" s="89">
        <f>SUM(F154:F163)</f>
        <v>43890416.972316258</v>
      </c>
      <c r="I164" s="104" t="s">
        <v>68</v>
      </c>
      <c r="J164" s="104">
        <f t="shared" si="155"/>
        <v>0</v>
      </c>
      <c r="K164" s="104">
        <f t="shared" si="155"/>
        <v>0</v>
      </c>
      <c r="L164" s="104">
        <f t="shared" si="155"/>
        <v>0</v>
      </c>
      <c r="N164" s="104">
        <f t="shared" si="156"/>
        <v>0</v>
      </c>
      <c r="O164" s="104" t="s">
        <v>772</v>
      </c>
    </row>
    <row r="165" spans="1:41" x14ac:dyDescent="0.3">
      <c r="D165" s="89"/>
      <c r="E165" s="89"/>
      <c r="F165" s="89"/>
      <c r="J165" s="104">
        <f>SUM(J155:J164)</f>
        <v>70200598.816400006</v>
      </c>
      <c r="K165" s="104">
        <f>SUM(K155:K164)</f>
        <v>7789871.1398000009</v>
      </c>
      <c r="L165" s="104">
        <f>SUM(L155:L164)</f>
        <v>4958042.5</v>
      </c>
      <c r="N165" s="104">
        <f>SUM(N155:N164)</f>
        <v>0</v>
      </c>
      <c r="O165" s="104">
        <f>SUM(J165:N165)</f>
        <v>82948512.456200004</v>
      </c>
    </row>
    <row r="166" spans="1:41" x14ac:dyDescent="0.3">
      <c r="E166" s="104" t="b">
        <f>E164='[275]PPE Schedule'!F34</f>
        <v>0</v>
      </c>
      <c r="F166" s="104" t="b">
        <f>+F164=AJ133+AJ93+AJ61+AJ27+AK27+AK61+AK93+AK133</f>
        <v>1</v>
      </c>
      <c r="J166" s="104" t="s">
        <v>773</v>
      </c>
      <c r="K166" s="104">
        <v>2540000</v>
      </c>
      <c r="O166" s="104" t="b">
        <f>+O165=J133</f>
        <v>1</v>
      </c>
    </row>
    <row r="167" spans="1:41" x14ac:dyDescent="0.3">
      <c r="B167" s="104">
        <f>+B169-Reco!E6</f>
        <v>0.22229036316275597</v>
      </c>
    </row>
    <row r="168" spans="1:41" x14ac:dyDescent="0.3">
      <c r="E168" s="89" t="s">
        <v>1039</v>
      </c>
      <c r="F168" s="104" t="s">
        <v>1038</v>
      </c>
      <c r="G168" s="104" t="s">
        <v>1037</v>
      </c>
      <c r="H168" s="104" t="s">
        <v>1041</v>
      </c>
      <c r="I168" s="104" t="s">
        <v>1042</v>
      </c>
      <c r="K168" s="104" t="s">
        <v>1063</v>
      </c>
    </row>
    <row r="169" spans="1:41" x14ac:dyDescent="0.3">
      <c r="A169" s="104">
        <f>+B169-Reco!E6</f>
        <v>0.22229036316275597</v>
      </c>
      <c r="B169" s="104">
        <f>26772474.9422902+F170+F171</f>
        <v>26965688.142290201</v>
      </c>
      <c r="C169" s="104" t="s">
        <v>801</v>
      </c>
      <c r="D169" s="104" t="s">
        <v>1040</v>
      </c>
      <c r="E169" s="104" t="s">
        <v>138</v>
      </c>
      <c r="F169" s="104">
        <f t="shared" ref="F169:F176" si="159">+SUMIFS($J$135:$J$148,$D$135:$D$148,E169,$A$135:$A$148,D169)</f>
        <v>0</v>
      </c>
      <c r="G169" s="104">
        <f>+SUMIFS($AU$17:$AU$148,$E$17:$E$148,E169)</f>
        <v>52308.528544312045</v>
      </c>
      <c r="H169" s="104">
        <f>+'FA Schedule'!J11</f>
        <v>46741.965796017961</v>
      </c>
      <c r="I169" s="104">
        <f>+G169-H169</f>
        <v>5566.5627482940836</v>
      </c>
      <c r="J169" s="104" t="s">
        <v>1048</v>
      </c>
      <c r="K169" s="104">
        <f>+SUMIFS($AU$135:$AU$141,$D$135:$D$141,E169)</f>
        <v>0</v>
      </c>
      <c r="AO169" s="104" t="e" cm="1">
        <f t="array" ref="AO169">+uni</f>
        <v>#NAME?</v>
      </c>
    </row>
    <row r="170" spans="1:41" x14ac:dyDescent="0.3">
      <c r="A170" s="104">
        <f>+B170-Reco!E7</f>
        <v>-0.11284749954938889</v>
      </c>
      <c r="B170" s="104">
        <f>15536652.7935324+G170+G171+G169+G172</f>
        <v>16160434.782551158</v>
      </c>
      <c r="C170" s="104" t="s">
        <v>801</v>
      </c>
      <c r="D170" s="104" t="s">
        <v>1040</v>
      </c>
      <c r="E170" s="104" t="s">
        <v>139</v>
      </c>
      <c r="F170" s="104">
        <f t="shared" si="159"/>
        <v>170517</v>
      </c>
      <c r="G170" s="104">
        <f t="shared" ref="G170:G172" si="160">+SUMIFS($AU$17:$AU$148,$E$17:$E$148,E170)</f>
        <v>70234.474834711393</v>
      </c>
      <c r="H170" s="104">
        <f>+'FA Schedule'!J12</f>
        <v>63967.518377374305</v>
      </c>
      <c r="I170" s="104">
        <f t="shared" ref="I170:I178" si="161">+G170-H170</f>
        <v>6266.9564573370881</v>
      </c>
      <c r="J170" s="104" t="s">
        <v>1048</v>
      </c>
      <c r="K170" s="104">
        <f t="shared" ref="K170:K172" si="162">+SUMIFS($AU$135:$AU$141,$D$135:$D$141,E170)</f>
        <v>8494.7363013698614</v>
      </c>
    </row>
    <row r="171" spans="1:41" x14ac:dyDescent="0.3">
      <c r="A171" s="104">
        <f>A170-A169</f>
        <v>-0.33513786271214485</v>
      </c>
      <c r="B171" s="104">
        <f>+B169-B170</f>
        <v>10805253.359739043</v>
      </c>
      <c r="C171" s="104" t="s">
        <v>801</v>
      </c>
      <c r="D171" s="104" t="s">
        <v>1040</v>
      </c>
      <c r="E171" s="104" t="s">
        <v>72</v>
      </c>
      <c r="F171" s="104">
        <f>+SUMIFS($J$135:$J$148,$D$135:$D$148,E171,$A$135:$A$148,D171)</f>
        <v>22696.2</v>
      </c>
      <c r="G171" s="104">
        <f t="shared" si="160"/>
        <v>95758.431962781426</v>
      </c>
      <c r="H171" s="104">
        <f>+'FA Schedule'!J13</f>
        <v>85840.813626651303</v>
      </c>
      <c r="I171" s="104">
        <f t="shared" si="161"/>
        <v>9917.6183361301228</v>
      </c>
      <c r="J171" s="104" t="s">
        <v>1048</v>
      </c>
      <c r="K171" s="104">
        <f t="shared" si="162"/>
        <v>950.95479452054803</v>
      </c>
    </row>
    <row r="172" spans="1:41" x14ac:dyDescent="0.3">
      <c r="C172" s="104" t="s">
        <v>801</v>
      </c>
      <c r="D172" s="104" t="s">
        <v>1040</v>
      </c>
      <c r="E172" s="104" t="s">
        <v>140</v>
      </c>
      <c r="F172" s="104">
        <f t="shared" si="159"/>
        <v>0</v>
      </c>
      <c r="G172" s="104">
        <f t="shared" si="160"/>
        <v>405480.55367695377</v>
      </c>
      <c r="H172" s="104">
        <f>+'FA Schedule'!J14</f>
        <v>392329.33460076712</v>
      </c>
      <c r="I172" s="104">
        <f t="shared" si="161"/>
        <v>13151.219076186651</v>
      </c>
      <c r="J172" s="104" t="s">
        <v>1048</v>
      </c>
      <c r="K172" s="104">
        <f t="shared" si="162"/>
        <v>0</v>
      </c>
    </row>
    <row r="173" spans="1:41" x14ac:dyDescent="0.3">
      <c r="C173" s="104" t="s">
        <v>802</v>
      </c>
      <c r="D173" s="104" t="s">
        <v>1040</v>
      </c>
      <c r="E173" s="104" t="s">
        <v>141</v>
      </c>
      <c r="F173" s="104">
        <f t="shared" si="159"/>
        <v>2260000</v>
      </c>
      <c r="G173" s="104">
        <f>+SUMIFS($AV$17:$AV$148,$E$17:$E$148,E173)</f>
        <v>786350.79732462112</v>
      </c>
      <c r="H173" s="104">
        <f>+'FA Schedule'!J15</f>
        <v>2710700.9098</v>
      </c>
      <c r="I173" s="104">
        <f t="shared" si="161"/>
        <v>-1924350.1124753789</v>
      </c>
      <c r="J173" s="104" t="s">
        <v>1043</v>
      </c>
      <c r="K173" s="104" t="e" cm="1">
        <f t="array" ref="K173">+sumi</f>
        <v>#NAME?</v>
      </c>
    </row>
    <row r="174" spans="1:41" x14ac:dyDescent="0.3">
      <c r="A174" s="104">
        <f>+B174-Reco!E9</f>
        <v>0</v>
      </c>
      <c r="B174" s="104">
        <f>2039577412.08+F173</f>
        <v>2041837412.0799999</v>
      </c>
      <c r="C174" s="104" t="s">
        <v>802</v>
      </c>
      <c r="D174" s="104" t="s">
        <v>1040</v>
      </c>
      <c r="E174" s="104" t="s">
        <v>143</v>
      </c>
      <c r="F174" s="104">
        <f t="shared" si="159"/>
        <v>0</v>
      </c>
      <c r="G174" s="104">
        <f t="shared" ref="G174:G178" si="163">+SUMIFS($AV$17:$AV$148,$E$17:$E$148,E174)</f>
        <v>5477623.3059464367</v>
      </c>
      <c r="H174" s="104">
        <f>+'FA Schedule'!J16</f>
        <v>8881173.124097649</v>
      </c>
      <c r="I174" s="104">
        <f t="shared" si="161"/>
        <v>-3403549.8181512123</v>
      </c>
      <c r="J174" s="104" t="s">
        <v>1043</v>
      </c>
    </row>
    <row r="175" spans="1:41" x14ac:dyDescent="0.3">
      <c r="A175" s="104">
        <f>+B175-Reco!E10</f>
        <v>2.6226043701171875E-6</v>
      </c>
      <c r="B175" s="104">
        <f>1042681199.03972+G173+G174+G175+G176+G178</f>
        <v>1049795297.3940911</v>
      </c>
      <c r="C175" s="104" t="s">
        <v>802</v>
      </c>
      <c r="D175" s="104" t="s">
        <v>1040</v>
      </c>
      <c r="E175" s="104" t="s">
        <v>55</v>
      </c>
      <c r="F175" s="104">
        <f t="shared" si="159"/>
        <v>0</v>
      </c>
      <c r="G175" s="104">
        <f t="shared" si="163"/>
        <v>274018.7590799341</v>
      </c>
      <c r="H175" s="104">
        <f>+'FA Schedule'!J17</f>
        <v>830653.15969999996</v>
      </c>
      <c r="I175" s="104">
        <f t="shared" si="161"/>
        <v>-556634.40062006586</v>
      </c>
      <c r="J175" s="104" t="s">
        <v>1043</v>
      </c>
    </row>
    <row r="176" spans="1:41" x14ac:dyDescent="0.3">
      <c r="B176" s="104">
        <f>+B174-B175</f>
        <v>992042114.68590879</v>
      </c>
      <c r="C176" s="104" t="s">
        <v>802</v>
      </c>
      <c r="D176" s="104" t="s">
        <v>1040</v>
      </c>
      <c r="E176" s="104" t="s">
        <v>68</v>
      </c>
      <c r="F176" s="104">
        <f t="shared" si="159"/>
        <v>0</v>
      </c>
      <c r="G176" s="104">
        <f t="shared" si="163"/>
        <v>569017.21437606937</v>
      </c>
      <c r="H176" s="104">
        <f>+'FA Schedule'!J18</f>
        <v>0</v>
      </c>
      <c r="I176" s="104">
        <f t="shared" si="161"/>
        <v>569017.21437606937</v>
      </c>
      <c r="J176" s="104" t="s">
        <v>1044</v>
      </c>
    </row>
    <row r="177" spans="1:10" x14ac:dyDescent="0.3">
      <c r="A177" s="104">
        <f>+A175+A171</f>
        <v>-0.33513524010777473</v>
      </c>
      <c r="C177" s="104" t="s">
        <v>802</v>
      </c>
      <c r="D177" s="104" t="s">
        <v>1040</v>
      </c>
      <c r="E177" s="104" t="s">
        <v>135</v>
      </c>
      <c r="F177" s="104">
        <f>+SUMIFS($J$135:$J$148,$D$135:$D$148,E177,$A$135:$A$148,D177)</f>
        <v>0</v>
      </c>
      <c r="G177" s="104">
        <f t="shared" si="163"/>
        <v>0</v>
      </c>
      <c r="H177" s="104">
        <f>+'FA Schedule'!J9</f>
        <v>0</v>
      </c>
      <c r="I177" s="104">
        <f t="shared" si="161"/>
        <v>0</v>
      </c>
    </row>
    <row r="178" spans="1:10" x14ac:dyDescent="0.3">
      <c r="C178" s="104" t="s">
        <v>802</v>
      </c>
      <c r="D178" s="104" t="s">
        <v>1040</v>
      </c>
      <c r="E178" s="104" t="s">
        <v>137</v>
      </c>
      <c r="F178" s="104">
        <f>+SUMIFS($J$135:$J$148,$D$135:$D$148,E178,$A$135:$A$148,D178)</f>
        <v>0</v>
      </c>
      <c r="G178" s="104">
        <f t="shared" si="163"/>
        <v>7088.2776439542649</v>
      </c>
      <c r="H178" s="104">
        <f>+'FA Schedule'!J10</f>
        <v>5962.9540226334138</v>
      </c>
      <c r="I178" s="104">
        <f t="shared" si="161"/>
        <v>1125.3236213208511</v>
      </c>
      <c r="J178" s="104" t="s">
        <v>1044</v>
      </c>
    </row>
    <row r="181" spans="1:10" x14ac:dyDescent="0.3">
      <c r="E181" s="89" t="s">
        <v>1204</v>
      </c>
      <c r="F181" s="104" t="s">
        <v>1038</v>
      </c>
      <c r="G181" s="104" t="s">
        <v>1205</v>
      </c>
    </row>
    <row r="182" spans="1:10" x14ac:dyDescent="0.3">
      <c r="C182" s="104" t="s">
        <v>801</v>
      </c>
      <c r="D182" s="104" t="s">
        <v>637</v>
      </c>
      <c r="E182" s="104" t="s">
        <v>138</v>
      </c>
      <c r="F182" s="104">
        <f>+SUMIFS($J$135:$J$148,$D$135:$D$148,E182,$A$135:$A$148,D182)</f>
        <v>10000</v>
      </c>
      <c r="G182" s="104">
        <f>+SUMIFS($BA$17:$BA$148,$E$17:$E$148,E182)</f>
        <v>47479.617825059919</v>
      </c>
    </row>
    <row r="183" spans="1:10" x14ac:dyDescent="0.3">
      <c r="C183" s="104" t="s">
        <v>801</v>
      </c>
      <c r="D183" s="104" t="s">
        <v>637</v>
      </c>
      <c r="E183" s="104" t="s">
        <v>139</v>
      </c>
      <c r="F183" s="104">
        <f t="shared" ref="F183:F191" si="164">+SUMIFS($J$135:$J$148,$D$135:$D$148,E183,$A$135:$A$148,D183)</f>
        <v>40312.75</v>
      </c>
      <c r="G183" s="104">
        <f t="shared" ref="G183:G185" si="165">+SUMIFS($BA$17:$BA$148,$E$17:$E$148,E183)</f>
        <v>67654.799805313683</v>
      </c>
    </row>
    <row r="184" spans="1:10" x14ac:dyDescent="0.3">
      <c r="C184" s="104" t="s">
        <v>801</v>
      </c>
      <c r="D184" s="104" t="s">
        <v>637</v>
      </c>
      <c r="E184" s="104" t="s">
        <v>72</v>
      </c>
      <c r="F184" s="104">
        <f t="shared" si="164"/>
        <v>202552.5</v>
      </c>
      <c r="G184" s="104">
        <f t="shared" si="165"/>
        <v>98623.321047193094</v>
      </c>
    </row>
    <row r="185" spans="1:10" x14ac:dyDescent="0.3">
      <c r="C185" s="104" t="s">
        <v>801</v>
      </c>
      <c r="D185" s="104" t="s">
        <v>637</v>
      </c>
      <c r="E185" s="104" t="s">
        <v>140</v>
      </c>
      <c r="F185" s="104">
        <f t="shared" si="164"/>
        <v>0</v>
      </c>
      <c r="G185" s="104">
        <f t="shared" si="165"/>
        <v>368266.40971097403</v>
      </c>
    </row>
    <row r="186" spans="1:10" x14ac:dyDescent="0.3">
      <c r="C186" s="104" t="s">
        <v>802</v>
      </c>
      <c r="D186" s="104" t="s">
        <v>637</v>
      </c>
      <c r="E186" s="104" t="s">
        <v>141</v>
      </c>
      <c r="F186" s="104">
        <f t="shared" si="164"/>
        <v>0</v>
      </c>
      <c r="G186" s="104">
        <f>+SUMIFS($BB$17:$BB$148,$E$17:$E$148,E186)</f>
        <v>742336.37026317301</v>
      </c>
    </row>
    <row r="187" spans="1:10" x14ac:dyDescent="0.3">
      <c r="C187" s="104" t="s">
        <v>802</v>
      </c>
      <c r="D187" s="104" t="s">
        <v>637</v>
      </c>
      <c r="E187" s="104" t="s">
        <v>143</v>
      </c>
      <c r="F187" s="104">
        <f t="shared" si="164"/>
        <v>0</v>
      </c>
      <c r="G187" s="104">
        <f t="shared" ref="G187:G191" si="166">+SUMIFS($BB$17:$BB$148,$E$17:$E$148,E187)</f>
        <v>9132482.7542164363</v>
      </c>
    </row>
    <row r="188" spans="1:10" x14ac:dyDescent="0.3">
      <c r="C188" s="104" t="s">
        <v>802</v>
      </c>
      <c r="D188" s="104" t="s">
        <v>637</v>
      </c>
      <c r="E188" s="104" t="s">
        <v>55</v>
      </c>
      <c r="F188" s="104">
        <f t="shared" si="164"/>
        <v>0</v>
      </c>
      <c r="G188" s="104">
        <f t="shared" si="166"/>
        <v>252147.12115502622</v>
      </c>
    </row>
    <row r="189" spans="1:10" x14ac:dyDescent="0.3">
      <c r="C189" s="104" t="s">
        <v>802</v>
      </c>
      <c r="D189" s="104" t="s">
        <v>637</v>
      </c>
      <c r="E189" s="104" t="s">
        <v>68</v>
      </c>
      <c r="F189" s="104">
        <f t="shared" si="164"/>
        <v>0</v>
      </c>
      <c r="G189" s="104">
        <f t="shared" si="166"/>
        <v>142660.40736075037</v>
      </c>
    </row>
    <row r="190" spans="1:10" x14ac:dyDescent="0.3">
      <c r="C190" s="104" t="s">
        <v>802</v>
      </c>
      <c r="D190" s="104" t="s">
        <v>637</v>
      </c>
      <c r="E190" s="104" t="s">
        <v>135</v>
      </c>
      <c r="F190" s="104">
        <f t="shared" si="164"/>
        <v>0</v>
      </c>
      <c r="G190" s="104">
        <f t="shared" si="166"/>
        <v>0</v>
      </c>
    </row>
    <row r="191" spans="1:10" x14ac:dyDescent="0.3">
      <c r="C191" s="104" t="s">
        <v>802</v>
      </c>
      <c r="D191" s="104" t="s">
        <v>637</v>
      </c>
      <c r="E191" s="104" t="s">
        <v>137</v>
      </c>
      <c r="F191" s="104">
        <f t="shared" si="164"/>
        <v>0</v>
      </c>
      <c r="G191" s="104">
        <f t="shared" si="166"/>
        <v>5218.0042209423455</v>
      </c>
    </row>
    <row r="192" spans="1:10" x14ac:dyDescent="0.3">
      <c r="G192" s="380">
        <f>SUM(G182:G191)</f>
        <v>10856868.805604868</v>
      </c>
      <c r="H192" s="104">
        <f>+G192-BA13-BB13</f>
        <v>0</v>
      </c>
    </row>
  </sheetData>
  <autoFilter ref="B15:CD167" xr:uid="{92836BFF-264C-40EF-BA2A-2098F48634C1}"/>
  <mergeCells count="29">
    <mergeCell ref="AQ7:AQ9"/>
    <mergeCell ref="AR7:AR9"/>
    <mergeCell ref="D13:D15"/>
    <mergeCell ref="E13:E15"/>
    <mergeCell ref="F13:F15"/>
    <mergeCell ref="G13:G15"/>
    <mergeCell ref="H13:J14"/>
    <mergeCell ref="K13:T13"/>
    <mergeCell ref="AP13:AP15"/>
    <mergeCell ref="AF14:AI14"/>
    <mergeCell ref="AJ14:AM14"/>
    <mergeCell ref="AO7:AO9"/>
    <mergeCell ref="AP7:AP9"/>
    <mergeCell ref="BR31:BU31"/>
    <mergeCell ref="AQ13:AQ15"/>
    <mergeCell ref="AR13:AR15"/>
    <mergeCell ref="K14:N14"/>
    <mergeCell ref="O14:R14"/>
    <mergeCell ref="U14:U15"/>
    <mergeCell ref="V14:V15"/>
    <mergeCell ref="X14:Y14"/>
    <mergeCell ref="Z14:Z15"/>
    <mergeCell ref="AA14:AA15"/>
    <mergeCell ref="AB14:AE14"/>
    <mergeCell ref="U13:V13"/>
    <mergeCell ref="W13:Y13"/>
    <mergeCell ref="Z13:AA13"/>
    <mergeCell ref="AB13:AM13"/>
    <mergeCell ref="AO13:AO15"/>
  </mergeCells>
  <pageMargins left="0.7" right="0.7" top="0.75" bottom="0.75" header="0.3" footer="0.3"/>
  <pageSetup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D3A6-73AF-4025-8AE3-BEDC86774241}">
  <dimension ref="A1:L63"/>
  <sheetViews>
    <sheetView view="pageBreakPreview" topLeftCell="B1" zoomScaleNormal="100" zoomScaleSheetLayoutView="100" workbookViewId="0">
      <selection activeCell="H61" sqref="H61"/>
    </sheetView>
  </sheetViews>
  <sheetFormatPr defaultColWidth="9.21875" defaultRowHeight="13.8" x14ac:dyDescent="0.25"/>
  <cols>
    <col min="1" max="1" width="9.21875" style="169"/>
    <col min="2" max="2" width="34" style="169" customWidth="1"/>
    <col min="3" max="3" width="9.21875" style="169"/>
    <col min="4" max="4" width="16.77734375" style="169" bestFit="1" customWidth="1"/>
    <col min="5" max="5" width="16.21875" style="169" bestFit="1" customWidth="1"/>
    <col min="6" max="6" width="11" style="169" bestFit="1" customWidth="1"/>
    <col min="7" max="7" width="13.77734375" style="169" bestFit="1" customWidth="1"/>
    <col min="8" max="8" width="31" style="169" bestFit="1" customWidth="1"/>
    <col min="9" max="9" width="17.77734375" style="169" bestFit="1" customWidth="1"/>
    <col min="10" max="10" width="9.21875" style="169"/>
    <col min="11" max="11" width="12.21875" style="169" bestFit="1" customWidth="1"/>
    <col min="12" max="12" width="13.77734375" style="169" bestFit="1" customWidth="1"/>
    <col min="13" max="16384" width="9.21875" style="169"/>
  </cols>
  <sheetData>
    <row r="1" spans="1:10" x14ac:dyDescent="0.25">
      <c r="B1" s="264" t="s">
        <v>1206</v>
      </c>
      <c r="H1" s="264" t="s">
        <v>1164</v>
      </c>
    </row>
    <row r="2" spans="1:10" ht="14.4" thickBot="1" x14ac:dyDescent="0.3">
      <c r="B2" s="264" t="s">
        <v>1055</v>
      </c>
      <c r="H2" s="169" t="s">
        <v>1165</v>
      </c>
      <c r="I2" s="158">
        <f>+SUM('FA Schedule'!K15:K18,'FA Schedule'!K10)</f>
        <v>1100440747.5692775</v>
      </c>
      <c r="J2" s="169" t="s">
        <v>1169</v>
      </c>
    </row>
    <row r="3" spans="1:10" x14ac:dyDescent="0.25">
      <c r="A3" s="333">
        <v>1</v>
      </c>
      <c r="B3" s="334" t="s">
        <v>1056</v>
      </c>
      <c r="C3" s="334" t="s">
        <v>1057</v>
      </c>
      <c r="D3" s="335">
        <f>+'FAR Working '!J148</f>
        <v>2260000</v>
      </c>
      <c r="E3" s="336"/>
      <c r="H3" s="169" t="s">
        <v>1166</v>
      </c>
    </row>
    <row r="4" spans="1:10" x14ac:dyDescent="0.25">
      <c r="A4" s="337"/>
      <c r="B4" s="169" t="s">
        <v>1058</v>
      </c>
      <c r="E4" s="338">
        <f>+D3</f>
        <v>2260000</v>
      </c>
      <c r="I4" s="169">
        <f>+'FA Schedule'!J19</f>
        <v>13017369.780021094</v>
      </c>
      <c r="J4" s="169" t="s">
        <v>1196</v>
      </c>
    </row>
    <row r="5" spans="1:10" ht="14.4" thickBot="1" x14ac:dyDescent="0.3">
      <c r="A5" s="339"/>
      <c r="B5" s="340" t="s">
        <v>1195</v>
      </c>
      <c r="C5" s="340"/>
      <c r="D5" s="340"/>
      <c r="E5" s="341"/>
      <c r="J5" s="169" t="s">
        <v>1170</v>
      </c>
    </row>
    <row r="6" spans="1:10" ht="14.4" thickBot="1" x14ac:dyDescent="0.3">
      <c r="E6" s="289"/>
      <c r="H6" s="169" t="s">
        <v>1173</v>
      </c>
      <c r="I6" s="157">
        <v>1042681199.0397174</v>
      </c>
      <c r="J6" s="169" t="s">
        <v>1171</v>
      </c>
    </row>
    <row r="7" spans="1:10" x14ac:dyDescent="0.25">
      <c r="A7" s="333">
        <f>+A3+1</f>
        <v>2</v>
      </c>
      <c r="B7" s="334" t="s">
        <v>840</v>
      </c>
      <c r="C7" s="334" t="s">
        <v>880</v>
      </c>
      <c r="D7" s="335">
        <f>+E8</f>
        <v>1738550</v>
      </c>
      <c r="E7" s="336"/>
      <c r="H7" s="169" t="s">
        <v>1174</v>
      </c>
      <c r="I7" s="289">
        <f>+SUM('FAR Working '!G173:G178)</f>
        <v>7114098.3543710159</v>
      </c>
    </row>
    <row r="8" spans="1:10" x14ac:dyDescent="0.25">
      <c r="A8" s="337"/>
      <c r="B8" s="169" t="s">
        <v>1160</v>
      </c>
      <c r="E8" s="359">
        <v>1738550</v>
      </c>
      <c r="H8" s="169" t="s">
        <v>1175</v>
      </c>
      <c r="I8" s="263">
        <f>SUM(I6:I7)</f>
        <v>1049795297.3940885</v>
      </c>
      <c r="J8" s="169" t="s">
        <v>1172</v>
      </c>
    </row>
    <row r="9" spans="1:10" ht="15.75" customHeight="1" x14ac:dyDescent="0.25">
      <c r="A9" s="337"/>
      <c r="B9" s="523" t="s">
        <v>1161</v>
      </c>
      <c r="C9" s="523"/>
      <c r="D9" s="523"/>
      <c r="E9" s="524"/>
    </row>
    <row r="10" spans="1:10" ht="15.75" customHeight="1" thickBot="1" x14ac:dyDescent="0.3">
      <c r="A10" s="339"/>
      <c r="B10" s="525"/>
      <c r="C10" s="525"/>
      <c r="D10" s="525"/>
      <c r="E10" s="526"/>
      <c r="H10" s="169" t="s">
        <v>1176</v>
      </c>
      <c r="I10" s="289">
        <f>+I8-I2</f>
        <v>-50645450.175189018</v>
      </c>
    </row>
    <row r="11" spans="1:10" ht="14.4" thickBot="1" x14ac:dyDescent="0.3">
      <c r="E11" s="289"/>
      <c r="G11" s="169" t="s">
        <v>1163</v>
      </c>
    </row>
    <row r="12" spans="1:10" x14ac:dyDescent="0.25">
      <c r="A12" s="333">
        <f>+A7+1</f>
        <v>3</v>
      </c>
      <c r="B12" s="334" t="s">
        <v>1056</v>
      </c>
      <c r="C12" s="334"/>
      <c r="D12" s="335">
        <f>+'FAR Working '!E160+'FAR Working '!E161</f>
        <v>7436808.6900000004</v>
      </c>
      <c r="E12" s="342"/>
      <c r="G12" s="169" t="s">
        <v>1160</v>
      </c>
    </row>
    <row r="13" spans="1:10" x14ac:dyDescent="0.25">
      <c r="A13" s="337"/>
      <c r="B13" s="169" t="s">
        <v>1152</v>
      </c>
      <c r="E13" s="338">
        <f>D12</f>
        <v>7436808.6900000004</v>
      </c>
    </row>
    <row r="14" spans="1:10" ht="14.4" thickBot="1" x14ac:dyDescent="0.3">
      <c r="A14" s="339"/>
      <c r="B14" s="340" t="s">
        <v>1154</v>
      </c>
      <c r="C14" s="340"/>
      <c r="D14" s="340"/>
      <c r="E14" s="341"/>
    </row>
    <row r="15" spans="1:10" ht="14.4" thickBot="1" x14ac:dyDescent="0.3">
      <c r="E15" s="289"/>
    </row>
    <row r="16" spans="1:10" x14ac:dyDescent="0.25">
      <c r="A16" s="333">
        <f>+A12+1</f>
        <v>4</v>
      </c>
      <c r="B16" s="334" t="s">
        <v>1177</v>
      </c>
      <c r="C16" s="334"/>
      <c r="D16" s="335">
        <f>-I10</f>
        <v>50645450.175189018</v>
      </c>
      <c r="E16" s="342"/>
    </row>
    <row r="17" spans="1:12" x14ac:dyDescent="0.25">
      <c r="A17" s="337"/>
      <c r="B17" s="169" t="s">
        <v>1178</v>
      </c>
      <c r="E17" s="338">
        <f>+D16</f>
        <v>50645450.175189018</v>
      </c>
    </row>
    <row r="18" spans="1:12" x14ac:dyDescent="0.25">
      <c r="A18" s="337"/>
      <c r="B18" s="169" t="s">
        <v>1179</v>
      </c>
      <c r="E18" s="338"/>
    </row>
    <row r="19" spans="1:12" ht="14.4" thickBot="1" x14ac:dyDescent="0.3">
      <c r="A19" s="339"/>
      <c r="B19" s="340"/>
      <c r="C19" s="340"/>
      <c r="D19" s="340"/>
      <c r="E19" s="341"/>
    </row>
    <row r="20" spans="1:12" ht="14.4" thickBot="1" x14ac:dyDescent="0.3">
      <c r="E20" s="289"/>
    </row>
    <row r="21" spans="1:12" x14ac:dyDescent="0.25">
      <c r="A21" s="333">
        <f>+A16+1</f>
        <v>5</v>
      </c>
      <c r="B21" s="334" t="s">
        <v>599</v>
      </c>
      <c r="C21" s="334" t="s">
        <v>880</v>
      </c>
      <c r="D21" s="335">
        <f>+'FAR Working '!E154</f>
        <v>67830000</v>
      </c>
      <c r="E21" s="342"/>
    </row>
    <row r="22" spans="1:12" x14ac:dyDescent="0.25">
      <c r="A22" s="337"/>
      <c r="B22" s="169" t="s">
        <v>1152</v>
      </c>
      <c r="E22" s="338">
        <f>+D21</f>
        <v>67830000</v>
      </c>
    </row>
    <row r="23" spans="1:12" x14ac:dyDescent="0.25">
      <c r="A23" s="337"/>
      <c r="B23" s="169" t="s">
        <v>1153</v>
      </c>
      <c r="E23" s="338"/>
    </row>
    <row r="24" spans="1:12" ht="14.4" thickBot="1" x14ac:dyDescent="0.3">
      <c r="A24" s="339"/>
      <c r="B24" s="340"/>
      <c r="C24" s="340"/>
      <c r="D24" s="340"/>
      <c r="E24" s="341"/>
    </row>
    <row r="25" spans="1:12" ht="14.4" thickBot="1" x14ac:dyDescent="0.3">
      <c r="E25" s="289"/>
    </row>
    <row r="26" spans="1:12" x14ac:dyDescent="0.25">
      <c r="A26" s="333">
        <f>+A21+1</f>
        <v>6</v>
      </c>
      <c r="B26" s="334" t="s">
        <v>840</v>
      </c>
      <c r="C26" s="334"/>
      <c r="D26" s="344">
        <v>153849528</v>
      </c>
      <c r="E26" s="342"/>
    </row>
    <row r="27" spans="1:12" x14ac:dyDescent="0.25">
      <c r="A27" s="337"/>
      <c r="B27" s="169" t="s">
        <v>1142</v>
      </c>
      <c r="E27" s="338">
        <f>+D26</f>
        <v>153849528</v>
      </c>
    </row>
    <row r="28" spans="1:12" ht="14.4" thickBot="1" x14ac:dyDescent="0.3">
      <c r="A28" s="339"/>
      <c r="B28" s="340" t="s">
        <v>1143</v>
      </c>
      <c r="C28" s="340"/>
      <c r="D28" s="340"/>
      <c r="E28" s="341"/>
    </row>
    <row r="29" spans="1:12" ht="14.4" thickBot="1" x14ac:dyDescent="0.3"/>
    <row r="30" spans="1:12" x14ac:dyDescent="0.25">
      <c r="A30" s="333">
        <f>+A26+1</f>
        <v>7</v>
      </c>
      <c r="B30" s="334" t="s">
        <v>1007</v>
      </c>
      <c r="C30" s="334" t="s">
        <v>1060</v>
      </c>
      <c r="D30" s="335">
        <f>+'RTUA &amp; Depreciation Q3'!CM15+'RTUA &amp; Depreciation Q3'!CM14+'RTUA &amp; Depreciation Q3'!CM13</f>
        <v>150833.00914490916</v>
      </c>
      <c r="E30" s="336"/>
      <c r="H30" s="169" t="s">
        <v>1150</v>
      </c>
      <c r="J30" s="289">
        <f>+'House Rent Lead Q3'!D20</f>
        <v>754165.04572454584</v>
      </c>
    </row>
    <row r="31" spans="1:12" x14ac:dyDescent="0.25">
      <c r="A31" s="337"/>
      <c r="B31" s="169" t="s">
        <v>1059</v>
      </c>
      <c r="E31" s="338">
        <f>+D30</f>
        <v>150833.00914490916</v>
      </c>
    </row>
    <row r="32" spans="1:12" ht="14.4" thickBot="1" x14ac:dyDescent="0.3">
      <c r="A32" s="339"/>
      <c r="B32" s="340" t="s">
        <v>1061</v>
      </c>
      <c r="C32" s="340"/>
      <c r="D32" s="340"/>
      <c r="E32" s="345"/>
      <c r="H32" s="169" t="s">
        <v>1151</v>
      </c>
      <c r="K32" s="289">
        <f>+'House Rent Lead Q3'!J20</f>
        <v>778940.35057020071</v>
      </c>
      <c r="L32" s="289">
        <f>+K32-J30</f>
        <v>24775.304845654871</v>
      </c>
    </row>
    <row r="33" spans="1:5" ht="14.4" thickBot="1" x14ac:dyDescent="0.3"/>
    <row r="34" spans="1:5" x14ac:dyDescent="0.25">
      <c r="A34" s="333">
        <f>+A30+1</f>
        <v>8</v>
      </c>
      <c r="B34" s="334" t="s">
        <v>1147</v>
      </c>
      <c r="C34" s="334"/>
      <c r="D34" s="335">
        <f>+SUM('Lease Liability &amp; Finance Cost'!BA13:BA15)</f>
        <v>16870.929173141416</v>
      </c>
      <c r="E34" s="336"/>
    </row>
    <row r="35" spans="1:5" x14ac:dyDescent="0.25">
      <c r="A35" s="337"/>
      <c r="B35" s="169" t="s">
        <v>1148</v>
      </c>
      <c r="E35" s="338">
        <f>+D34</f>
        <v>16870.929173141416</v>
      </c>
    </row>
    <row r="36" spans="1:5" ht="14.4" thickBot="1" x14ac:dyDescent="0.3">
      <c r="A36" s="339"/>
      <c r="B36" s="340" t="s">
        <v>1149</v>
      </c>
      <c r="C36" s="340"/>
      <c r="D36" s="340"/>
      <c r="E36" s="345"/>
    </row>
    <row r="37" spans="1:5" ht="14.4" thickBot="1" x14ac:dyDescent="0.3"/>
    <row r="38" spans="1:5" x14ac:dyDescent="0.25">
      <c r="A38" s="333">
        <f>+A34+1</f>
        <v>9</v>
      </c>
      <c r="B38" s="334" t="s">
        <v>1151</v>
      </c>
      <c r="C38" s="334"/>
      <c r="D38" s="335">
        <f>+'Lease Liability &amp; Finance Cost'!AZ13+'Lease Liability &amp; Finance Cost'!AZ14+'Lease Liability &amp; Finance Cost'!AZ15</f>
        <v>165000</v>
      </c>
      <c r="E38" s="336"/>
    </row>
    <row r="39" spans="1:5" x14ac:dyDescent="0.25">
      <c r="A39" s="337"/>
      <c r="B39" s="169" t="s">
        <v>1202</v>
      </c>
      <c r="E39" s="338">
        <f>+D38</f>
        <v>165000</v>
      </c>
    </row>
    <row r="40" spans="1:5" ht="14.4" thickBot="1" x14ac:dyDescent="0.3">
      <c r="A40" s="339"/>
      <c r="B40" s="340" t="s">
        <v>1203</v>
      </c>
      <c r="C40" s="340"/>
      <c r="D40" s="340"/>
      <c r="E40" s="345"/>
    </row>
    <row r="41" spans="1:5" ht="14.4" thickBot="1" x14ac:dyDescent="0.3"/>
    <row r="42" spans="1:5" x14ac:dyDescent="0.25">
      <c r="A42" s="333">
        <f>+A34+1</f>
        <v>9</v>
      </c>
      <c r="B42" s="334" t="s">
        <v>1067</v>
      </c>
      <c r="C42" s="334" t="s">
        <v>880</v>
      </c>
      <c r="D42" s="335">
        <f>+'FAR Working '!I169+'FAR Working '!I170+'FAR Working '!I171+'FAR Working '!I172</f>
        <v>34902.356617947946</v>
      </c>
      <c r="E42" s="336"/>
    </row>
    <row r="43" spans="1:5" x14ac:dyDescent="0.25">
      <c r="A43" s="337"/>
      <c r="B43" s="169" t="s">
        <v>1065</v>
      </c>
      <c r="E43" s="338">
        <f>+D42</f>
        <v>34902.356617947946</v>
      </c>
    </row>
    <row r="44" spans="1:5" ht="14.4" thickBot="1" x14ac:dyDescent="0.3">
      <c r="A44" s="339"/>
      <c r="B44" s="340" t="s">
        <v>1144</v>
      </c>
      <c r="C44" s="340"/>
      <c r="D44" s="340"/>
      <c r="E44" s="341"/>
    </row>
    <row r="45" spans="1:5" ht="14.4" thickBot="1" x14ac:dyDescent="0.3"/>
    <row r="46" spans="1:5" x14ac:dyDescent="0.25">
      <c r="A46" s="333">
        <f>+A42+1</f>
        <v>10</v>
      </c>
      <c r="B46" s="334" t="s">
        <v>1056</v>
      </c>
      <c r="C46" s="334" t="s">
        <v>880</v>
      </c>
      <c r="D46" s="335">
        <f>-SUM('FAR Working '!I173:I178)</f>
        <v>5314391.7932492672</v>
      </c>
      <c r="E46" s="336"/>
    </row>
    <row r="47" spans="1:5" x14ac:dyDescent="0.25">
      <c r="A47" s="337"/>
      <c r="B47" s="169" t="s">
        <v>1066</v>
      </c>
      <c r="E47" s="338">
        <f>+D46</f>
        <v>5314391.7932492672</v>
      </c>
    </row>
    <row r="48" spans="1:5" x14ac:dyDescent="0.25">
      <c r="A48" s="337"/>
      <c r="B48" s="169" t="s">
        <v>1145</v>
      </c>
      <c r="E48" s="346"/>
    </row>
    <row r="49" spans="1:12" ht="14.4" thickBot="1" x14ac:dyDescent="0.3">
      <c r="A49" s="339"/>
      <c r="B49" s="340"/>
      <c r="C49" s="340"/>
      <c r="D49" s="340"/>
      <c r="E49" s="345"/>
    </row>
    <row r="50" spans="1:12" ht="14.4" thickBot="1" x14ac:dyDescent="0.3">
      <c r="G50" s="169" t="s">
        <v>1209</v>
      </c>
    </row>
    <row r="51" spans="1:12" x14ac:dyDescent="0.25">
      <c r="A51" s="333">
        <v>11</v>
      </c>
      <c r="B51" s="334" t="s">
        <v>1180</v>
      </c>
      <c r="C51" s="334"/>
      <c r="D51" s="335">
        <f>+L54</f>
        <v>4105018</v>
      </c>
      <c r="E51" s="336"/>
      <c r="G51" s="289">
        <f>+D51+K54+D55</f>
        <v>4979639</v>
      </c>
      <c r="H51" s="295">
        <v>623</v>
      </c>
      <c r="I51" s="169" t="s">
        <v>1181</v>
      </c>
      <c r="J51" s="169" t="s">
        <v>1185</v>
      </c>
    </row>
    <row r="52" spans="1:12" x14ac:dyDescent="0.25">
      <c r="A52" s="337"/>
      <c r="B52" s="169" t="s">
        <v>1187</v>
      </c>
      <c r="E52" s="338">
        <f>+D51</f>
        <v>4105018</v>
      </c>
      <c r="H52" s="169">
        <v>7993</v>
      </c>
      <c r="I52" s="169" t="s">
        <v>1182</v>
      </c>
    </row>
    <row r="53" spans="1:12" ht="14.4" thickBot="1" x14ac:dyDescent="0.3">
      <c r="A53" s="339"/>
      <c r="B53" s="340" t="s">
        <v>1191</v>
      </c>
      <c r="C53" s="340"/>
      <c r="D53" s="340"/>
      <c r="E53" s="345"/>
      <c r="H53" s="158">
        <f>+H52*H51</f>
        <v>4979639</v>
      </c>
      <c r="I53" s="169" t="s">
        <v>1183</v>
      </c>
    </row>
    <row r="54" spans="1:12" ht="14.4" thickBot="1" x14ac:dyDescent="0.3">
      <c r="H54" s="292">
        <v>4460518</v>
      </c>
      <c r="I54" s="169" t="s">
        <v>1184</v>
      </c>
      <c r="K54" s="158">
        <f>+'TB Q1 '!E39+'TB Q1 '!E44</f>
        <v>355500</v>
      </c>
      <c r="L54" s="289">
        <f>+H54-K54</f>
        <v>4105018</v>
      </c>
    </row>
    <row r="55" spans="1:12" x14ac:dyDescent="0.25">
      <c r="A55" s="333">
        <v>12</v>
      </c>
      <c r="B55" s="334" t="s">
        <v>1188</v>
      </c>
      <c r="C55" s="334"/>
      <c r="D55" s="335">
        <f>+H55</f>
        <v>519121</v>
      </c>
      <c r="E55" s="336"/>
      <c r="H55" s="289">
        <f>+H53-H54</f>
        <v>519121</v>
      </c>
      <c r="I55" s="169" t="s">
        <v>1186</v>
      </c>
    </row>
    <row r="56" spans="1:12" x14ac:dyDescent="0.25">
      <c r="A56" s="337"/>
      <c r="B56" s="169" t="s">
        <v>1189</v>
      </c>
      <c r="E56" s="338">
        <f>+D55</f>
        <v>519121</v>
      </c>
      <c r="H56" s="289">
        <f>+H53-K54</f>
        <v>4624139</v>
      </c>
    </row>
    <row r="57" spans="1:12" ht="14.4" thickBot="1" x14ac:dyDescent="0.3">
      <c r="A57" s="339"/>
      <c r="B57" s="340" t="s">
        <v>1190</v>
      </c>
      <c r="C57" s="340"/>
      <c r="D57" s="340"/>
      <c r="E57" s="345"/>
    </row>
    <row r="58" spans="1:12" ht="14.4" thickBot="1" x14ac:dyDescent="0.3"/>
    <row r="59" spans="1:12" x14ac:dyDescent="0.25">
      <c r="A59" s="333">
        <v>13</v>
      </c>
      <c r="B59" s="334" t="s">
        <v>1192</v>
      </c>
      <c r="C59" s="334"/>
      <c r="D59" s="343">
        <v>3000000</v>
      </c>
      <c r="E59" s="336"/>
      <c r="H59" s="169">
        <v>574.5</v>
      </c>
      <c r="I59" s="169" t="s">
        <v>1208</v>
      </c>
    </row>
    <row r="60" spans="1:12" x14ac:dyDescent="0.25">
      <c r="A60" s="337"/>
      <c r="B60" s="169" t="s">
        <v>1193</v>
      </c>
      <c r="E60" s="338">
        <f>+D59</f>
        <v>3000000</v>
      </c>
      <c r="H60" s="169">
        <f>+H59*H52</f>
        <v>4591978.5</v>
      </c>
    </row>
    <row r="61" spans="1:12" ht="14.4" thickBot="1" x14ac:dyDescent="0.3">
      <c r="A61" s="339"/>
      <c r="B61" s="340" t="s">
        <v>1194</v>
      </c>
      <c r="C61" s="340"/>
      <c r="D61" s="340"/>
      <c r="E61" s="345"/>
      <c r="H61" s="289">
        <f>+H60-G51</f>
        <v>-387660.5</v>
      </c>
    </row>
    <row r="63" spans="1:12" x14ac:dyDescent="0.25">
      <c r="B63" s="169" t="s">
        <v>1146</v>
      </c>
      <c r="D63" s="289">
        <f>+E4-D30-D42+E47-D34-D7+E52+E60+E56</f>
        <v>13257374.498313269</v>
      </c>
    </row>
  </sheetData>
  <mergeCells count="1">
    <mergeCell ref="B9:E10"/>
  </mergeCells>
  <pageMargins left="0.7" right="0.7" top="0.75" bottom="0.75" header="0.3" footer="0.3"/>
  <pageSetup scale="9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Trial Balance</vt:lpstr>
      <vt:lpstr>RTUA &amp; Depreciation Q3 (2)</vt:lpstr>
      <vt:lpstr>House Rent Lead Q3</vt:lpstr>
      <vt:lpstr>Incremental Rent Q3</vt:lpstr>
      <vt:lpstr>RTUA &amp; Depreciation Q3</vt:lpstr>
      <vt:lpstr>Land Lease Lead</vt:lpstr>
      <vt:lpstr>Lease Liability &amp; Finance Cost</vt:lpstr>
      <vt:lpstr>FAR Working </vt:lpstr>
      <vt:lpstr>NFRS Adjustements</vt:lpstr>
      <vt:lpstr>Reco</vt:lpstr>
      <vt:lpstr>SOFP</vt:lpstr>
      <vt:lpstr>IS</vt:lpstr>
      <vt:lpstr>Sheet1</vt:lpstr>
      <vt:lpstr>TB Q1 </vt:lpstr>
      <vt:lpstr>Deferred TAx </vt:lpstr>
      <vt:lpstr>TAx Computatio</vt:lpstr>
      <vt:lpstr>FA Schedule</vt:lpstr>
      <vt:lpstr>Tax Depreciation</vt:lpstr>
      <vt:lpstr>'FA Schedule'!Print_Area</vt:lpstr>
      <vt:lpstr>'FAR Working '!Print_Area</vt:lpstr>
      <vt:lpstr>'House Rent Lead Q3'!Print_Area</vt:lpstr>
      <vt:lpstr>'Incremental Rent Q3'!Print_Area</vt:lpstr>
      <vt:lpstr>IS!Print_Area</vt:lpstr>
      <vt:lpstr>'Land Lease Lead'!Print_Area</vt:lpstr>
      <vt:lpstr>'NFRS Adjustements'!Print_Area</vt:lpstr>
      <vt:lpstr>Reco!Print_Area</vt:lpstr>
      <vt:lpstr>SOFP!Print_Area</vt:lpstr>
      <vt:lpstr>'TAx Computatio'!Print_Area</vt:lpstr>
    </vt:vector>
  </TitlesOfParts>
  <Company>Deftones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</dc:creator>
  <cp:lastModifiedBy>Sunil Kumar Shrestha</cp:lastModifiedBy>
  <cp:lastPrinted>2026-04-07T08:27:56Z</cp:lastPrinted>
  <dcterms:created xsi:type="dcterms:W3CDTF">2023-11-06T05:31:23Z</dcterms:created>
  <dcterms:modified xsi:type="dcterms:W3CDTF">2026-04-07T08:29:11Z</dcterms:modified>
</cp:coreProperties>
</file>